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ph Shanks\Documents\"/>
    </mc:Choice>
  </mc:AlternateContent>
  <xr:revisionPtr revIDLastSave="0" documentId="8_{B665E300-6ED6-4C08-B956-0C8589ECFEA2}" xr6:coauthVersionLast="34" xr6:coauthVersionMax="34" xr10:uidLastSave="{00000000-0000-0000-0000-000000000000}"/>
  <bookViews>
    <workbookView xWindow="0" yWindow="0" windowWidth="12105" windowHeight="4470" tabRatio="857" xr2:uid="{00000000-000D-0000-FFFF-FFFF00000000}"/>
  </bookViews>
  <sheets>
    <sheet name="Goal" sheetId="1" r:id="rId1"/>
    <sheet name="Stardom" sheetId="79" r:id="rId2"/>
    <sheet name="Thermostat" sheetId="8" state="hidden" r:id="rId3"/>
    <sheet name="Members Per  Day" sheetId="6" state="hidden" r:id="rId4"/>
    <sheet name="Members by District" sheetId="7" state="hidden" r:id="rId5"/>
    <sheet name="Awards at 2016 Org Meeting" sheetId="9" state="hidden" r:id="rId6"/>
    <sheet name="Vassallo" sheetId="90" r:id="rId7"/>
    <sheet name="Baratta" sheetId="91" r:id="rId8"/>
    <sheet name="Kato" sheetId="92" r:id="rId9"/>
    <sheet name="McCarthy" sheetId="93" r:id="rId10"/>
    <sheet name="Halpain" sheetId="94" r:id="rId11"/>
    <sheet name="Gross Intake Tracker" sheetId="10" r:id="rId12"/>
    <sheet name="Daily Mbr Ins" sheetId="20" r:id="rId13"/>
    <sheet name="1st Degrees (Supreme)" sheetId="5" r:id="rId14"/>
    <sheet name="2018-19 Recruiters (Supreme)" sheetId="17" r:id="rId15"/>
    <sheet name="Graphs" sheetId="34" r:id="rId16"/>
    <sheet name="Forms Lookups" sheetId="22" r:id="rId17"/>
    <sheet name="Youth" sheetId="44" state="hidden" r:id="rId18"/>
    <sheet name="AZCompliance06-24" sheetId="77" state="hidden" r:id="rId19"/>
    <sheet name="Safe Environment" sheetId="38" state="hidden" r:id="rId20"/>
    <sheet name="ASO 89-19" sheetId="83" state="hidden" r:id="rId21"/>
    <sheet name="I Want to Join" sheetId="29" r:id="rId22"/>
    <sheet name="January" sheetId="35" state="hidden" r:id="rId23"/>
    <sheet name="February" sheetId="36" state="hidden" r:id="rId24"/>
    <sheet name="March" sheetId="37" state="hidden" r:id="rId25"/>
    <sheet name="Statistics" sheetId="82" r:id="rId26"/>
    <sheet name="Supreme Goal" sheetId="4" r:id="rId27"/>
    <sheet name="Sheet1" sheetId="95" r:id="rId28"/>
    <sheet name="40AndYounger" sheetId="12" state="hidden" r:id="rId29"/>
    <sheet name="Recruiters-July" sheetId="13" state="hidden" r:id="rId30"/>
    <sheet name="PendingSusp" sheetId="15" state="hidden" r:id="rId31"/>
    <sheet name="Forecast" sheetId="16" state="hidden" r:id="rId32"/>
  </sheets>
  <definedNames>
    <definedName name="_xlnm._FilterDatabase" localSheetId="14" hidden="1">'2018-19 Recruiters (Supreme)'!$A$4:$F$4</definedName>
    <definedName name="_xlnm._FilterDatabase" localSheetId="20" hidden="1">'ASO 89-19'!$A$1:$D$151</definedName>
    <definedName name="_xlnm._FilterDatabase" localSheetId="18" hidden="1">'AZCompliance06-24'!$A$1:$R$190</definedName>
    <definedName name="_xlnm._FilterDatabase" localSheetId="7" hidden="1">Baratta!$B$12:$Z$163</definedName>
    <definedName name="_xlnm._FilterDatabase" localSheetId="12" hidden="1">'Daily Mbr Ins'!$B$6:$U$158</definedName>
    <definedName name="_xlnm._FilterDatabase" localSheetId="16" hidden="1">'Forms Lookups'!$A$2:$J$151</definedName>
    <definedName name="_xlnm._FilterDatabase" localSheetId="11" hidden="1">'Gross Intake Tracker'!$A$1:$P$154</definedName>
    <definedName name="_xlnm._FilterDatabase" localSheetId="10" hidden="1">Halpain!$B$12:$Z$163</definedName>
    <definedName name="_xlnm._FilterDatabase" localSheetId="8" hidden="1">Kato!$B$12:$Z$163</definedName>
    <definedName name="_xlnm._FilterDatabase" localSheetId="9" hidden="1">McCarthy!$B$12:$Z$163</definedName>
    <definedName name="_xlnm._FilterDatabase" localSheetId="4" hidden="1">'Members by District'!$B$2:$G$34</definedName>
    <definedName name="_xlnm._FilterDatabase" localSheetId="19" hidden="1">'Safe Environment'!$A$1:$H$46</definedName>
    <definedName name="_xlnm._FilterDatabase" localSheetId="1" hidden="1">Stardom!$B$12:$Z$163</definedName>
    <definedName name="_xlnm._FilterDatabase" localSheetId="6" hidden="1">Vassallo!$B$12:$Z$163</definedName>
    <definedName name="_xlnm._FilterDatabase" localSheetId="17" hidden="1">Youth!$A$5:$P$147</definedName>
    <definedName name="CommunityDir">'Forms Lookups'!$J$3:$J$153</definedName>
    <definedName name="FamilyDir">'Forms Lookups'!$I$3:$I$153</definedName>
    <definedName name="Missing_Youth_Dir.">'Forms Lookups'!$G$3:$G$151</definedName>
    <definedName name="Missing1728">'Forms Lookups'!$D$3:$D$153</definedName>
    <definedName name="Missing185">'Forms Lookups'!$B$3:$B$153</definedName>
    <definedName name="Missing365">'Forms Lookups'!$C$3:$C$153</definedName>
    <definedName name="MissingSP7">'Forms Lookups'!$A$3:$A$153</definedName>
    <definedName name="MissingYouthDir">'Forms Lookups'!$G$2:$G$153</definedName>
    <definedName name="NonCompliantGrandKnight">'Forms Lookups'!$H$2:$H$153</definedName>
    <definedName name="_xlnm.Print_Area" localSheetId="13">'1st Degrees (Supreme)'!$B$2:$S$41</definedName>
    <definedName name="_xlnm.Print_Area" localSheetId="5">'Awards at 2016 Org Meeting'!$A$1:$H$33</definedName>
    <definedName name="ProgramDir">'Forms Lookups'!$G$3:$G$153</definedName>
    <definedName name="SE_Non_Compliant">'Forms Lookups'!$F$3:$F$153</definedName>
    <definedName name="SENonCompliant">'Forms Lookups'!$F$3:$F$153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V37" i="1" l="1"/>
  <c r="J161" i="20"/>
  <c r="O38" i="5" l="1"/>
  <c r="U33" i="1" l="1"/>
  <c r="A38" i="34" l="1"/>
  <c r="Q3" i="1"/>
  <c r="B2" i="79"/>
  <c r="T6" i="79" l="1"/>
  <c r="T6" i="94" s="1"/>
  <c r="K163" i="94"/>
  <c r="J163" i="94"/>
  <c r="G163" i="94"/>
  <c r="F163" i="94"/>
  <c r="E163" i="94"/>
  <c r="D163" i="94"/>
  <c r="C163" i="94"/>
  <c r="K162" i="94"/>
  <c r="J162" i="94"/>
  <c r="G162" i="94"/>
  <c r="F162" i="94"/>
  <c r="E162" i="94"/>
  <c r="D162" i="94"/>
  <c r="T162" i="94" s="1"/>
  <c r="C162" i="94"/>
  <c r="K161" i="94"/>
  <c r="J161" i="94"/>
  <c r="G161" i="94"/>
  <c r="F161" i="94"/>
  <c r="E161" i="94"/>
  <c r="D161" i="94"/>
  <c r="T161" i="94" s="1"/>
  <c r="C161" i="94"/>
  <c r="K160" i="94"/>
  <c r="J160" i="94"/>
  <c r="G160" i="94"/>
  <c r="F160" i="94"/>
  <c r="E160" i="94"/>
  <c r="D160" i="94"/>
  <c r="T160" i="94" s="1"/>
  <c r="C160" i="94"/>
  <c r="K159" i="94"/>
  <c r="J159" i="94"/>
  <c r="G159" i="94"/>
  <c r="F159" i="94"/>
  <c r="E159" i="94"/>
  <c r="D159" i="94"/>
  <c r="C159" i="94"/>
  <c r="K158" i="94"/>
  <c r="J158" i="94"/>
  <c r="G158" i="94"/>
  <c r="F158" i="94"/>
  <c r="E158" i="94"/>
  <c r="D158" i="94"/>
  <c r="C158" i="94"/>
  <c r="K157" i="94"/>
  <c r="J157" i="94"/>
  <c r="G157" i="94"/>
  <c r="F157" i="94"/>
  <c r="E157" i="94"/>
  <c r="D157" i="94"/>
  <c r="C157" i="94"/>
  <c r="K156" i="94"/>
  <c r="J156" i="94"/>
  <c r="G156" i="94"/>
  <c r="F156" i="94"/>
  <c r="E156" i="94"/>
  <c r="D156" i="94"/>
  <c r="C156" i="94"/>
  <c r="K155" i="94"/>
  <c r="J155" i="94"/>
  <c r="G155" i="94"/>
  <c r="F155" i="94"/>
  <c r="E155" i="94"/>
  <c r="D155" i="94"/>
  <c r="P155" i="94" s="1"/>
  <c r="C155" i="94"/>
  <c r="K154" i="94"/>
  <c r="J154" i="94"/>
  <c r="G154" i="94"/>
  <c r="F154" i="94"/>
  <c r="E154" i="94"/>
  <c r="D154" i="94"/>
  <c r="U154" i="94" s="1"/>
  <c r="C154" i="94"/>
  <c r="K153" i="94"/>
  <c r="J153" i="94"/>
  <c r="G153" i="94"/>
  <c r="F153" i="94"/>
  <c r="E153" i="94"/>
  <c r="D153" i="94"/>
  <c r="U153" i="94" s="1"/>
  <c r="C153" i="94"/>
  <c r="K152" i="94"/>
  <c r="J152" i="94"/>
  <c r="G152" i="94"/>
  <c r="F152" i="94"/>
  <c r="E152" i="94"/>
  <c r="D152" i="94"/>
  <c r="C152" i="94"/>
  <c r="K151" i="94"/>
  <c r="J151" i="94"/>
  <c r="G151" i="94"/>
  <c r="F151" i="94"/>
  <c r="E151" i="94"/>
  <c r="D151" i="94"/>
  <c r="U151" i="94" s="1"/>
  <c r="C151" i="94"/>
  <c r="K150" i="94"/>
  <c r="J150" i="94"/>
  <c r="G150" i="94"/>
  <c r="F150" i="94"/>
  <c r="E150" i="94"/>
  <c r="D150" i="94"/>
  <c r="U150" i="94" s="1"/>
  <c r="C150" i="94"/>
  <c r="K149" i="94"/>
  <c r="J149" i="94"/>
  <c r="G149" i="94"/>
  <c r="F149" i="94"/>
  <c r="E149" i="94"/>
  <c r="D149" i="94"/>
  <c r="O149" i="94" s="1"/>
  <c r="C149" i="94"/>
  <c r="K148" i="94"/>
  <c r="J148" i="94"/>
  <c r="G148" i="94"/>
  <c r="F148" i="94"/>
  <c r="E148" i="94"/>
  <c r="D148" i="94"/>
  <c r="C148" i="94"/>
  <c r="K147" i="94"/>
  <c r="J147" i="94"/>
  <c r="G147" i="94"/>
  <c r="F147" i="94"/>
  <c r="E147" i="94"/>
  <c r="D147" i="94"/>
  <c r="U147" i="94" s="1"/>
  <c r="C147" i="94"/>
  <c r="K146" i="94"/>
  <c r="J146" i="94"/>
  <c r="G146" i="94"/>
  <c r="F146" i="94"/>
  <c r="E146" i="94"/>
  <c r="D146" i="94"/>
  <c r="P146" i="94" s="1"/>
  <c r="C146" i="94"/>
  <c r="K145" i="94"/>
  <c r="J145" i="94"/>
  <c r="G145" i="94"/>
  <c r="F145" i="94"/>
  <c r="E145" i="94"/>
  <c r="D145" i="94"/>
  <c r="O145" i="94" s="1"/>
  <c r="C145" i="94"/>
  <c r="K144" i="94"/>
  <c r="J144" i="94"/>
  <c r="G144" i="94"/>
  <c r="F144" i="94"/>
  <c r="E144" i="94"/>
  <c r="D144" i="94"/>
  <c r="C144" i="94"/>
  <c r="K143" i="94"/>
  <c r="J143" i="94"/>
  <c r="G143" i="94"/>
  <c r="F143" i="94"/>
  <c r="E143" i="94"/>
  <c r="D143" i="94"/>
  <c r="S143" i="94" s="1"/>
  <c r="C143" i="94"/>
  <c r="K142" i="94"/>
  <c r="J142" i="94"/>
  <c r="G142" i="94"/>
  <c r="F142" i="94"/>
  <c r="E142" i="94"/>
  <c r="D142" i="94"/>
  <c r="T142" i="94" s="1"/>
  <c r="C142" i="94"/>
  <c r="K141" i="94"/>
  <c r="J141" i="94"/>
  <c r="G141" i="94"/>
  <c r="F141" i="94"/>
  <c r="E141" i="94"/>
  <c r="D141" i="94"/>
  <c r="S141" i="94" s="1"/>
  <c r="C141" i="94"/>
  <c r="K140" i="94"/>
  <c r="J140" i="94"/>
  <c r="G140" i="94"/>
  <c r="F140" i="94"/>
  <c r="E140" i="94"/>
  <c r="D140" i="94"/>
  <c r="Q140" i="94" s="1"/>
  <c r="C140" i="94"/>
  <c r="K139" i="94"/>
  <c r="J139" i="94"/>
  <c r="G139" i="94"/>
  <c r="F139" i="94"/>
  <c r="E139" i="94"/>
  <c r="D139" i="94"/>
  <c r="U139" i="94" s="1"/>
  <c r="C139" i="94"/>
  <c r="K138" i="94"/>
  <c r="J138" i="94"/>
  <c r="G138" i="94"/>
  <c r="F138" i="94"/>
  <c r="E138" i="94"/>
  <c r="D138" i="94"/>
  <c r="S138" i="94" s="1"/>
  <c r="C138" i="94"/>
  <c r="K137" i="94"/>
  <c r="J137" i="94"/>
  <c r="G137" i="94"/>
  <c r="F137" i="94"/>
  <c r="E137" i="94"/>
  <c r="D137" i="94"/>
  <c r="N137" i="94" s="1"/>
  <c r="C137" i="94"/>
  <c r="K136" i="94"/>
  <c r="J136" i="94"/>
  <c r="G136" i="94"/>
  <c r="F136" i="94"/>
  <c r="E136" i="94"/>
  <c r="D136" i="94"/>
  <c r="C136" i="94"/>
  <c r="K135" i="94"/>
  <c r="J135" i="94"/>
  <c r="G135" i="94"/>
  <c r="F135" i="94"/>
  <c r="E135" i="94"/>
  <c r="D135" i="94"/>
  <c r="S135" i="94" s="1"/>
  <c r="C135" i="94"/>
  <c r="K134" i="94"/>
  <c r="J134" i="94"/>
  <c r="G134" i="94"/>
  <c r="F134" i="94"/>
  <c r="E134" i="94"/>
  <c r="D134" i="94"/>
  <c r="C134" i="94"/>
  <c r="K133" i="94"/>
  <c r="J133" i="94"/>
  <c r="G133" i="94"/>
  <c r="F133" i="94"/>
  <c r="E133" i="94"/>
  <c r="D133" i="94"/>
  <c r="S133" i="94" s="1"/>
  <c r="C133" i="94"/>
  <c r="K132" i="94"/>
  <c r="J132" i="94"/>
  <c r="G132" i="94"/>
  <c r="F132" i="94"/>
  <c r="E132" i="94"/>
  <c r="D132" i="94"/>
  <c r="C132" i="94"/>
  <c r="K131" i="94"/>
  <c r="J131" i="94"/>
  <c r="G131" i="94"/>
  <c r="F131" i="94"/>
  <c r="E131" i="94"/>
  <c r="D131" i="94"/>
  <c r="C131" i="94"/>
  <c r="K130" i="94"/>
  <c r="J130" i="94"/>
  <c r="G130" i="94"/>
  <c r="F130" i="94"/>
  <c r="E130" i="94"/>
  <c r="D130" i="94"/>
  <c r="C130" i="94"/>
  <c r="K129" i="94"/>
  <c r="J129" i="94"/>
  <c r="G129" i="94"/>
  <c r="F129" i="94"/>
  <c r="E129" i="94"/>
  <c r="D129" i="94"/>
  <c r="S129" i="94" s="1"/>
  <c r="C129" i="94"/>
  <c r="K128" i="94"/>
  <c r="J128" i="94"/>
  <c r="G128" i="94"/>
  <c r="F128" i="94"/>
  <c r="E128" i="94"/>
  <c r="D128" i="94"/>
  <c r="V128" i="94" s="1"/>
  <c r="C128" i="94"/>
  <c r="K127" i="94"/>
  <c r="J127" i="94"/>
  <c r="G127" i="94"/>
  <c r="F127" i="94"/>
  <c r="E127" i="94"/>
  <c r="D127" i="94"/>
  <c r="V127" i="94" s="1"/>
  <c r="C127" i="94"/>
  <c r="K126" i="94"/>
  <c r="J126" i="94"/>
  <c r="G126" i="94"/>
  <c r="F126" i="94"/>
  <c r="E126" i="94"/>
  <c r="D126" i="94"/>
  <c r="T126" i="94" s="1"/>
  <c r="C126" i="94"/>
  <c r="K125" i="94"/>
  <c r="J125" i="94"/>
  <c r="G125" i="94"/>
  <c r="F125" i="94"/>
  <c r="E125" i="94"/>
  <c r="D125" i="94"/>
  <c r="S125" i="94" s="1"/>
  <c r="C125" i="94"/>
  <c r="K124" i="94"/>
  <c r="J124" i="94"/>
  <c r="G124" i="94"/>
  <c r="F124" i="94"/>
  <c r="E124" i="94"/>
  <c r="D124" i="94"/>
  <c r="V124" i="94" s="1"/>
  <c r="C124" i="94"/>
  <c r="K123" i="94"/>
  <c r="J123" i="94"/>
  <c r="G123" i="94"/>
  <c r="F123" i="94"/>
  <c r="E123" i="94"/>
  <c r="D123" i="94"/>
  <c r="V123" i="94" s="1"/>
  <c r="C123" i="94"/>
  <c r="K122" i="94"/>
  <c r="J122" i="94"/>
  <c r="G122" i="94"/>
  <c r="F122" i="94"/>
  <c r="E122" i="94"/>
  <c r="D122" i="94"/>
  <c r="T122" i="94" s="1"/>
  <c r="C122" i="94"/>
  <c r="K121" i="94"/>
  <c r="J121" i="94"/>
  <c r="G121" i="94"/>
  <c r="F121" i="94"/>
  <c r="E121" i="94"/>
  <c r="D121" i="94"/>
  <c r="S121" i="94" s="1"/>
  <c r="C121" i="94"/>
  <c r="K120" i="94"/>
  <c r="J120" i="94"/>
  <c r="G120" i="94"/>
  <c r="F120" i="94"/>
  <c r="E120" i="94"/>
  <c r="D120" i="94"/>
  <c r="V120" i="94" s="1"/>
  <c r="C120" i="94"/>
  <c r="K119" i="94"/>
  <c r="J119" i="94"/>
  <c r="G119" i="94"/>
  <c r="F119" i="94"/>
  <c r="E119" i="94"/>
  <c r="D119" i="94"/>
  <c r="V119" i="94" s="1"/>
  <c r="C119" i="94"/>
  <c r="K118" i="94"/>
  <c r="J118" i="94"/>
  <c r="G118" i="94"/>
  <c r="F118" i="94"/>
  <c r="E118" i="94"/>
  <c r="D118" i="94"/>
  <c r="T118" i="94" s="1"/>
  <c r="C118" i="94"/>
  <c r="K117" i="94"/>
  <c r="J117" i="94"/>
  <c r="G117" i="94"/>
  <c r="F117" i="94"/>
  <c r="E117" i="94"/>
  <c r="D117" i="94"/>
  <c r="S117" i="94" s="1"/>
  <c r="C117" i="94"/>
  <c r="K116" i="94"/>
  <c r="J116" i="94"/>
  <c r="G116" i="94"/>
  <c r="F116" i="94"/>
  <c r="E116" i="94"/>
  <c r="D116" i="94"/>
  <c r="C116" i="94"/>
  <c r="K115" i="94"/>
  <c r="J115" i="94"/>
  <c r="G115" i="94"/>
  <c r="F115" i="94"/>
  <c r="E115" i="94"/>
  <c r="D115" i="94"/>
  <c r="C115" i="94"/>
  <c r="K114" i="94"/>
  <c r="J114" i="94"/>
  <c r="G114" i="94"/>
  <c r="F114" i="94"/>
  <c r="E114" i="94"/>
  <c r="D114" i="94"/>
  <c r="C114" i="94"/>
  <c r="K113" i="94"/>
  <c r="J113" i="94"/>
  <c r="G113" i="94"/>
  <c r="F113" i="94"/>
  <c r="E113" i="94"/>
  <c r="D113" i="94"/>
  <c r="C113" i="94"/>
  <c r="K112" i="94"/>
  <c r="J112" i="94"/>
  <c r="G112" i="94"/>
  <c r="F112" i="94"/>
  <c r="E112" i="94"/>
  <c r="D112" i="94"/>
  <c r="C112" i="94"/>
  <c r="K111" i="94"/>
  <c r="J111" i="94"/>
  <c r="G111" i="94"/>
  <c r="F111" i="94"/>
  <c r="E111" i="94"/>
  <c r="D111" i="94"/>
  <c r="C111" i="94"/>
  <c r="K110" i="94"/>
  <c r="J110" i="94"/>
  <c r="G110" i="94"/>
  <c r="F110" i="94"/>
  <c r="E110" i="94"/>
  <c r="D110" i="94"/>
  <c r="C110" i="94"/>
  <c r="K109" i="94"/>
  <c r="J109" i="94"/>
  <c r="G109" i="94"/>
  <c r="F109" i="94"/>
  <c r="E109" i="94"/>
  <c r="D109" i="94"/>
  <c r="O109" i="94" s="1"/>
  <c r="C109" i="94"/>
  <c r="K108" i="94"/>
  <c r="J108" i="94"/>
  <c r="G108" i="94"/>
  <c r="F108" i="94"/>
  <c r="E108" i="94"/>
  <c r="D108" i="94"/>
  <c r="S108" i="94" s="1"/>
  <c r="C108" i="94"/>
  <c r="K107" i="94"/>
  <c r="J107" i="94"/>
  <c r="G107" i="94"/>
  <c r="F107" i="94"/>
  <c r="E107" i="94"/>
  <c r="D107" i="94"/>
  <c r="N107" i="94" s="1"/>
  <c r="C107" i="94"/>
  <c r="K106" i="94"/>
  <c r="J106" i="94"/>
  <c r="G106" i="94"/>
  <c r="F106" i="94"/>
  <c r="E106" i="94"/>
  <c r="D106" i="94"/>
  <c r="U106" i="94" s="1"/>
  <c r="C106" i="94"/>
  <c r="K105" i="94"/>
  <c r="J105" i="94"/>
  <c r="G105" i="94"/>
  <c r="F105" i="94"/>
  <c r="E105" i="94"/>
  <c r="D105" i="94"/>
  <c r="T105" i="94" s="1"/>
  <c r="C105" i="94"/>
  <c r="K104" i="94"/>
  <c r="J104" i="94"/>
  <c r="G104" i="94"/>
  <c r="F104" i="94"/>
  <c r="E104" i="94"/>
  <c r="D104" i="94"/>
  <c r="C104" i="94"/>
  <c r="K103" i="94"/>
  <c r="J103" i="94"/>
  <c r="G103" i="94"/>
  <c r="F103" i="94"/>
  <c r="E103" i="94"/>
  <c r="D103" i="94"/>
  <c r="C103" i="94"/>
  <c r="K102" i="94"/>
  <c r="J102" i="94"/>
  <c r="G102" i="94"/>
  <c r="F102" i="94"/>
  <c r="E102" i="94"/>
  <c r="D102" i="94"/>
  <c r="C102" i="94"/>
  <c r="K101" i="94"/>
  <c r="J101" i="94"/>
  <c r="G101" i="94"/>
  <c r="F101" i="94"/>
  <c r="E101" i="94"/>
  <c r="D101" i="94"/>
  <c r="C101" i="94"/>
  <c r="K100" i="94"/>
  <c r="J100" i="94"/>
  <c r="G100" i="94"/>
  <c r="F100" i="94"/>
  <c r="E100" i="94"/>
  <c r="D100" i="94"/>
  <c r="T100" i="94" s="1"/>
  <c r="C100" i="94"/>
  <c r="K99" i="94"/>
  <c r="J99" i="94"/>
  <c r="G99" i="94"/>
  <c r="F99" i="94"/>
  <c r="E99" i="94"/>
  <c r="D99" i="94"/>
  <c r="C99" i="94"/>
  <c r="K98" i="94"/>
  <c r="J98" i="94"/>
  <c r="G98" i="94"/>
  <c r="F98" i="94"/>
  <c r="E98" i="94"/>
  <c r="D98" i="94"/>
  <c r="C98" i="94"/>
  <c r="K97" i="94"/>
  <c r="J97" i="94"/>
  <c r="G97" i="94"/>
  <c r="F97" i="94"/>
  <c r="E97" i="94"/>
  <c r="D97" i="94"/>
  <c r="C97" i="94"/>
  <c r="K96" i="94"/>
  <c r="J96" i="94"/>
  <c r="G96" i="94"/>
  <c r="F96" i="94"/>
  <c r="E96" i="94"/>
  <c r="D96" i="94"/>
  <c r="S96" i="94" s="1"/>
  <c r="C96" i="94"/>
  <c r="K95" i="94"/>
  <c r="J95" i="94"/>
  <c r="G95" i="94"/>
  <c r="F95" i="94"/>
  <c r="E95" i="94"/>
  <c r="D95" i="94"/>
  <c r="S95" i="94" s="1"/>
  <c r="C95" i="94"/>
  <c r="K94" i="94"/>
  <c r="J94" i="94"/>
  <c r="G94" i="94"/>
  <c r="F94" i="94"/>
  <c r="E94" i="94"/>
  <c r="D94" i="94"/>
  <c r="C94" i="94"/>
  <c r="K93" i="94"/>
  <c r="J93" i="94"/>
  <c r="G93" i="94"/>
  <c r="F93" i="94"/>
  <c r="E93" i="94"/>
  <c r="D93" i="94"/>
  <c r="P93" i="94" s="1"/>
  <c r="C93" i="94"/>
  <c r="K92" i="94"/>
  <c r="J92" i="94"/>
  <c r="G92" i="94"/>
  <c r="F92" i="94"/>
  <c r="E92" i="94"/>
  <c r="D92" i="94"/>
  <c r="C92" i="94"/>
  <c r="K91" i="94"/>
  <c r="J91" i="94"/>
  <c r="G91" i="94"/>
  <c r="F91" i="94"/>
  <c r="E91" i="94"/>
  <c r="D91" i="94"/>
  <c r="C91" i="94"/>
  <c r="K90" i="94"/>
  <c r="J90" i="94"/>
  <c r="G90" i="94"/>
  <c r="F90" i="94"/>
  <c r="E90" i="94"/>
  <c r="D90" i="94"/>
  <c r="U90" i="94" s="1"/>
  <c r="C90" i="94"/>
  <c r="K89" i="94"/>
  <c r="J89" i="94"/>
  <c r="G89" i="94"/>
  <c r="F89" i="94"/>
  <c r="E89" i="94"/>
  <c r="D89" i="94"/>
  <c r="T89" i="94" s="1"/>
  <c r="C89" i="94"/>
  <c r="K88" i="94"/>
  <c r="J88" i="94"/>
  <c r="G88" i="94"/>
  <c r="F88" i="94"/>
  <c r="E88" i="94"/>
  <c r="D88" i="94"/>
  <c r="C88" i="94"/>
  <c r="K87" i="94"/>
  <c r="J87" i="94"/>
  <c r="G87" i="94"/>
  <c r="F87" i="94"/>
  <c r="E87" i="94"/>
  <c r="D87" i="94"/>
  <c r="U87" i="94" s="1"/>
  <c r="C87" i="94"/>
  <c r="K86" i="94"/>
  <c r="J86" i="94"/>
  <c r="G86" i="94"/>
  <c r="F86" i="94"/>
  <c r="E86" i="94"/>
  <c r="D86" i="94"/>
  <c r="Q86" i="94" s="1"/>
  <c r="C86" i="94"/>
  <c r="K85" i="94"/>
  <c r="J85" i="94"/>
  <c r="G85" i="94"/>
  <c r="F85" i="94"/>
  <c r="E85" i="94"/>
  <c r="D85" i="94"/>
  <c r="C85" i="94"/>
  <c r="K84" i="94"/>
  <c r="J84" i="94"/>
  <c r="G84" i="94"/>
  <c r="F84" i="94"/>
  <c r="E84" i="94"/>
  <c r="D84" i="94"/>
  <c r="T84" i="94" s="1"/>
  <c r="C84" i="94"/>
  <c r="K83" i="94"/>
  <c r="J83" i="94"/>
  <c r="G83" i="94"/>
  <c r="F83" i="94"/>
  <c r="E83" i="94"/>
  <c r="D83" i="94"/>
  <c r="C83" i="94"/>
  <c r="K82" i="94"/>
  <c r="J82" i="94"/>
  <c r="G82" i="94"/>
  <c r="F82" i="94"/>
  <c r="E82" i="94"/>
  <c r="D82" i="94"/>
  <c r="C82" i="94"/>
  <c r="K81" i="94"/>
  <c r="J81" i="94"/>
  <c r="G81" i="94"/>
  <c r="F81" i="94"/>
  <c r="E81" i="94"/>
  <c r="D81" i="94"/>
  <c r="C81" i="94"/>
  <c r="K80" i="94"/>
  <c r="J80" i="94"/>
  <c r="G80" i="94"/>
  <c r="F80" i="94"/>
  <c r="E80" i="94"/>
  <c r="D80" i="94"/>
  <c r="U80" i="94" s="1"/>
  <c r="C80" i="94"/>
  <c r="K79" i="94"/>
  <c r="J79" i="94"/>
  <c r="G79" i="94"/>
  <c r="F79" i="94"/>
  <c r="E79" i="94"/>
  <c r="D79" i="94"/>
  <c r="Q79" i="94" s="1"/>
  <c r="C79" i="94"/>
  <c r="K78" i="94"/>
  <c r="J78" i="94"/>
  <c r="G78" i="94"/>
  <c r="F78" i="94"/>
  <c r="E78" i="94"/>
  <c r="D78" i="94"/>
  <c r="Q78" i="94" s="1"/>
  <c r="C78" i="94"/>
  <c r="K77" i="94"/>
  <c r="J77" i="94"/>
  <c r="G77" i="94"/>
  <c r="F77" i="94"/>
  <c r="E77" i="94"/>
  <c r="D77" i="94"/>
  <c r="P77" i="94" s="1"/>
  <c r="C77" i="94"/>
  <c r="K76" i="94"/>
  <c r="J76" i="94"/>
  <c r="G76" i="94"/>
  <c r="F76" i="94"/>
  <c r="E76" i="94"/>
  <c r="D76" i="94"/>
  <c r="U76" i="94" s="1"/>
  <c r="C76" i="94"/>
  <c r="K75" i="94"/>
  <c r="J75" i="94"/>
  <c r="G75" i="94"/>
  <c r="F75" i="94"/>
  <c r="E75" i="94"/>
  <c r="D75" i="94"/>
  <c r="Q75" i="94" s="1"/>
  <c r="C75" i="94"/>
  <c r="K74" i="94"/>
  <c r="J74" i="94"/>
  <c r="G74" i="94"/>
  <c r="F74" i="94"/>
  <c r="E74" i="94"/>
  <c r="D74" i="94"/>
  <c r="N74" i="94" s="1"/>
  <c r="C74" i="94"/>
  <c r="K73" i="94"/>
  <c r="J73" i="94"/>
  <c r="G73" i="94"/>
  <c r="F73" i="94"/>
  <c r="E73" i="94"/>
  <c r="D73" i="94"/>
  <c r="U73" i="94" s="1"/>
  <c r="C73" i="94"/>
  <c r="K72" i="94"/>
  <c r="J72" i="94"/>
  <c r="G72" i="94"/>
  <c r="F72" i="94"/>
  <c r="E72" i="94"/>
  <c r="D72" i="94"/>
  <c r="S72" i="94" s="1"/>
  <c r="C72" i="94"/>
  <c r="K71" i="94"/>
  <c r="J71" i="94"/>
  <c r="G71" i="94"/>
  <c r="F71" i="94"/>
  <c r="E71" i="94"/>
  <c r="D71" i="94"/>
  <c r="C71" i="94"/>
  <c r="K70" i="94"/>
  <c r="J70" i="94"/>
  <c r="G70" i="94"/>
  <c r="F70" i="94"/>
  <c r="E70" i="94"/>
  <c r="D70" i="94"/>
  <c r="C70" i="94"/>
  <c r="K69" i="94"/>
  <c r="J69" i="94"/>
  <c r="G69" i="94"/>
  <c r="F69" i="94"/>
  <c r="E69" i="94"/>
  <c r="D69" i="94"/>
  <c r="U69" i="94" s="1"/>
  <c r="C69" i="94"/>
  <c r="K68" i="94"/>
  <c r="J68" i="94"/>
  <c r="G68" i="94"/>
  <c r="F68" i="94"/>
  <c r="E68" i="94"/>
  <c r="D68" i="94"/>
  <c r="U68" i="94" s="1"/>
  <c r="C68" i="94"/>
  <c r="K67" i="94"/>
  <c r="J67" i="94"/>
  <c r="G67" i="94"/>
  <c r="F67" i="94"/>
  <c r="E67" i="94"/>
  <c r="D67" i="94"/>
  <c r="U67" i="94" s="1"/>
  <c r="C67" i="94"/>
  <c r="K66" i="94"/>
  <c r="J66" i="94"/>
  <c r="G66" i="94"/>
  <c r="F66" i="94"/>
  <c r="E66" i="94"/>
  <c r="D66" i="94"/>
  <c r="C66" i="94"/>
  <c r="K65" i="94"/>
  <c r="J65" i="94"/>
  <c r="G65" i="94"/>
  <c r="F65" i="94"/>
  <c r="E65" i="94"/>
  <c r="D65" i="94"/>
  <c r="C65" i="94"/>
  <c r="K64" i="94"/>
  <c r="J64" i="94"/>
  <c r="G64" i="94"/>
  <c r="F64" i="94"/>
  <c r="E64" i="94"/>
  <c r="D64" i="94"/>
  <c r="U64" i="94" s="1"/>
  <c r="C64" i="94"/>
  <c r="K63" i="94"/>
  <c r="J63" i="94"/>
  <c r="G63" i="94"/>
  <c r="F63" i="94"/>
  <c r="E63" i="94"/>
  <c r="D63" i="94"/>
  <c r="C63" i="94"/>
  <c r="K62" i="94"/>
  <c r="J62" i="94"/>
  <c r="G62" i="94"/>
  <c r="F62" i="94"/>
  <c r="E62" i="94"/>
  <c r="D62" i="94"/>
  <c r="T62" i="94" s="1"/>
  <c r="C62" i="94"/>
  <c r="K61" i="94"/>
  <c r="J61" i="94"/>
  <c r="G61" i="94"/>
  <c r="F61" i="94"/>
  <c r="E61" i="94"/>
  <c r="D61" i="94"/>
  <c r="T61" i="94" s="1"/>
  <c r="C61" i="94"/>
  <c r="K60" i="94"/>
  <c r="J60" i="94"/>
  <c r="G60" i="94"/>
  <c r="F60" i="94"/>
  <c r="E60" i="94"/>
  <c r="D60" i="94"/>
  <c r="C60" i="94"/>
  <c r="K59" i="94"/>
  <c r="J59" i="94"/>
  <c r="G59" i="94"/>
  <c r="F59" i="94"/>
  <c r="E59" i="94"/>
  <c r="D59" i="94"/>
  <c r="T59" i="94" s="1"/>
  <c r="C59" i="94"/>
  <c r="K58" i="94"/>
  <c r="J58" i="94"/>
  <c r="G58" i="94"/>
  <c r="F58" i="94"/>
  <c r="E58" i="94"/>
  <c r="D58" i="94"/>
  <c r="V58" i="94" s="1"/>
  <c r="C58" i="94"/>
  <c r="K57" i="94"/>
  <c r="J57" i="94"/>
  <c r="G57" i="94"/>
  <c r="F57" i="94"/>
  <c r="E57" i="94"/>
  <c r="D57" i="94"/>
  <c r="T57" i="94" s="1"/>
  <c r="C57" i="94"/>
  <c r="K56" i="94"/>
  <c r="J56" i="94"/>
  <c r="G56" i="94"/>
  <c r="F56" i="94"/>
  <c r="E56" i="94"/>
  <c r="D56" i="94"/>
  <c r="P56" i="94" s="1"/>
  <c r="C56" i="94"/>
  <c r="K55" i="94"/>
  <c r="J55" i="94"/>
  <c r="G55" i="94"/>
  <c r="F55" i="94"/>
  <c r="E55" i="94"/>
  <c r="D55" i="94"/>
  <c r="C55" i="94"/>
  <c r="K54" i="94"/>
  <c r="J54" i="94"/>
  <c r="G54" i="94"/>
  <c r="F54" i="94"/>
  <c r="E54" i="94"/>
  <c r="D54" i="94"/>
  <c r="C54" i="94"/>
  <c r="K53" i="94"/>
  <c r="J53" i="94"/>
  <c r="G53" i="94"/>
  <c r="F53" i="94"/>
  <c r="E53" i="94"/>
  <c r="D53" i="94"/>
  <c r="V53" i="94" s="1"/>
  <c r="C53" i="94"/>
  <c r="K52" i="94"/>
  <c r="J52" i="94"/>
  <c r="G52" i="94"/>
  <c r="F52" i="94"/>
  <c r="E52" i="94"/>
  <c r="D52" i="94"/>
  <c r="U52" i="94" s="1"/>
  <c r="C52" i="94"/>
  <c r="K51" i="94"/>
  <c r="J51" i="94"/>
  <c r="G51" i="94"/>
  <c r="F51" i="94"/>
  <c r="E51" i="94"/>
  <c r="D51" i="94"/>
  <c r="C51" i="94"/>
  <c r="K50" i="94"/>
  <c r="J50" i="94"/>
  <c r="G50" i="94"/>
  <c r="F50" i="94"/>
  <c r="E50" i="94"/>
  <c r="D50" i="94"/>
  <c r="S50" i="94" s="1"/>
  <c r="C50" i="94"/>
  <c r="K49" i="94"/>
  <c r="J49" i="94"/>
  <c r="G49" i="94"/>
  <c r="F49" i="94"/>
  <c r="E49" i="94"/>
  <c r="D49" i="94"/>
  <c r="V49" i="94" s="1"/>
  <c r="C49" i="94"/>
  <c r="K48" i="94"/>
  <c r="J48" i="94"/>
  <c r="G48" i="94"/>
  <c r="F48" i="94"/>
  <c r="E48" i="94"/>
  <c r="D48" i="94"/>
  <c r="U48" i="94" s="1"/>
  <c r="C48" i="94"/>
  <c r="K47" i="94"/>
  <c r="J47" i="94"/>
  <c r="G47" i="94"/>
  <c r="F47" i="94"/>
  <c r="E47" i="94"/>
  <c r="D47" i="94"/>
  <c r="V47" i="94" s="1"/>
  <c r="C47" i="94"/>
  <c r="K46" i="94"/>
  <c r="J46" i="94"/>
  <c r="G46" i="94"/>
  <c r="F46" i="94"/>
  <c r="E46" i="94"/>
  <c r="D46" i="94"/>
  <c r="V46" i="94" s="1"/>
  <c r="C46" i="94"/>
  <c r="K45" i="94"/>
  <c r="J45" i="94"/>
  <c r="G45" i="94"/>
  <c r="F45" i="94"/>
  <c r="E45" i="94"/>
  <c r="D45" i="94"/>
  <c r="C45" i="94"/>
  <c r="K44" i="94"/>
  <c r="J44" i="94"/>
  <c r="G44" i="94"/>
  <c r="F44" i="94"/>
  <c r="E44" i="94"/>
  <c r="D44" i="94"/>
  <c r="Q44" i="94" s="1"/>
  <c r="C44" i="94"/>
  <c r="K43" i="94"/>
  <c r="J43" i="94"/>
  <c r="G43" i="94"/>
  <c r="F43" i="94"/>
  <c r="E43" i="94"/>
  <c r="D43" i="94"/>
  <c r="C43" i="94"/>
  <c r="K42" i="94"/>
  <c r="J42" i="94"/>
  <c r="G42" i="94"/>
  <c r="F42" i="94"/>
  <c r="E42" i="94"/>
  <c r="D42" i="94"/>
  <c r="V42" i="94" s="1"/>
  <c r="C42" i="94"/>
  <c r="K41" i="94"/>
  <c r="J41" i="94"/>
  <c r="G41" i="94"/>
  <c r="F41" i="94"/>
  <c r="E41" i="94"/>
  <c r="D41" i="94"/>
  <c r="C41" i="94"/>
  <c r="K40" i="94"/>
  <c r="J40" i="94"/>
  <c r="G40" i="94"/>
  <c r="F40" i="94"/>
  <c r="E40" i="94"/>
  <c r="D40" i="94"/>
  <c r="Q40" i="94" s="1"/>
  <c r="C40" i="94"/>
  <c r="K39" i="94"/>
  <c r="J39" i="94"/>
  <c r="G39" i="94"/>
  <c r="F39" i="94"/>
  <c r="E39" i="94"/>
  <c r="D39" i="94"/>
  <c r="C39" i="94"/>
  <c r="K38" i="94"/>
  <c r="J38" i="94"/>
  <c r="G38" i="94"/>
  <c r="F38" i="94"/>
  <c r="E38" i="94"/>
  <c r="D38" i="94"/>
  <c r="V38" i="94" s="1"/>
  <c r="C38" i="94"/>
  <c r="K37" i="94"/>
  <c r="J37" i="94"/>
  <c r="G37" i="94"/>
  <c r="F37" i="94"/>
  <c r="E37" i="94"/>
  <c r="D37" i="94"/>
  <c r="C37" i="94"/>
  <c r="K36" i="94"/>
  <c r="J36" i="94"/>
  <c r="G36" i="94"/>
  <c r="F36" i="94"/>
  <c r="E36" i="94"/>
  <c r="D36" i="94"/>
  <c r="Q36" i="94" s="1"/>
  <c r="C36" i="94"/>
  <c r="K35" i="94"/>
  <c r="J35" i="94"/>
  <c r="G35" i="94"/>
  <c r="F35" i="94"/>
  <c r="E35" i="94"/>
  <c r="D35" i="94"/>
  <c r="C35" i="94"/>
  <c r="K34" i="94"/>
  <c r="J34" i="94"/>
  <c r="G34" i="94"/>
  <c r="F34" i="94"/>
  <c r="E34" i="94"/>
  <c r="D34" i="94"/>
  <c r="C34" i="94"/>
  <c r="K33" i="94"/>
  <c r="J33" i="94"/>
  <c r="G33" i="94"/>
  <c r="F33" i="94"/>
  <c r="E33" i="94"/>
  <c r="D33" i="94"/>
  <c r="C33" i="94"/>
  <c r="K32" i="94"/>
  <c r="J32" i="94"/>
  <c r="G32" i="94"/>
  <c r="F32" i="94"/>
  <c r="E32" i="94"/>
  <c r="D32" i="94"/>
  <c r="Q32" i="94" s="1"/>
  <c r="C32" i="94"/>
  <c r="K31" i="94"/>
  <c r="J31" i="94"/>
  <c r="G31" i="94"/>
  <c r="F31" i="94"/>
  <c r="E31" i="94"/>
  <c r="D31" i="94"/>
  <c r="C31" i="94"/>
  <c r="K30" i="94"/>
  <c r="J30" i="94"/>
  <c r="G30" i="94"/>
  <c r="F30" i="94"/>
  <c r="E30" i="94"/>
  <c r="D30" i="94"/>
  <c r="C30" i="94"/>
  <c r="K29" i="94"/>
  <c r="J29" i="94"/>
  <c r="G29" i="94"/>
  <c r="F29" i="94"/>
  <c r="E29" i="94"/>
  <c r="D29" i="94"/>
  <c r="U29" i="94" s="1"/>
  <c r="C29" i="94"/>
  <c r="K28" i="94"/>
  <c r="J28" i="94"/>
  <c r="G28" i="94"/>
  <c r="F28" i="94"/>
  <c r="E28" i="94"/>
  <c r="D28" i="94"/>
  <c r="Q28" i="94" s="1"/>
  <c r="C28" i="94"/>
  <c r="K27" i="94"/>
  <c r="J27" i="94"/>
  <c r="G27" i="94"/>
  <c r="F27" i="94"/>
  <c r="E27" i="94"/>
  <c r="D27" i="94"/>
  <c r="C27" i="94"/>
  <c r="K26" i="94"/>
  <c r="J26" i="94"/>
  <c r="G26" i="94"/>
  <c r="F26" i="94"/>
  <c r="E26" i="94"/>
  <c r="D26" i="94"/>
  <c r="C26" i="94"/>
  <c r="K25" i="94"/>
  <c r="J25" i="94"/>
  <c r="G25" i="94"/>
  <c r="F25" i="94"/>
  <c r="E25" i="94"/>
  <c r="D25" i="94"/>
  <c r="C25" i="94"/>
  <c r="K24" i="94"/>
  <c r="J24" i="94"/>
  <c r="G24" i="94"/>
  <c r="F24" i="94"/>
  <c r="E24" i="94"/>
  <c r="D24" i="94"/>
  <c r="C24" i="94"/>
  <c r="K23" i="94"/>
  <c r="J23" i="94"/>
  <c r="G23" i="94"/>
  <c r="F23" i="94"/>
  <c r="E23" i="94"/>
  <c r="D23" i="94"/>
  <c r="V23" i="94" s="1"/>
  <c r="C23" i="94"/>
  <c r="K22" i="94"/>
  <c r="J22" i="94"/>
  <c r="G22" i="94"/>
  <c r="F22" i="94"/>
  <c r="E22" i="94"/>
  <c r="D22" i="94"/>
  <c r="C22" i="94"/>
  <c r="K21" i="94"/>
  <c r="J21" i="94"/>
  <c r="G21" i="94"/>
  <c r="F21" i="94"/>
  <c r="E21" i="94"/>
  <c r="D21" i="94"/>
  <c r="U21" i="94" s="1"/>
  <c r="C21" i="94"/>
  <c r="K20" i="94"/>
  <c r="J20" i="94"/>
  <c r="G20" i="94"/>
  <c r="F20" i="94"/>
  <c r="E20" i="94"/>
  <c r="D20" i="94"/>
  <c r="Q20" i="94" s="1"/>
  <c r="C20" i="94"/>
  <c r="K19" i="94"/>
  <c r="J19" i="94"/>
  <c r="G19" i="94"/>
  <c r="F19" i="94"/>
  <c r="E19" i="94"/>
  <c r="D19" i="94"/>
  <c r="V19" i="94" s="1"/>
  <c r="C19" i="94"/>
  <c r="K18" i="94"/>
  <c r="J18" i="94"/>
  <c r="G18" i="94"/>
  <c r="F18" i="94"/>
  <c r="E18" i="94"/>
  <c r="D18" i="94"/>
  <c r="C18" i="94"/>
  <c r="K17" i="94"/>
  <c r="J17" i="94"/>
  <c r="G17" i="94"/>
  <c r="F17" i="94"/>
  <c r="E17" i="94"/>
  <c r="D17" i="94"/>
  <c r="Q17" i="94" s="1"/>
  <c r="C17" i="94"/>
  <c r="K16" i="94"/>
  <c r="J16" i="94"/>
  <c r="G16" i="94"/>
  <c r="F16" i="94"/>
  <c r="E16" i="94"/>
  <c r="D16" i="94"/>
  <c r="U16" i="94" s="1"/>
  <c r="C16" i="94"/>
  <c r="K15" i="94"/>
  <c r="J15" i="94"/>
  <c r="G15" i="94"/>
  <c r="F15" i="94"/>
  <c r="E15" i="94"/>
  <c r="D15" i="94"/>
  <c r="C15" i="94"/>
  <c r="K14" i="94"/>
  <c r="J14" i="94"/>
  <c r="G14" i="94"/>
  <c r="F14" i="94"/>
  <c r="E14" i="94"/>
  <c r="D14" i="94"/>
  <c r="C14" i="94"/>
  <c r="K13" i="94"/>
  <c r="J13" i="94"/>
  <c r="G13" i="94"/>
  <c r="F13" i="94"/>
  <c r="E13" i="94"/>
  <c r="D13" i="94"/>
  <c r="V13" i="94" s="1"/>
  <c r="C13" i="94"/>
  <c r="T5" i="94"/>
  <c r="B2" i="94"/>
  <c r="K163" i="93"/>
  <c r="J163" i="93"/>
  <c r="G163" i="93"/>
  <c r="F163" i="93"/>
  <c r="E163" i="93"/>
  <c r="D163" i="93"/>
  <c r="C163" i="93"/>
  <c r="K158" i="93"/>
  <c r="J158" i="93"/>
  <c r="G158" i="93"/>
  <c r="F158" i="93"/>
  <c r="E158" i="93"/>
  <c r="D158" i="93"/>
  <c r="C158" i="93"/>
  <c r="K157" i="93"/>
  <c r="J157" i="93"/>
  <c r="G157" i="93"/>
  <c r="F157" i="93"/>
  <c r="E157" i="93"/>
  <c r="D157" i="93"/>
  <c r="Q157" i="93" s="1"/>
  <c r="C157" i="93"/>
  <c r="K156" i="93"/>
  <c r="J156" i="93"/>
  <c r="G156" i="93"/>
  <c r="F156" i="93"/>
  <c r="E156" i="93"/>
  <c r="D156" i="93"/>
  <c r="T156" i="93" s="1"/>
  <c r="C156" i="93"/>
  <c r="K155" i="93"/>
  <c r="J155" i="93"/>
  <c r="G155" i="93"/>
  <c r="F155" i="93"/>
  <c r="E155" i="93"/>
  <c r="D155" i="93"/>
  <c r="C155" i="93"/>
  <c r="K154" i="93"/>
  <c r="J154" i="93"/>
  <c r="G154" i="93"/>
  <c r="F154" i="93"/>
  <c r="E154" i="93"/>
  <c r="D154" i="93"/>
  <c r="C154" i="93"/>
  <c r="K153" i="93"/>
  <c r="J153" i="93"/>
  <c r="G153" i="93"/>
  <c r="F153" i="93"/>
  <c r="E153" i="93"/>
  <c r="D153" i="93"/>
  <c r="C153" i="93"/>
  <c r="K152" i="93"/>
  <c r="J152" i="93"/>
  <c r="G152" i="93"/>
  <c r="F152" i="93"/>
  <c r="E152" i="93"/>
  <c r="D152" i="93"/>
  <c r="U152" i="93" s="1"/>
  <c r="C152" i="93"/>
  <c r="K151" i="93"/>
  <c r="J151" i="93"/>
  <c r="G151" i="93"/>
  <c r="F151" i="93"/>
  <c r="E151" i="93"/>
  <c r="D151" i="93"/>
  <c r="C151" i="93"/>
  <c r="K150" i="93"/>
  <c r="J150" i="93"/>
  <c r="G150" i="93"/>
  <c r="F150" i="93"/>
  <c r="E150" i="93"/>
  <c r="D150" i="93"/>
  <c r="Q150" i="93" s="1"/>
  <c r="C150" i="93"/>
  <c r="K112" i="93"/>
  <c r="J112" i="93"/>
  <c r="G112" i="93"/>
  <c r="F112" i="93"/>
  <c r="E112" i="93"/>
  <c r="D112" i="93"/>
  <c r="C112" i="93"/>
  <c r="K111" i="93"/>
  <c r="J111" i="93"/>
  <c r="G111" i="93"/>
  <c r="F111" i="93"/>
  <c r="E111" i="93"/>
  <c r="D111" i="93"/>
  <c r="C111" i="93"/>
  <c r="K110" i="93"/>
  <c r="J110" i="93"/>
  <c r="G110" i="93"/>
  <c r="F110" i="93"/>
  <c r="E110" i="93"/>
  <c r="D110" i="93"/>
  <c r="C110" i="93"/>
  <c r="K109" i="93"/>
  <c r="J109" i="93"/>
  <c r="G109" i="93"/>
  <c r="F109" i="93"/>
  <c r="E109" i="93"/>
  <c r="D109" i="93"/>
  <c r="Q109" i="93" s="1"/>
  <c r="C109" i="93"/>
  <c r="K149" i="93"/>
  <c r="J149" i="93"/>
  <c r="G149" i="93"/>
  <c r="F149" i="93"/>
  <c r="E149" i="93"/>
  <c r="D149" i="93"/>
  <c r="C149" i="93"/>
  <c r="K148" i="93"/>
  <c r="J148" i="93"/>
  <c r="G148" i="93"/>
  <c r="F148" i="93"/>
  <c r="E148" i="93"/>
  <c r="D148" i="93"/>
  <c r="C148" i="93"/>
  <c r="K147" i="93"/>
  <c r="J147" i="93"/>
  <c r="G147" i="93"/>
  <c r="F147" i="93"/>
  <c r="E147" i="93"/>
  <c r="D147" i="93"/>
  <c r="C147" i="93"/>
  <c r="K146" i="93"/>
  <c r="J146" i="93"/>
  <c r="G146" i="93"/>
  <c r="F146" i="93"/>
  <c r="E146" i="93"/>
  <c r="D146" i="93"/>
  <c r="C146" i="93"/>
  <c r="K145" i="93"/>
  <c r="J145" i="93"/>
  <c r="G145" i="93"/>
  <c r="F145" i="93"/>
  <c r="E145" i="93"/>
  <c r="D145" i="93"/>
  <c r="Q145" i="93" s="1"/>
  <c r="C145" i="93"/>
  <c r="K144" i="93"/>
  <c r="J144" i="93"/>
  <c r="G144" i="93"/>
  <c r="F144" i="93"/>
  <c r="E144" i="93"/>
  <c r="D144" i="93"/>
  <c r="C144" i="93"/>
  <c r="K143" i="93"/>
  <c r="J143" i="93"/>
  <c r="G143" i="93"/>
  <c r="F143" i="93"/>
  <c r="E143" i="93"/>
  <c r="D143" i="93"/>
  <c r="S143" i="93" s="1"/>
  <c r="C143" i="93"/>
  <c r="K142" i="93"/>
  <c r="J142" i="93"/>
  <c r="G142" i="93"/>
  <c r="F142" i="93"/>
  <c r="E142" i="93"/>
  <c r="D142" i="93"/>
  <c r="P142" i="93" s="1"/>
  <c r="C142" i="93"/>
  <c r="K141" i="93"/>
  <c r="J141" i="93"/>
  <c r="G141" i="93"/>
  <c r="F141" i="93"/>
  <c r="E141" i="93"/>
  <c r="D141" i="93"/>
  <c r="T141" i="93" s="1"/>
  <c r="C141" i="93"/>
  <c r="K140" i="93"/>
  <c r="J140" i="93"/>
  <c r="G140" i="93"/>
  <c r="F140" i="93"/>
  <c r="E140" i="93"/>
  <c r="D140" i="93"/>
  <c r="V140" i="93" s="1"/>
  <c r="C140" i="93"/>
  <c r="K139" i="93"/>
  <c r="J139" i="93"/>
  <c r="G139" i="93"/>
  <c r="F139" i="93"/>
  <c r="E139" i="93"/>
  <c r="D139" i="93"/>
  <c r="T139" i="93" s="1"/>
  <c r="C139" i="93"/>
  <c r="K138" i="93"/>
  <c r="J138" i="93"/>
  <c r="G138" i="93"/>
  <c r="F138" i="93"/>
  <c r="E138" i="93"/>
  <c r="D138" i="93"/>
  <c r="O138" i="93" s="1"/>
  <c r="C138" i="93"/>
  <c r="K137" i="93"/>
  <c r="J137" i="93"/>
  <c r="G137" i="93"/>
  <c r="F137" i="93"/>
  <c r="E137" i="93"/>
  <c r="D137" i="93"/>
  <c r="V137" i="93" s="1"/>
  <c r="C137" i="93"/>
  <c r="K136" i="93"/>
  <c r="J136" i="93"/>
  <c r="G136" i="93"/>
  <c r="F136" i="93"/>
  <c r="E136" i="93"/>
  <c r="D136" i="93"/>
  <c r="R136" i="93" s="1"/>
  <c r="C136" i="93"/>
  <c r="K135" i="93"/>
  <c r="J135" i="93"/>
  <c r="G135" i="93"/>
  <c r="F135" i="93"/>
  <c r="E135" i="93"/>
  <c r="D135" i="93"/>
  <c r="C135" i="93"/>
  <c r="K134" i="93"/>
  <c r="J134" i="93"/>
  <c r="G134" i="93"/>
  <c r="F134" i="93"/>
  <c r="E134" i="93"/>
  <c r="D134" i="93"/>
  <c r="C134" i="93"/>
  <c r="K133" i="93"/>
  <c r="J133" i="93"/>
  <c r="G133" i="93"/>
  <c r="F133" i="93"/>
  <c r="E133" i="93"/>
  <c r="D133" i="93"/>
  <c r="C133" i="93"/>
  <c r="K132" i="93"/>
  <c r="J132" i="93"/>
  <c r="G132" i="93"/>
  <c r="F132" i="93"/>
  <c r="E132" i="93"/>
  <c r="D132" i="93"/>
  <c r="C132" i="93"/>
  <c r="K131" i="93"/>
  <c r="J131" i="93"/>
  <c r="G131" i="93"/>
  <c r="F131" i="93"/>
  <c r="E131" i="93"/>
  <c r="D131" i="93"/>
  <c r="P131" i="93" s="1"/>
  <c r="C131" i="93"/>
  <c r="K130" i="93"/>
  <c r="J130" i="93"/>
  <c r="G130" i="93"/>
  <c r="F130" i="93"/>
  <c r="E130" i="93"/>
  <c r="D130" i="93"/>
  <c r="S130" i="93" s="1"/>
  <c r="C130" i="93"/>
  <c r="K129" i="93"/>
  <c r="J129" i="93"/>
  <c r="G129" i="93"/>
  <c r="F129" i="93"/>
  <c r="E129" i="93"/>
  <c r="D129" i="93"/>
  <c r="U129" i="93" s="1"/>
  <c r="C129" i="93"/>
  <c r="K128" i="93"/>
  <c r="J128" i="93"/>
  <c r="G128" i="93"/>
  <c r="F128" i="93"/>
  <c r="E128" i="93"/>
  <c r="D128" i="93"/>
  <c r="S128" i="93" s="1"/>
  <c r="C128" i="93"/>
  <c r="K127" i="93"/>
  <c r="J127" i="93"/>
  <c r="G127" i="93"/>
  <c r="F127" i="93"/>
  <c r="E127" i="93"/>
  <c r="D127" i="93"/>
  <c r="S127" i="93" s="1"/>
  <c r="C127" i="93"/>
  <c r="K126" i="93"/>
  <c r="J126" i="93"/>
  <c r="G126" i="93"/>
  <c r="F126" i="93"/>
  <c r="E126" i="93"/>
  <c r="D126" i="93"/>
  <c r="U126" i="93" s="1"/>
  <c r="C126" i="93"/>
  <c r="K125" i="93"/>
  <c r="J125" i="93"/>
  <c r="G125" i="93"/>
  <c r="F125" i="93"/>
  <c r="E125" i="93"/>
  <c r="D125" i="93"/>
  <c r="C125" i="93"/>
  <c r="K124" i="93"/>
  <c r="J124" i="93"/>
  <c r="G124" i="93"/>
  <c r="F124" i="93"/>
  <c r="E124" i="93"/>
  <c r="D124" i="93"/>
  <c r="C124" i="93"/>
  <c r="K123" i="93"/>
  <c r="J123" i="93"/>
  <c r="G123" i="93"/>
  <c r="F123" i="93"/>
  <c r="E123" i="93"/>
  <c r="D123" i="93"/>
  <c r="C123" i="93"/>
  <c r="K122" i="93"/>
  <c r="J122" i="93"/>
  <c r="G122" i="93"/>
  <c r="F122" i="93"/>
  <c r="E122" i="93"/>
  <c r="D122" i="93"/>
  <c r="U122" i="93" s="1"/>
  <c r="C122" i="93"/>
  <c r="K121" i="93"/>
  <c r="J121" i="93"/>
  <c r="G121" i="93"/>
  <c r="F121" i="93"/>
  <c r="E121" i="93"/>
  <c r="D121" i="93"/>
  <c r="C121" i="93"/>
  <c r="K120" i="93"/>
  <c r="J120" i="93"/>
  <c r="G120" i="93"/>
  <c r="F120" i="93"/>
  <c r="E120" i="93"/>
  <c r="D120" i="93"/>
  <c r="C120" i="93"/>
  <c r="K119" i="93"/>
  <c r="J119" i="93"/>
  <c r="G119" i="93"/>
  <c r="F119" i="93"/>
  <c r="E119" i="93"/>
  <c r="D119" i="93"/>
  <c r="S119" i="93" s="1"/>
  <c r="C119" i="93"/>
  <c r="K118" i="93"/>
  <c r="J118" i="93"/>
  <c r="G118" i="93"/>
  <c r="F118" i="93"/>
  <c r="E118" i="93"/>
  <c r="D118" i="93"/>
  <c r="C118" i="93"/>
  <c r="K117" i="93"/>
  <c r="J117" i="93"/>
  <c r="G117" i="93"/>
  <c r="F117" i="93"/>
  <c r="E117" i="93"/>
  <c r="D117" i="93"/>
  <c r="C117" i="93"/>
  <c r="K116" i="93"/>
  <c r="J116" i="93"/>
  <c r="G116" i="93"/>
  <c r="F116" i="93"/>
  <c r="E116" i="93"/>
  <c r="D116" i="93"/>
  <c r="U116" i="93" s="1"/>
  <c r="C116" i="93"/>
  <c r="K115" i="93"/>
  <c r="J115" i="93"/>
  <c r="G115" i="93"/>
  <c r="F115" i="93"/>
  <c r="E115" i="93"/>
  <c r="D115" i="93"/>
  <c r="S115" i="93" s="1"/>
  <c r="C115" i="93"/>
  <c r="K114" i="93"/>
  <c r="J114" i="93"/>
  <c r="G114" i="93"/>
  <c r="F114" i="93"/>
  <c r="E114" i="93"/>
  <c r="D114" i="93"/>
  <c r="C114" i="93"/>
  <c r="K113" i="93"/>
  <c r="J113" i="93"/>
  <c r="G113" i="93"/>
  <c r="F113" i="93"/>
  <c r="E113" i="93"/>
  <c r="D113" i="93"/>
  <c r="C113" i="93"/>
  <c r="K108" i="93"/>
  <c r="J108" i="93"/>
  <c r="G108" i="93"/>
  <c r="F108" i="93"/>
  <c r="E108" i="93"/>
  <c r="D108" i="93"/>
  <c r="C108" i="93"/>
  <c r="K107" i="93"/>
  <c r="J107" i="93"/>
  <c r="G107" i="93"/>
  <c r="F107" i="93"/>
  <c r="E107" i="93"/>
  <c r="D107" i="93"/>
  <c r="O107" i="93" s="1"/>
  <c r="C107" i="93"/>
  <c r="K101" i="93"/>
  <c r="J101" i="93"/>
  <c r="G101" i="93"/>
  <c r="F101" i="93"/>
  <c r="E101" i="93"/>
  <c r="D101" i="93"/>
  <c r="C101" i="93"/>
  <c r="K100" i="93"/>
  <c r="J100" i="93"/>
  <c r="G100" i="93"/>
  <c r="F100" i="93"/>
  <c r="E100" i="93"/>
  <c r="D100" i="93"/>
  <c r="C100" i="93"/>
  <c r="K99" i="93"/>
  <c r="J99" i="93"/>
  <c r="G99" i="93"/>
  <c r="F99" i="93"/>
  <c r="E99" i="93"/>
  <c r="D99" i="93"/>
  <c r="Q99" i="93" s="1"/>
  <c r="C99" i="93"/>
  <c r="K98" i="93"/>
  <c r="J98" i="93"/>
  <c r="G98" i="93"/>
  <c r="F98" i="93"/>
  <c r="E98" i="93"/>
  <c r="D98" i="93"/>
  <c r="Q98" i="93" s="1"/>
  <c r="C98" i="93"/>
  <c r="K106" i="93"/>
  <c r="J106" i="93"/>
  <c r="G106" i="93"/>
  <c r="F106" i="93"/>
  <c r="E106" i="93"/>
  <c r="D106" i="93"/>
  <c r="C106" i="93"/>
  <c r="K105" i="93"/>
  <c r="J105" i="93"/>
  <c r="G105" i="93"/>
  <c r="F105" i="93"/>
  <c r="E105" i="93"/>
  <c r="D105" i="93"/>
  <c r="C105" i="93"/>
  <c r="K104" i="93"/>
  <c r="J104" i="93"/>
  <c r="G104" i="93"/>
  <c r="F104" i="93"/>
  <c r="E104" i="93"/>
  <c r="D104" i="93"/>
  <c r="C104" i="93"/>
  <c r="K103" i="93"/>
  <c r="J103" i="93"/>
  <c r="G103" i="93"/>
  <c r="F103" i="93"/>
  <c r="E103" i="93"/>
  <c r="D103" i="93"/>
  <c r="C103" i="93"/>
  <c r="K102" i="93"/>
  <c r="J102" i="93"/>
  <c r="G102" i="93"/>
  <c r="F102" i="93"/>
  <c r="E102" i="93"/>
  <c r="D102" i="93"/>
  <c r="C102" i="93"/>
  <c r="K69" i="93"/>
  <c r="J69" i="93"/>
  <c r="G69" i="93"/>
  <c r="F69" i="93"/>
  <c r="E69" i="93"/>
  <c r="D69" i="93"/>
  <c r="T69" i="93" s="1"/>
  <c r="C69" i="93"/>
  <c r="K68" i="93"/>
  <c r="J68" i="93"/>
  <c r="G68" i="93"/>
  <c r="F68" i="93"/>
  <c r="E68" i="93"/>
  <c r="D68" i="93"/>
  <c r="C68" i="93"/>
  <c r="K67" i="93"/>
  <c r="J67" i="93"/>
  <c r="G67" i="93"/>
  <c r="F67" i="93"/>
  <c r="E67" i="93"/>
  <c r="D67" i="93"/>
  <c r="N67" i="93" s="1"/>
  <c r="C67" i="93"/>
  <c r="K66" i="93"/>
  <c r="J66" i="93"/>
  <c r="G66" i="93"/>
  <c r="F66" i="93"/>
  <c r="E66" i="93"/>
  <c r="D66" i="93"/>
  <c r="V66" i="93" s="1"/>
  <c r="C66" i="93"/>
  <c r="K97" i="93"/>
  <c r="J97" i="93"/>
  <c r="G97" i="93"/>
  <c r="F97" i="93"/>
  <c r="E97" i="93"/>
  <c r="D97" i="93"/>
  <c r="V97" i="93" s="1"/>
  <c r="C97" i="93"/>
  <c r="K96" i="93"/>
  <c r="J96" i="93"/>
  <c r="G96" i="93"/>
  <c r="F96" i="93"/>
  <c r="E96" i="93"/>
  <c r="D96" i="93"/>
  <c r="T96" i="93" s="1"/>
  <c r="C96" i="93"/>
  <c r="K95" i="93"/>
  <c r="J95" i="93"/>
  <c r="G95" i="93"/>
  <c r="F95" i="93"/>
  <c r="E95" i="93"/>
  <c r="D95" i="93"/>
  <c r="C95" i="93"/>
  <c r="K94" i="93"/>
  <c r="J94" i="93"/>
  <c r="G94" i="93"/>
  <c r="F94" i="93"/>
  <c r="E94" i="93"/>
  <c r="D94" i="93"/>
  <c r="C94" i="93"/>
  <c r="K93" i="93"/>
  <c r="J93" i="93"/>
  <c r="G93" i="93"/>
  <c r="F93" i="93"/>
  <c r="E93" i="93"/>
  <c r="D93" i="93"/>
  <c r="C93" i="93"/>
  <c r="K92" i="93"/>
  <c r="J92" i="93"/>
  <c r="G92" i="93"/>
  <c r="F92" i="93"/>
  <c r="E92" i="93"/>
  <c r="D92" i="93"/>
  <c r="C92" i="93"/>
  <c r="K91" i="93"/>
  <c r="J91" i="93"/>
  <c r="G91" i="93"/>
  <c r="F91" i="93"/>
  <c r="E91" i="93"/>
  <c r="D91" i="93"/>
  <c r="C91" i="93"/>
  <c r="K90" i="93"/>
  <c r="J90" i="93"/>
  <c r="G90" i="93"/>
  <c r="F90" i="93"/>
  <c r="E90" i="93"/>
  <c r="D90" i="93"/>
  <c r="Q90" i="93" s="1"/>
  <c r="C90" i="93"/>
  <c r="K89" i="93"/>
  <c r="J89" i="93"/>
  <c r="G89" i="93"/>
  <c r="F89" i="93"/>
  <c r="E89" i="93"/>
  <c r="D89" i="93"/>
  <c r="C89" i="93"/>
  <c r="K88" i="93"/>
  <c r="J88" i="93"/>
  <c r="G88" i="93"/>
  <c r="F88" i="93"/>
  <c r="E88" i="93"/>
  <c r="D88" i="93"/>
  <c r="C88" i="93"/>
  <c r="K87" i="93"/>
  <c r="J87" i="93"/>
  <c r="G87" i="93"/>
  <c r="F87" i="93"/>
  <c r="E87" i="93"/>
  <c r="D87" i="93"/>
  <c r="C87" i="93"/>
  <c r="K86" i="93"/>
  <c r="J86" i="93"/>
  <c r="G86" i="93"/>
  <c r="F86" i="93"/>
  <c r="E86" i="93"/>
  <c r="D86" i="93"/>
  <c r="C86" i="93"/>
  <c r="K85" i="93"/>
  <c r="J85" i="93"/>
  <c r="G85" i="93"/>
  <c r="F85" i="93"/>
  <c r="E85" i="93"/>
  <c r="D85" i="93"/>
  <c r="C85" i="93"/>
  <c r="K84" i="93"/>
  <c r="J84" i="93"/>
  <c r="G84" i="93"/>
  <c r="F84" i="93"/>
  <c r="E84" i="93"/>
  <c r="D84" i="93"/>
  <c r="N84" i="93" s="1"/>
  <c r="C84" i="93"/>
  <c r="K83" i="93"/>
  <c r="J83" i="93"/>
  <c r="G83" i="93"/>
  <c r="F83" i="93"/>
  <c r="E83" i="93"/>
  <c r="D83" i="93"/>
  <c r="C83" i="93"/>
  <c r="K82" i="93"/>
  <c r="J82" i="93"/>
  <c r="G82" i="93"/>
  <c r="F82" i="93"/>
  <c r="E82" i="93"/>
  <c r="D82" i="93"/>
  <c r="C82" i="93"/>
  <c r="K81" i="93"/>
  <c r="J81" i="93"/>
  <c r="G81" i="93"/>
  <c r="F81" i="93"/>
  <c r="E81" i="93"/>
  <c r="D81" i="93"/>
  <c r="C81" i="93"/>
  <c r="K80" i="93"/>
  <c r="J80" i="93"/>
  <c r="G80" i="93"/>
  <c r="F80" i="93"/>
  <c r="E80" i="93"/>
  <c r="D80" i="93"/>
  <c r="O80" i="93" s="1"/>
  <c r="C80" i="93"/>
  <c r="K79" i="93"/>
  <c r="J79" i="93"/>
  <c r="G79" i="93"/>
  <c r="F79" i="93"/>
  <c r="E79" i="93"/>
  <c r="D79" i="93"/>
  <c r="T79" i="93" s="1"/>
  <c r="C79" i="93"/>
  <c r="K78" i="93"/>
  <c r="J78" i="93"/>
  <c r="G78" i="93"/>
  <c r="F78" i="93"/>
  <c r="E78" i="93"/>
  <c r="D78" i="93"/>
  <c r="Q78" i="93" s="1"/>
  <c r="C78" i="93"/>
  <c r="K77" i="93"/>
  <c r="J77" i="93"/>
  <c r="G77" i="93"/>
  <c r="F77" i="93"/>
  <c r="E77" i="93"/>
  <c r="D77" i="93"/>
  <c r="Q77" i="93" s="1"/>
  <c r="C77" i="93"/>
  <c r="K76" i="93"/>
  <c r="J76" i="93"/>
  <c r="G76" i="93"/>
  <c r="F76" i="93"/>
  <c r="E76" i="93"/>
  <c r="D76" i="93"/>
  <c r="C76" i="93"/>
  <c r="K75" i="93"/>
  <c r="J75" i="93"/>
  <c r="G75" i="93"/>
  <c r="F75" i="93"/>
  <c r="E75" i="93"/>
  <c r="D75" i="93"/>
  <c r="V75" i="93" s="1"/>
  <c r="C75" i="93"/>
  <c r="K74" i="93"/>
  <c r="J74" i="93"/>
  <c r="G74" i="93"/>
  <c r="F74" i="93"/>
  <c r="E74" i="93"/>
  <c r="D74" i="93"/>
  <c r="C74" i="93"/>
  <c r="K73" i="93"/>
  <c r="J73" i="93"/>
  <c r="G73" i="93"/>
  <c r="F73" i="93"/>
  <c r="E73" i="93"/>
  <c r="D73" i="93"/>
  <c r="C73" i="93"/>
  <c r="K72" i="93"/>
  <c r="J72" i="93"/>
  <c r="G72" i="93"/>
  <c r="F72" i="93"/>
  <c r="E72" i="93"/>
  <c r="D72" i="93"/>
  <c r="U72" i="93" s="1"/>
  <c r="C72" i="93"/>
  <c r="K71" i="93"/>
  <c r="J71" i="93"/>
  <c r="G71" i="93"/>
  <c r="F71" i="93"/>
  <c r="E71" i="93"/>
  <c r="D71" i="93"/>
  <c r="C71" i="93"/>
  <c r="K70" i="93"/>
  <c r="J70" i="93"/>
  <c r="G70" i="93"/>
  <c r="F70" i="93"/>
  <c r="E70" i="93"/>
  <c r="D70" i="93"/>
  <c r="T70" i="93" s="1"/>
  <c r="C70" i="93"/>
  <c r="K65" i="93"/>
  <c r="J65" i="93"/>
  <c r="G65" i="93"/>
  <c r="F65" i="93"/>
  <c r="E65" i="93"/>
  <c r="D65" i="93"/>
  <c r="C65" i="93"/>
  <c r="K33" i="93"/>
  <c r="J33" i="93"/>
  <c r="G33" i="93"/>
  <c r="F33" i="93"/>
  <c r="E33" i="93"/>
  <c r="D33" i="93"/>
  <c r="U33" i="93" s="1"/>
  <c r="C33" i="93"/>
  <c r="K32" i="93"/>
  <c r="J32" i="93"/>
  <c r="G32" i="93"/>
  <c r="F32" i="93"/>
  <c r="E32" i="93"/>
  <c r="D32" i="93"/>
  <c r="T32" i="93" s="1"/>
  <c r="C32" i="93"/>
  <c r="K31" i="93"/>
  <c r="J31" i="93"/>
  <c r="G31" i="93"/>
  <c r="F31" i="93"/>
  <c r="E31" i="93"/>
  <c r="D31" i="93"/>
  <c r="C31" i="93"/>
  <c r="K30" i="93"/>
  <c r="J30" i="93"/>
  <c r="G30" i="93"/>
  <c r="F30" i="93"/>
  <c r="E30" i="93"/>
  <c r="D30" i="93"/>
  <c r="C30" i="93"/>
  <c r="K64" i="93"/>
  <c r="J64" i="93"/>
  <c r="G64" i="93"/>
  <c r="F64" i="93"/>
  <c r="E64" i="93"/>
  <c r="D64" i="93"/>
  <c r="U64" i="93" s="1"/>
  <c r="C64" i="93"/>
  <c r="K63" i="93"/>
  <c r="J63" i="93"/>
  <c r="G63" i="93"/>
  <c r="F63" i="93"/>
  <c r="E63" i="93"/>
  <c r="D63" i="93"/>
  <c r="C63" i="93"/>
  <c r="K62" i="93"/>
  <c r="J62" i="93"/>
  <c r="G62" i="93"/>
  <c r="F62" i="93"/>
  <c r="E62" i="93"/>
  <c r="D62" i="93"/>
  <c r="C62" i="93"/>
  <c r="K61" i="93"/>
  <c r="J61" i="93"/>
  <c r="G61" i="93"/>
  <c r="F61" i="93"/>
  <c r="E61" i="93"/>
  <c r="D61" i="93"/>
  <c r="C61" i="93"/>
  <c r="K60" i="93"/>
  <c r="J60" i="93"/>
  <c r="G60" i="93"/>
  <c r="F60" i="93"/>
  <c r="E60" i="93"/>
  <c r="D60" i="93"/>
  <c r="C60" i="93"/>
  <c r="K59" i="93"/>
  <c r="J59" i="93"/>
  <c r="G59" i="93"/>
  <c r="F59" i="93"/>
  <c r="E59" i="93"/>
  <c r="D59" i="93"/>
  <c r="O59" i="93" s="1"/>
  <c r="C59" i="93"/>
  <c r="K58" i="93"/>
  <c r="J58" i="93"/>
  <c r="G58" i="93"/>
  <c r="F58" i="93"/>
  <c r="E58" i="93"/>
  <c r="D58" i="93"/>
  <c r="C58" i="93"/>
  <c r="K57" i="93"/>
  <c r="J57" i="93"/>
  <c r="G57" i="93"/>
  <c r="F57" i="93"/>
  <c r="E57" i="93"/>
  <c r="D57" i="93"/>
  <c r="V57" i="93" s="1"/>
  <c r="C57" i="93"/>
  <c r="K56" i="93"/>
  <c r="J56" i="93"/>
  <c r="G56" i="93"/>
  <c r="F56" i="93"/>
  <c r="E56" i="93"/>
  <c r="D56" i="93"/>
  <c r="C56" i="93"/>
  <c r="K55" i="93"/>
  <c r="J55" i="93"/>
  <c r="G55" i="93"/>
  <c r="F55" i="93"/>
  <c r="E55" i="93"/>
  <c r="D55" i="93"/>
  <c r="C55" i="93"/>
  <c r="K54" i="93"/>
  <c r="J54" i="93"/>
  <c r="G54" i="93"/>
  <c r="F54" i="93"/>
  <c r="E54" i="93"/>
  <c r="D54" i="93"/>
  <c r="C54" i="93"/>
  <c r="K53" i="93"/>
  <c r="J53" i="93"/>
  <c r="G53" i="93"/>
  <c r="F53" i="93"/>
  <c r="E53" i="93"/>
  <c r="D53" i="93"/>
  <c r="C53" i="93"/>
  <c r="K52" i="93"/>
  <c r="J52" i="93"/>
  <c r="G52" i="93"/>
  <c r="F52" i="93"/>
  <c r="E52" i="93"/>
  <c r="D52" i="93"/>
  <c r="V52" i="93" s="1"/>
  <c r="C52" i="93"/>
  <c r="K51" i="93"/>
  <c r="J51" i="93"/>
  <c r="G51" i="93"/>
  <c r="F51" i="93"/>
  <c r="E51" i="93"/>
  <c r="D51" i="93"/>
  <c r="N51" i="93" s="1"/>
  <c r="C51" i="93"/>
  <c r="K50" i="93"/>
  <c r="J50" i="93"/>
  <c r="G50" i="93"/>
  <c r="F50" i="93"/>
  <c r="E50" i="93"/>
  <c r="D50" i="93"/>
  <c r="V50" i="93" s="1"/>
  <c r="C50" i="93"/>
  <c r="K49" i="93"/>
  <c r="J49" i="93"/>
  <c r="G49" i="93"/>
  <c r="F49" i="93"/>
  <c r="E49" i="93"/>
  <c r="D49" i="93"/>
  <c r="C49" i="93"/>
  <c r="K48" i="93"/>
  <c r="J48" i="93"/>
  <c r="G48" i="93"/>
  <c r="F48" i="93"/>
  <c r="E48" i="93"/>
  <c r="D48" i="93"/>
  <c r="V48" i="93" s="1"/>
  <c r="C48" i="93"/>
  <c r="K47" i="93"/>
  <c r="J47" i="93"/>
  <c r="G47" i="93"/>
  <c r="F47" i="93"/>
  <c r="E47" i="93"/>
  <c r="D47" i="93"/>
  <c r="U47" i="93" s="1"/>
  <c r="C47" i="93"/>
  <c r="K46" i="93"/>
  <c r="J46" i="93"/>
  <c r="G46" i="93"/>
  <c r="F46" i="93"/>
  <c r="E46" i="93"/>
  <c r="D46" i="93"/>
  <c r="Q46" i="93" s="1"/>
  <c r="C46" i="93"/>
  <c r="K45" i="93"/>
  <c r="J45" i="93"/>
  <c r="G45" i="93"/>
  <c r="F45" i="93"/>
  <c r="E45" i="93"/>
  <c r="D45" i="93"/>
  <c r="C45" i="93"/>
  <c r="K44" i="93"/>
  <c r="J44" i="93"/>
  <c r="G44" i="93"/>
  <c r="F44" i="93"/>
  <c r="E44" i="93"/>
  <c r="D44" i="93"/>
  <c r="C44" i="93"/>
  <c r="K43" i="93"/>
  <c r="J43" i="93"/>
  <c r="G43" i="93"/>
  <c r="F43" i="93"/>
  <c r="E43" i="93"/>
  <c r="D43" i="93"/>
  <c r="Q43" i="93" s="1"/>
  <c r="C43" i="93"/>
  <c r="K42" i="93"/>
  <c r="J42" i="93"/>
  <c r="G42" i="93"/>
  <c r="F42" i="93"/>
  <c r="E42" i="93"/>
  <c r="D42" i="93"/>
  <c r="C42" i="93"/>
  <c r="K41" i="93"/>
  <c r="J41" i="93"/>
  <c r="G41" i="93"/>
  <c r="F41" i="93"/>
  <c r="E41" i="93"/>
  <c r="D41" i="93"/>
  <c r="U41" i="93" s="1"/>
  <c r="C41" i="93"/>
  <c r="K40" i="93"/>
  <c r="J40" i="93"/>
  <c r="G40" i="93"/>
  <c r="F40" i="93"/>
  <c r="E40" i="93"/>
  <c r="D40" i="93"/>
  <c r="C40" i="93"/>
  <c r="K39" i="93"/>
  <c r="J39" i="93"/>
  <c r="G39" i="93"/>
  <c r="F39" i="93"/>
  <c r="E39" i="93"/>
  <c r="D39" i="93"/>
  <c r="C39" i="93"/>
  <c r="K38" i="93"/>
  <c r="J38" i="93"/>
  <c r="G38" i="93"/>
  <c r="F38" i="93"/>
  <c r="E38" i="93"/>
  <c r="D38" i="93"/>
  <c r="N38" i="93" s="1"/>
  <c r="C38" i="93"/>
  <c r="K37" i="93"/>
  <c r="J37" i="93"/>
  <c r="G37" i="93"/>
  <c r="F37" i="93"/>
  <c r="E37" i="93"/>
  <c r="D37" i="93"/>
  <c r="U37" i="93" s="1"/>
  <c r="C37" i="93"/>
  <c r="K36" i="93"/>
  <c r="J36" i="93"/>
  <c r="G36" i="93"/>
  <c r="F36" i="93"/>
  <c r="E36" i="93"/>
  <c r="D36" i="93"/>
  <c r="C36" i="93"/>
  <c r="K35" i="93"/>
  <c r="J35" i="93"/>
  <c r="G35" i="93"/>
  <c r="F35" i="93"/>
  <c r="E35" i="93"/>
  <c r="D35" i="93"/>
  <c r="C35" i="93"/>
  <c r="K34" i="93"/>
  <c r="J34" i="93"/>
  <c r="G34" i="93"/>
  <c r="F34" i="93"/>
  <c r="E34" i="93"/>
  <c r="D34" i="93"/>
  <c r="T34" i="93" s="1"/>
  <c r="C34" i="93"/>
  <c r="K24" i="93"/>
  <c r="J24" i="93"/>
  <c r="G24" i="93"/>
  <c r="F24" i="93"/>
  <c r="E24" i="93"/>
  <c r="D24" i="93"/>
  <c r="N24" i="93" s="1"/>
  <c r="C24" i="93"/>
  <c r="K23" i="93"/>
  <c r="J23" i="93"/>
  <c r="G23" i="93"/>
  <c r="F23" i="93"/>
  <c r="E23" i="93"/>
  <c r="D23" i="93"/>
  <c r="P23" i="93" s="1"/>
  <c r="C23" i="93"/>
  <c r="K22" i="93"/>
  <c r="J22" i="93"/>
  <c r="G22" i="93"/>
  <c r="F22" i="93"/>
  <c r="E22" i="93"/>
  <c r="D22" i="93"/>
  <c r="C22" i="93"/>
  <c r="K21" i="93"/>
  <c r="J21" i="93"/>
  <c r="G21" i="93"/>
  <c r="F21" i="93"/>
  <c r="E21" i="93"/>
  <c r="D21" i="93"/>
  <c r="C21" i="93"/>
  <c r="K29" i="93"/>
  <c r="J29" i="93"/>
  <c r="G29" i="93"/>
  <c r="F29" i="93"/>
  <c r="E29" i="93"/>
  <c r="D29" i="93"/>
  <c r="N29" i="93" s="1"/>
  <c r="C29" i="93"/>
  <c r="K28" i="93"/>
  <c r="J28" i="93"/>
  <c r="G28" i="93"/>
  <c r="F28" i="93"/>
  <c r="E28" i="93"/>
  <c r="D28" i="93"/>
  <c r="P28" i="93" s="1"/>
  <c r="C28" i="93"/>
  <c r="K27" i="93"/>
  <c r="J27" i="93"/>
  <c r="G27" i="93"/>
  <c r="F27" i="93"/>
  <c r="E27" i="93"/>
  <c r="D27" i="93"/>
  <c r="C27" i="93"/>
  <c r="K26" i="93"/>
  <c r="J26" i="93"/>
  <c r="G26" i="93"/>
  <c r="F26" i="93"/>
  <c r="E26" i="93"/>
  <c r="D26" i="93"/>
  <c r="P26" i="93" s="1"/>
  <c r="C26" i="93"/>
  <c r="K25" i="93"/>
  <c r="J25" i="93"/>
  <c r="G25" i="93"/>
  <c r="F25" i="93"/>
  <c r="E25" i="93"/>
  <c r="D25" i="93"/>
  <c r="C25" i="93"/>
  <c r="K20" i="93"/>
  <c r="J20" i="93"/>
  <c r="G20" i="93"/>
  <c r="F20" i="93"/>
  <c r="E20" i="93"/>
  <c r="D20" i="93"/>
  <c r="V20" i="93" s="1"/>
  <c r="C20" i="93"/>
  <c r="K19" i="93"/>
  <c r="J19" i="93"/>
  <c r="G19" i="93"/>
  <c r="F19" i="93"/>
  <c r="E19" i="93"/>
  <c r="D19" i="93"/>
  <c r="C19" i="93"/>
  <c r="K18" i="93"/>
  <c r="J18" i="93"/>
  <c r="G18" i="93"/>
  <c r="F18" i="93"/>
  <c r="E18" i="93"/>
  <c r="D18" i="93"/>
  <c r="P18" i="93" s="1"/>
  <c r="C18" i="93"/>
  <c r="K162" i="93"/>
  <c r="J162" i="93"/>
  <c r="G162" i="93"/>
  <c r="F162" i="93"/>
  <c r="E162" i="93"/>
  <c r="D162" i="93"/>
  <c r="U162" i="93" s="1"/>
  <c r="C162" i="93"/>
  <c r="K161" i="93"/>
  <c r="J161" i="93"/>
  <c r="G161" i="93"/>
  <c r="F161" i="93"/>
  <c r="E161" i="93"/>
  <c r="D161" i="93"/>
  <c r="P161" i="93" s="1"/>
  <c r="C161" i="93"/>
  <c r="K160" i="93"/>
  <c r="J160" i="93"/>
  <c r="G160" i="93"/>
  <c r="F160" i="93"/>
  <c r="E160" i="93"/>
  <c r="D160" i="93"/>
  <c r="C160" i="93"/>
  <c r="K159" i="93"/>
  <c r="J159" i="93"/>
  <c r="G159" i="93"/>
  <c r="F159" i="93"/>
  <c r="E159" i="93"/>
  <c r="D159" i="93"/>
  <c r="C159" i="93"/>
  <c r="K17" i="93"/>
  <c r="J17" i="93"/>
  <c r="G17" i="93"/>
  <c r="F17" i="93"/>
  <c r="E17" i="93"/>
  <c r="D17" i="93"/>
  <c r="U17" i="93" s="1"/>
  <c r="C17" i="93"/>
  <c r="K16" i="93"/>
  <c r="J16" i="93"/>
  <c r="G16" i="93"/>
  <c r="F16" i="93"/>
  <c r="E16" i="93"/>
  <c r="D16" i="93"/>
  <c r="P16" i="93" s="1"/>
  <c r="C16" i="93"/>
  <c r="K15" i="93"/>
  <c r="J15" i="93"/>
  <c r="G15" i="93"/>
  <c r="F15" i="93"/>
  <c r="E15" i="93"/>
  <c r="D15" i="93"/>
  <c r="C15" i="93"/>
  <c r="K14" i="93"/>
  <c r="J14" i="93"/>
  <c r="G14" i="93"/>
  <c r="F14" i="93"/>
  <c r="E14" i="93"/>
  <c r="D14" i="93"/>
  <c r="P14" i="93" s="1"/>
  <c r="C14" i="93"/>
  <c r="K13" i="93"/>
  <c r="J13" i="93"/>
  <c r="G13" i="93"/>
  <c r="F13" i="93"/>
  <c r="E13" i="93"/>
  <c r="D13" i="93"/>
  <c r="U13" i="93" s="1"/>
  <c r="C13" i="93"/>
  <c r="T5" i="93"/>
  <c r="B2" i="93"/>
  <c r="K163" i="92"/>
  <c r="J163" i="92"/>
  <c r="G163" i="92"/>
  <c r="F163" i="92"/>
  <c r="E163" i="92"/>
  <c r="D163" i="92"/>
  <c r="C163" i="92"/>
  <c r="K162" i="92"/>
  <c r="J162" i="92"/>
  <c r="G162" i="92"/>
  <c r="F162" i="92"/>
  <c r="E162" i="92"/>
  <c r="D162" i="92"/>
  <c r="C162" i="92"/>
  <c r="K161" i="92"/>
  <c r="J161" i="92"/>
  <c r="G161" i="92"/>
  <c r="F161" i="92"/>
  <c r="E161" i="92"/>
  <c r="D161" i="92"/>
  <c r="T161" i="92" s="1"/>
  <c r="C161" i="92"/>
  <c r="K160" i="92"/>
  <c r="J160" i="92"/>
  <c r="G160" i="92"/>
  <c r="F160" i="92"/>
  <c r="E160" i="92"/>
  <c r="D160" i="92"/>
  <c r="V160" i="92" s="1"/>
  <c r="C160" i="92"/>
  <c r="K159" i="92"/>
  <c r="J159" i="92"/>
  <c r="G159" i="92"/>
  <c r="F159" i="92"/>
  <c r="E159" i="92"/>
  <c r="D159" i="92"/>
  <c r="C159" i="92"/>
  <c r="K158" i="92"/>
  <c r="J158" i="92"/>
  <c r="G158" i="92"/>
  <c r="F158" i="92"/>
  <c r="E158" i="92"/>
  <c r="D158" i="92"/>
  <c r="C158" i="92"/>
  <c r="K157" i="92"/>
  <c r="J157" i="92"/>
  <c r="G157" i="92"/>
  <c r="F157" i="92"/>
  <c r="E157" i="92"/>
  <c r="D157" i="92"/>
  <c r="C157" i="92"/>
  <c r="K156" i="92"/>
  <c r="J156" i="92"/>
  <c r="G156" i="92"/>
  <c r="F156" i="92"/>
  <c r="E156" i="92"/>
  <c r="D156" i="92"/>
  <c r="S156" i="92" s="1"/>
  <c r="C156" i="92"/>
  <c r="K155" i="92"/>
  <c r="J155" i="92"/>
  <c r="G155" i="92"/>
  <c r="F155" i="92"/>
  <c r="E155" i="92"/>
  <c r="D155" i="92"/>
  <c r="C155" i="92"/>
  <c r="K154" i="92"/>
  <c r="J154" i="92"/>
  <c r="G154" i="92"/>
  <c r="F154" i="92"/>
  <c r="E154" i="92"/>
  <c r="D154" i="92"/>
  <c r="S154" i="92" s="1"/>
  <c r="C154" i="92"/>
  <c r="K153" i="92"/>
  <c r="J153" i="92"/>
  <c r="G153" i="92"/>
  <c r="F153" i="92"/>
  <c r="E153" i="92"/>
  <c r="D153" i="92"/>
  <c r="C153" i="92"/>
  <c r="K152" i="92"/>
  <c r="J152" i="92"/>
  <c r="G152" i="92"/>
  <c r="F152" i="92"/>
  <c r="E152" i="92"/>
  <c r="D152" i="92"/>
  <c r="C152" i="92"/>
  <c r="K151" i="92"/>
  <c r="J151" i="92"/>
  <c r="G151" i="92"/>
  <c r="F151" i="92"/>
  <c r="E151" i="92"/>
  <c r="D151" i="92"/>
  <c r="C151" i="92"/>
  <c r="K150" i="92"/>
  <c r="J150" i="92"/>
  <c r="G150" i="92"/>
  <c r="F150" i="92"/>
  <c r="E150" i="92"/>
  <c r="D150" i="92"/>
  <c r="O150" i="92" s="1"/>
  <c r="C150" i="92"/>
  <c r="K149" i="92"/>
  <c r="J149" i="92"/>
  <c r="G149" i="92"/>
  <c r="F149" i="92"/>
  <c r="E149" i="92"/>
  <c r="D149" i="92"/>
  <c r="S149" i="92" s="1"/>
  <c r="C149" i="92"/>
  <c r="K148" i="92"/>
  <c r="J148" i="92"/>
  <c r="G148" i="92"/>
  <c r="F148" i="92"/>
  <c r="E148" i="92"/>
  <c r="D148" i="92"/>
  <c r="S148" i="92" s="1"/>
  <c r="C148" i="92"/>
  <c r="K147" i="92"/>
  <c r="J147" i="92"/>
  <c r="G147" i="92"/>
  <c r="F147" i="92"/>
  <c r="E147" i="92"/>
  <c r="D147" i="92"/>
  <c r="C147" i="92"/>
  <c r="K146" i="92"/>
  <c r="J146" i="92"/>
  <c r="G146" i="92"/>
  <c r="F146" i="92"/>
  <c r="E146" i="92"/>
  <c r="D146" i="92"/>
  <c r="T146" i="92" s="1"/>
  <c r="C146" i="92"/>
  <c r="K145" i="92"/>
  <c r="J145" i="92"/>
  <c r="G145" i="92"/>
  <c r="F145" i="92"/>
  <c r="E145" i="92"/>
  <c r="D145" i="92"/>
  <c r="T145" i="92" s="1"/>
  <c r="C145" i="92"/>
  <c r="K144" i="92"/>
  <c r="J144" i="92"/>
  <c r="G144" i="92"/>
  <c r="F144" i="92"/>
  <c r="E144" i="92"/>
  <c r="D144" i="92"/>
  <c r="C144" i="92"/>
  <c r="K143" i="92"/>
  <c r="J143" i="92"/>
  <c r="G143" i="92"/>
  <c r="F143" i="92"/>
  <c r="E143" i="92"/>
  <c r="D143" i="92"/>
  <c r="N143" i="92" s="1"/>
  <c r="C143" i="92"/>
  <c r="K142" i="92"/>
  <c r="J142" i="92"/>
  <c r="G142" i="92"/>
  <c r="F142" i="92"/>
  <c r="E142" i="92"/>
  <c r="D142" i="92"/>
  <c r="T142" i="92" s="1"/>
  <c r="C142" i="92"/>
  <c r="K141" i="92"/>
  <c r="J141" i="92"/>
  <c r="G141" i="92"/>
  <c r="F141" i="92"/>
  <c r="E141" i="92"/>
  <c r="D141" i="92"/>
  <c r="S141" i="92" s="1"/>
  <c r="C141" i="92"/>
  <c r="K140" i="92"/>
  <c r="J140" i="92"/>
  <c r="G140" i="92"/>
  <c r="F140" i="92"/>
  <c r="E140" i="92"/>
  <c r="D140" i="92"/>
  <c r="Q140" i="92" s="1"/>
  <c r="C140" i="92"/>
  <c r="K139" i="92"/>
  <c r="J139" i="92"/>
  <c r="G139" i="92"/>
  <c r="F139" i="92"/>
  <c r="E139" i="92"/>
  <c r="D139" i="92"/>
  <c r="Q139" i="92" s="1"/>
  <c r="C139" i="92"/>
  <c r="K138" i="92"/>
  <c r="J138" i="92"/>
  <c r="G138" i="92"/>
  <c r="F138" i="92"/>
  <c r="E138" i="92"/>
  <c r="D138" i="92"/>
  <c r="C138" i="92"/>
  <c r="K137" i="92"/>
  <c r="J137" i="92"/>
  <c r="G137" i="92"/>
  <c r="F137" i="92"/>
  <c r="E137" i="92"/>
  <c r="D137" i="92"/>
  <c r="U137" i="92" s="1"/>
  <c r="C137" i="92"/>
  <c r="K136" i="92"/>
  <c r="J136" i="92"/>
  <c r="G136" i="92"/>
  <c r="F136" i="92"/>
  <c r="E136" i="92"/>
  <c r="D136" i="92"/>
  <c r="T136" i="92" s="1"/>
  <c r="C136" i="92"/>
  <c r="K135" i="92"/>
  <c r="J135" i="92"/>
  <c r="G135" i="92"/>
  <c r="F135" i="92"/>
  <c r="E135" i="92"/>
  <c r="D135" i="92"/>
  <c r="Q135" i="92" s="1"/>
  <c r="C135" i="92"/>
  <c r="K134" i="92"/>
  <c r="J134" i="92"/>
  <c r="G134" i="92"/>
  <c r="F134" i="92"/>
  <c r="E134" i="92"/>
  <c r="D134" i="92"/>
  <c r="C134" i="92"/>
  <c r="K133" i="92"/>
  <c r="J133" i="92"/>
  <c r="G133" i="92"/>
  <c r="F133" i="92"/>
  <c r="E133" i="92"/>
  <c r="D133" i="92"/>
  <c r="T133" i="92" s="1"/>
  <c r="C133" i="92"/>
  <c r="K132" i="92"/>
  <c r="J132" i="92"/>
  <c r="G132" i="92"/>
  <c r="F132" i="92"/>
  <c r="E132" i="92"/>
  <c r="D132" i="92"/>
  <c r="P132" i="92" s="1"/>
  <c r="C132" i="92"/>
  <c r="K131" i="92"/>
  <c r="J131" i="92"/>
  <c r="G131" i="92"/>
  <c r="F131" i="92"/>
  <c r="E131" i="92"/>
  <c r="D131" i="92"/>
  <c r="S131" i="92" s="1"/>
  <c r="C131" i="92"/>
  <c r="K130" i="92"/>
  <c r="J130" i="92"/>
  <c r="G130" i="92"/>
  <c r="F130" i="92"/>
  <c r="E130" i="92"/>
  <c r="D130" i="92"/>
  <c r="T130" i="92" s="1"/>
  <c r="C130" i="92"/>
  <c r="K129" i="92"/>
  <c r="J129" i="92"/>
  <c r="G129" i="92"/>
  <c r="F129" i="92"/>
  <c r="E129" i="92"/>
  <c r="D129" i="92"/>
  <c r="T129" i="92" s="1"/>
  <c r="C129" i="92"/>
  <c r="K128" i="92"/>
  <c r="J128" i="92"/>
  <c r="G128" i="92"/>
  <c r="F128" i="92"/>
  <c r="E128" i="92"/>
  <c r="D128" i="92"/>
  <c r="C128" i="92"/>
  <c r="K127" i="92"/>
  <c r="J127" i="92"/>
  <c r="G127" i="92"/>
  <c r="F127" i="92"/>
  <c r="E127" i="92"/>
  <c r="D127" i="92"/>
  <c r="P127" i="92" s="1"/>
  <c r="C127" i="92"/>
  <c r="K126" i="92"/>
  <c r="J126" i="92"/>
  <c r="G126" i="92"/>
  <c r="F126" i="92"/>
  <c r="E126" i="92"/>
  <c r="D126" i="92"/>
  <c r="O126" i="92" s="1"/>
  <c r="C126" i="92"/>
  <c r="K125" i="92"/>
  <c r="J125" i="92"/>
  <c r="G125" i="92"/>
  <c r="F125" i="92"/>
  <c r="E125" i="92"/>
  <c r="D125" i="92"/>
  <c r="C125" i="92"/>
  <c r="K124" i="92"/>
  <c r="J124" i="92"/>
  <c r="G124" i="92"/>
  <c r="F124" i="92"/>
  <c r="E124" i="92"/>
  <c r="D124" i="92"/>
  <c r="T124" i="92" s="1"/>
  <c r="C124" i="92"/>
  <c r="K123" i="92"/>
  <c r="J123" i="92"/>
  <c r="G123" i="92"/>
  <c r="F123" i="92"/>
  <c r="E123" i="92"/>
  <c r="D123" i="92"/>
  <c r="C123" i="92"/>
  <c r="K122" i="92"/>
  <c r="J122" i="92"/>
  <c r="G122" i="92"/>
  <c r="F122" i="92"/>
  <c r="E122" i="92"/>
  <c r="D122" i="92"/>
  <c r="S122" i="92" s="1"/>
  <c r="C122" i="92"/>
  <c r="K121" i="92"/>
  <c r="J121" i="92"/>
  <c r="G121" i="92"/>
  <c r="F121" i="92"/>
  <c r="E121" i="92"/>
  <c r="D121" i="92"/>
  <c r="P121" i="92" s="1"/>
  <c r="C121" i="92"/>
  <c r="K120" i="92"/>
  <c r="J120" i="92"/>
  <c r="G120" i="92"/>
  <c r="F120" i="92"/>
  <c r="E120" i="92"/>
  <c r="D120" i="92"/>
  <c r="C120" i="92"/>
  <c r="K119" i="92"/>
  <c r="J119" i="92"/>
  <c r="G119" i="92"/>
  <c r="F119" i="92"/>
  <c r="E119" i="92"/>
  <c r="D119" i="92"/>
  <c r="U119" i="92" s="1"/>
  <c r="C119" i="92"/>
  <c r="K118" i="92"/>
  <c r="J118" i="92"/>
  <c r="G118" i="92"/>
  <c r="F118" i="92"/>
  <c r="E118" i="92"/>
  <c r="D118" i="92"/>
  <c r="T118" i="92" s="1"/>
  <c r="C118" i="92"/>
  <c r="K117" i="92"/>
  <c r="J117" i="92"/>
  <c r="G117" i="92"/>
  <c r="F117" i="92"/>
  <c r="E117" i="92"/>
  <c r="D117" i="92"/>
  <c r="S117" i="92" s="1"/>
  <c r="C117" i="92"/>
  <c r="K116" i="92"/>
  <c r="J116" i="92"/>
  <c r="G116" i="92"/>
  <c r="F116" i="92"/>
  <c r="E116" i="92"/>
  <c r="D116" i="92"/>
  <c r="C116" i="92"/>
  <c r="K115" i="92"/>
  <c r="J115" i="92"/>
  <c r="G115" i="92"/>
  <c r="F115" i="92"/>
  <c r="E115" i="92"/>
  <c r="D115" i="92"/>
  <c r="U115" i="92" s="1"/>
  <c r="C115" i="92"/>
  <c r="K114" i="92"/>
  <c r="J114" i="92"/>
  <c r="G114" i="92"/>
  <c r="F114" i="92"/>
  <c r="E114" i="92"/>
  <c r="D114" i="92"/>
  <c r="V114" i="92" s="1"/>
  <c r="C114" i="92"/>
  <c r="K113" i="92"/>
  <c r="J113" i="92"/>
  <c r="G113" i="92"/>
  <c r="F113" i="92"/>
  <c r="E113" i="92"/>
  <c r="D113" i="92"/>
  <c r="C113" i="92"/>
  <c r="K112" i="92"/>
  <c r="J112" i="92"/>
  <c r="G112" i="92"/>
  <c r="F112" i="92"/>
  <c r="E112" i="92"/>
  <c r="D112" i="92"/>
  <c r="C112" i="92"/>
  <c r="K111" i="92"/>
  <c r="J111" i="92"/>
  <c r="G111" i="92"/>
  <c r="F111" i="92"/>
  <c r="E111" i="92"/>
  <c r="D111" i="92"/>
  <c r="Q111" i="92" s="1"/>
  <c r="C111" i="92"/>
  <c r="K110" i="92"/>
  <c r="J110" i="92"/>
  <c r="G110" i="92"/>
  <c r="F110" i="92"/>
  <c r="E110" i="92"/>
  <c r="D110" i="92"/>
  <c r="C110" i="92"/>
  <c r="K109" i="92"/>
  <c r="J109" i="92"/>
  <c r="G109" i="92"/>
  <c r="F109" i="92"/>
  <c r="E109" i="92"/>
  <c r="D109" i="92"/>
  <c r="O109" i="92" s="1"/>
  <c r="C109" i="92"/>
  <c r="K108" i="92"/>
  <c r="J108" i="92"/>
  <c r="G108" i="92"/>
  <c r="F108" i="92"/>
  <c r="E108" i="92"/>
  <c r="D108" i="92"/>
  <c r="T108" i="92" s="1"/>
  <c r="C108" i="92"/>
  <c r="K107" i="92"/>
  <c r="J107" i="92"/>
  <c r="G107" i="92"/>
  <c r="F107" i="92"/>
  <c r="E107" i="92"/>
  <c r="D107" i="92"/>
  <c r="S107" i="92" s="1"/>
  <c r="C107" i="92"/>
  <c r="K106" i="92"/>
  <c r="J106" i="92"/>
  <c r="G106" i="92"/>
  <c r="F106" i="92"/>
  <c r="E106" i="92"/>
  <c r="D106" i="92"/>
  <c r="P106" i="92" s="1"/>
  <c r="C106" i="92"/>
  <c r="K105" i="92"/>
  <c r="J105" i="92"/>
  <c r="G105" i="92"/>
  <c r="F105" i="92"/>
  <c r="E105" i="92"/>
  <c r="D105" i="92"/>
  <c r="C105" i="92"/>
  <c r="K104" i="92"/>
  <c r="J104" i="92"/>
  <c r="G104" i="92"/>
  <c r="F104" i="92"/>
  <c r="E104" i="92"/>
  <c r="D104" i="92"/>
  <c r="C104" i="92"/>
  <c r="K103" i="92"/>
  <c r="J103" i="92"/>
  <c r="G103" i="92"/>
  <c r="F103" i="92"/>
  <c r="E103" i="92"/>
  <c r="D103" i="92"/>
  <c r="C103" i="92"/>
  <c r="K102" i="92"/>
  <c r="J102" i="92"/>
  <c r="G102" i="92"/>
  <c r="F102" i="92"/>
  <c r="E102" i="92"/>
  <c r="D102" i="92"/>
  <c r="V102" i="92" s="1"/>
  <c r="C102" i="92"/>
  <c r="K101" i="92"/>
  <c r="J101" i="92"/>
  <c r="G101" i="92"/>
  <c r="F101" i="92"/>
  <c r="E101" i="92"/>
  <c r="D101" i="92"/>
  <c r="P101" i="92" s="1"/>
  <c r="C101" i="92"/>
  <c r="K100" i="92"/>
  <c r="J100" i="92"/>
  <c r="G100" i="92"/>
  <c r="F100" i="92"/>
  <c r="E100" i="92"/>
  <c r="D100" i="92"/>
  <c r="Q100" i="92" s="1"/>
  <c r="C100" i="92"/>
  <c r="K99" i="92"/>
  <c r="J99" i="92"/>
  <c r="G99" i="92"/>
  <c r="F99" i="92"/>
  <c r="E99" i="92"/>
  <c r="D99" i="92"/>
  <c r="V99" i="92" s="1"/>
  <c r="C99" i="92"/>
  <c r="K98" i="92"/>
  <c r="J98" i="92"/>
  <c r="G98" i="92"/>
  <c r="F98" i="92"/>
  <c r="E98" i="92"/>
  <c r="D98" i="92"/>
  <c r="V98" i="92" s="1"/>
  <c r="C98" i="92"/>
  <c r="K97" i="92"/>
  <c r="J97" i="92"/>
  <c r="G97" i="92"/>
  <c r="F97" i="92"/>
  <c r="E97" i="92"/>
  <c r="D97" i="92"/>
  <c r="U97" i="92" s="1"/>
  <c r="C97" i="92"/>
  <c r="K96" i="92"/>
  <c r="J96" i="92"/>
  <c r="G96" i="92"/>
  <c r="F96" i="92"/>
  <c r="E96" i="92"/>
  <c r="D96" i="92"/>
  <c r="Q96" i="92" s="1"/>
  <c r="C96" i="92"/>
  <c r="K95" i="92"/>
  <c r="J95" i="92"/>
  <c r="G95" i="92"/>
  <c r="F95" i="92"/>
  <c r="E95" i="92"/>
  <c r="D95" i="92"/>
  <c r="Q95" i="92" s="1"/>
  <c r="C95" i="92"/>
  <c r="K94" i="92"/>
  <c r="J94" i="92"/>
  <c r="G94" i="92"/>
  <c r="F94" i="92"/>
  <c r="E94" i="92"/>
  <c r="D94" i="92"/>
  <c r="C94" i="92"/>
  <c r="K93" i="92"/>
  <c r="J93" i="92"/>
  <c r="G93" i="92"/>
  <c r="F93" i="92"/>
  <c r="E93" i="92"/>
  <c r="D93" i="92"/>
  <c r="T93" i="92" s="1"/>
  <c r="C93" i="92"/>
  <c r="K92" i="92"/>
  <c r="J92" i="92"/>
  <c r="G92" i="92"/>
  <c r="F92" i="92"/>
  <c r="E92" i="92"/>
  <c r="D92" i="92"/>
  <c r="C92" i="92"/>
  <c r="K91" i="92"/>
  <c r="J91" i="92"/>
  <c r="G91" i="92"/>
  <c r="F91" i="92"/>
  <c r="E91" i="92"/>
  <c r="D91" i="92"/>
  <c r="Q91" i="92" s="1"/>
  <c r="C91" i="92"/>
  <c r="K90" i="92"/>
  <c r="J90" i="92"/>
  <c r="G90" i="92"/>
  <c r="F90" i="92"/>
  <c r="E90" i="92"/>
  <c r="D90" i="92"/>
  <c r="P90" i="92" s="1"/>
  <c r="C90" i="92"/>
  <c r="K89" i="92"/>
  <c r="J89" i="92"/>
  <c r="G89" i="92"/>
  <c r="F89" i="92"/>
  <c r="E89" i="92"/>
  <c r="D89" i="92"/>
  <c r="Q89" i="92" s="1"/>
  <c r="C89" i="92"/>
  <c r="K88" i="92"/>
  <c r="J88" i="92"/>
  <c r="G88" i="92"/>
  <c r="F88" i="92"/>
  <c r="E88" i="92"/>
  <c r="D88" i="92"/>
  <c r="C88" i="92"/>
  <c r="K87" i="92"/>
  <c r="J87" i="92"/>
  <c r="G87" i="92"/>
  <c r="F87" i="92"/>
  <c r="E87" i="92"/>
  <c r="D87" i="92"/>
  <c r="C87" i="92"/>
  <c r="K86" i="92"/>
  <c r="J86" i="92"/>
  <c r="G86" i="92"/>
  <c r="F86" i="92"/>
  <c r="E86" i="92"/>
  <c r="D86" i="92"/>
  <c r="C86" i="92"/>
  <c r="K85" i="92"/>
  <c r="J85" i="92"/>
  <c r="G85" i="92"/>
  <c r="F85" i="92"/>
  <c r="E85" i="92"/>
  <c r="D85" i="92"/>
  <c r="C85" i="92"/>
  <c r="K84" i="92"/>
  <c r="J84" i="92"/>
  <c r="G84" i="92"/>
  <c r="F84" i="92"/>
  <c r="E84" i="92"/>
  <c r="D84" i="92"/>
  <c r="V84" i="92" s="1"/>
  <c r="C84" i="92"/>
  <c r="K83" i="92"/>
  <c r="J83" i="92"/>
  <c r="G83" i="92"/>
  <c r="F83" i="92"/>
  <c r="E83" i="92"/>
  <c r="D83" i="92"/>
  <c r="C83" i="92"/>
  <c r="K82" i="92"/>
  <c r="J82" i="92"/>
  <c r="G82" i="92"/>
  <c r="F82" i="92"/>
  <c r="E82" i="92"/>
  <c r="D82" i="92"/>
  <c r="C82" i="92"/>
  <c r="K81" i="92"/>
  <c r="J81" i="92"/>
  <c r="G81" i="92"/>
  <c r="F81" i="92"/>
  <c r="E81" i="92"/>
  <c r="D81" i="92"/>
  <c r="V81" i="92" s="1"/>
  <c r="C81" i="92"/>
  <c r="K80" i="92"/>
  <c r="J80" i="92"/>
  <c r="G80" i="92"/>
  <c r="F80" i="92"/>
  <c r="E80" i="92"/>
  <c r="D80" i="92"/>
  <c r="C80" i="92"/>
  <c r="K79" i="92"/>
  <c r="J79" i="92"/>
  <c r="G79" i="92"/>
  <c r="F79" i="92"/>
  <c r="E79" i="92"/>
  <c r="D79" i="92"/>
  <c r="N79" i="92" s="1"/>
  <c r="C79" i="92"/>
  <c r="K78" i="92"/>
  <c r="J78" i="92"/>
  <c r="G78" i="92"/>
  <c r="F78" i="92"/>
  <c r="E78" i="92"/>
  <c r="D78" i="92"/>
  <c r="Q78" i="92" s="1"/>
  <c r="C78" i="92"/>
  <c r="K77" i="92"/>
  <c r="J77" i="92"/>
  <c r="G77" i="92"/>
  <c r="F77" i="92"/>
  <c r="E77" i="92"/>
  <c r="D77" i="92"/>
  <c r="V77" i="92" s="1"/>
  <c r="C77" i="92"/>
  <c r="K76" i="92"/>
  <c r="J76" i="92"/>
  <c r="G76" i="92"/>
  <c r="F76" i="92"/>
  <c r="E76" i="92"/>
  <c r="D76" i="92"/>
  <c r="O76" i="92" s="1"/>
  <c r="C76" i="92"/>
  <c r="K75" i="92"/>
  <c r="J75" i="92"/>
  <c r="G75" i="92"/>
  <c r="F75" i="92"/>
  <c r="E75" i="92"/>
  <c r="D75" i="92"/>
  <c r="T75" i="92" s="1"/>
  <c r="C75" i="92"/>
  <c r="K74" i="92"/>
  <c r="J74" i="92"/>
  <c r="G74" i="92"/>
  <c r="F74" i="92"/>
  <c r="E74" i="92"/>
  <c r="D74" i="92"/>
  <c r="O74" i="92" s="1"/>
  <c r="C74" i="92"/>
  <c r="K73" i="92"/>
  <c r="J73" i="92"/>
  <c r="G73" i="92"/>
  <c r="F73" i="92"/>
  <c r="E73" i="92"/>
  <c r="D73" i="92"/>
  <c r="C73" i="92"/>
  <c r="K72" i="92"/>
  <c r="J72" i="92"/>
  <c r="G72" i="92"/>
  <c r="F72" i="92"/>
  <c r="E72" i="92"/>
  <c r="D72" i="92"/>
  <c r="N72" i="92" s="1"/>
  <c r="C72" i="92"/>
  <c r="K71" i="92"/>
  <c r="J71" i="92"/>
  <c r="G71" i="92"/>
  <c r="F71" i="92"/>
  <c r="E71" i="92"/>
  <c r="D71" i="92"/>
  <c r="C71" i="92"/>
  <c r="K70" i="92"/>
  <c r="J70" i="92"/>
  <c r="G70" i="92"/>
  <c r="F70" i="92"/>
  <c r="E70" i="92"/>
  <c r="D70" i="92"/>
  <c r="C70" i="92"/>
  <c r="K69" i="92"/>
  <c r="J69" i="92"/>
  <c r="G69" i="92"/>
  <c r="F69" i="92"/>
  <c r="E69" i="92"/>
  <c r="D69" i="92"/>
  <c r="V69" i="92" s="1"/>
  <c r="C69" i="92"/>
  <c r="K68" i="92"/>
  <c r="J68" i="92"/>
  <c r="G68" i="92"/>
  <c r="F68" i="92"/>
  <c r="E68" i="92"/>
  <c r="D68" i="92"/>
  <c r="U68" i="92" s="1"/>
  <c r="C68" i="92"/>
  <c r="K67" i="92"/>
  <c r="J67" i="92"/>
  <c r="G67" i="92"/>
  <c r="F67" i="92"/>
  <c r="E67" i="92"/>
  <c r="D67" i="92"/>
  <c r="V67" i="92" s="1"/>
  <c r="C67" i="92"/>
  <c r="K66" i="92"/>
  <c r="J66" i="92"/>
  <c r="G66" i="92"/>
  <c r="F66" i="92"/>
  <c r="E66" i="92"/>
  <c r="D66" i="92"/>
  <c r="P66" i="92" s="1"/>
  <c r="C66" i="92"/>
  <c r="K65" i="92"/>
  <c r="J65" i="92"/>
  <c r="G65" i="92"/>
  <c r="F65" i="92"/>
  <c r="E65" i="92"/>
  <c r="D65" i="92"/>
  <c r="V65" i="92" s="1"/>
  <c r="C65" i="92"/>
  <c r="K64" i="92"/>
  <c r="J64" i="92"/>
  <c r="G64" i="92"/>
  <c r="F64" i="92"/>
  <c r="E64" i="92"/>
  <c r="D64" i="92"/>
  <c r="U64" i="92" s="1"/>
  <c r="C64" i="92"/>
  <c r="K63" i="92"/>
  <c r="J63" i="92"/>
  <c r="G63" i="92"/>
  <c r="F63" i="92"/>
  <c r="E63" i="92"/>
  <c r="D63" i="92"/>
  <c r="C63" i="92"/>
  <c r="K62" i="92"/>
  <c r="J62" i="92"/>
  <c r="G62" i="92"/>
  <c r="F62" i="92"/>
  <c r="E62" i="92"/>
  <c r="D62" i="92"/>
  <c r="S62" i="92" s="1"/>
  <c r="C62" i="92"/>
  <c r="K61" i="92"/>
  <c r="J61" i="92"/>
  <c r="G61" i="92"/>
  <c r="F61" i="92"/>
  <c r="E61" i="92"/>
  <c r="D61" i="92"/>
  <c r="C61" i="92"/>
  <c r="K60" i="92"/>
  <c r="J60" i="92"/>
  <c r="G60" i="92"/>
  <c r="F60" i="92"/>
  <c r="E60" i="92"/>
  <c r="D60" i="92"/>
  <c r="C60" i="92"/>
  <c r="K59" i="92"/>
  <c r="J59" i="92"/>
  <c r="G59" i="92"/>
  <c r="F59" i="92"/>
  <c r="E59" i="92"/>
  <c r="D59" i="92"/>
  <c r="N59" i="92" s="1"/>
  <c r="C59" i="92"/>
  <c r="K58" i="92"/>
  <c r="J58" i="92"/>
  <c r="G58" i="92"/>
  <c r="F58" i="92"/>
  <c r="E58" i="92"/>
  <c r="D58" i="92"/>
  <c r="C58" i="92"/>
  <c r="K57" i="92"/>
  <c r="J57" i="92"/>
  <c r="G57" i="92"/>
  <c r="F57" i="92"/>
  <c r="E57" i="92"/>
  <c r="D57" i="92"/>
  <c r="N57" i="92" s="1"/>
  <c r="C57" i="92"/>
  <c r="K56" i="92"/>
  <c r="J56" i="92"/>
  <c r="G56" i="92"/>
  <c r="F56" i="92"/>
  <c r="E56" i="92"/>
  <c r="D56" i="92"/>
  <c r="S56" i="92" s="1"/>
  <c r="C56" i="92"/>
  <c r="K55" i="92"/>
  <c r="J55" i="92"/>
  <c r="G55" i="92"/>
  <c r="F55" i="92"/>
  <c r="E55" i="92"/>
  <c r="D55" i="92"/>
  <c r="C55" i="92"/>
  <c r="K54" i="92"/>
  <c r="J54" i="92"/>
  <c r="G54" i="92"/>
  <c r="F54" i="92"/>
  <c r="E54" i="92"/>
  <c r="D54" i="92"/>
  <c r="S54" i="92" s="1"/>
  <c r="C54" i="92"/>
  <c r="K53" i="92"/>
  <c r="J53" i="92"/>
  <c r="G53" i="92"/>
  <c r="F53" i="92"/>
  <c r="E53" i="92"/>
  <c r="D53" i="92"/>
  <c r="C53" i="92"/>
  <c r="K52" i="92"/>
  <c r="J52" i="92"/>
  <c r="G52" i="92"/>
  <c r="F52" i="92"/>
  <c r="E52" i="92"/>
  <c r="D52" i="92"/>
  <c r="S52" i="92" s="1"/>
  <c r="C52" i="92"/>
  <c r="K51" i="92"/>
  <c r="J51" i="92"/>
  <c r="G51" i="92"/>
  <c r="F51" i="92"/>
  <c r="E51" i="92"/>
  <c r="D51" i="92"/>
  <c r="N51" i="92" s="1"/>
  <c r="C51" i="92"/>
  <c r="K50" i="92"/>
  <c r="J50" i="92"/>
  <c r="G50" i="92"/>
  <c r="F50" i="92"/>
  <c r="E50" i="92"/>
  <c r="D50" i="92"/>
  <c r="C50" i="92"/>
  <c r="K49" i="92"/>
  <c r="J49" i="92"/>
  <c r="G49" i="92"/>
  <c r="F49" i="92"/>
  <c r="E49" i="92"/>
  <c r="D49" i="92"/>
  <c r="T49" i="92" s="1"/>
  <c r="C49" i="92"/>
  <c r="K48" i="92"/>
  <c r="J48" i="92"/>
  <c r="G48" i="92"/>
  <c r="F48" i="92"/>
  <c r="E48" i="92"/>
  <c r="D48" i="92"/>
  <c r="V48" i="92" s="1"/>
  <c r="C48" i="92"/>
  <c r="K47" i="92"/>
  <c r="J47" i="92"/>
  <c r="G47" i="92"/>
  <c r="F47" i="92"/>
  <c r="E47" i="92"/>
  <c r="D47" i="92"/>
  <c r="C47" i="92"/>
  <c r="K46" i="92"/>
  <c r="J46" i="92"/>
  <c r="G46" i="92"/>
  <c r="F46" i="92"/>
  <c r="E46" i="92"/>
  <c r="D46" i="92"/>
  <c r="V46" i="92" s="1"/>
  <c r="C46" i="92"/>
  <c r="K45" i="92"/>
  <c r="J45" i="92"/>
  <c r="G45" i="92"/>
  <c r="F45" i="92"/>
  <c r="E45" i="92"/>
  <c r="D45" i="92"/>
  <c r="C45" i="92"/>
  <c r="K44" i="92"/>
  <c r="J44" i="92"/>
  <c r="G44" i="92"/>
  <c r="F44" i="92"/>
  <c r="E44" i="92"/>
  <c r="D44" i="92"/>
  <c r="P44" i="92" s="1"/>
  <c r="C44" i="92"/>
  <c r="K43" i="92"/>
  <c r="J43" i="92"/>
  <c r="G43" i="92"/>
  <c r="F43" i="92"/>
  <c r="E43" i="92"/>
  <c r="D43" i="92"/>
  <c r="T43" i="92" s="1"/>
  <c r="C43" i="92"/>
  <c r="K42" i="92"/>
  <c r="J42" i="92"/>
  <c r="G42" i="92"/>
  <c r="F42" i="92"/>
  <c r="E42" i="92"/>
  <c r="D42" i="92"/>
  <c r="U42" i="92" s="1"/>
  <c r="C42" i="92"/>
  <c r="K41" i="92"/>
  <c r="J41" i="92"/>
  <c r="G41" i="92"/>
  <c r="F41" i="92"/>
  <c r="E41" i="92"/>
  <c r="D41" i="92"/>
  <c r="C41" i="92"/>
  <c r="K40" i="92"/>
  <c r="J40" i="92"/>
  <c r="G40" i="92"/>
  <c r="F40" i="92"/>
  <c r="E40" i="92"/>
  <c r="D40" i="92"/>
  <c r="C40" i="92"/>
  <c r="K39" i="92"/>
  <c r="J39" i="92"/>
  <c r="G39" i="92"/>
  <c r="F39" i="92"/>
  <c r="E39" i="92"/>
  <c r="D39" i="92"/>
  <c r="N39" i="92" s="1"/>
  <c r="C39" i="92"/>
  <c r="K38" i="92"/>
  <c r="J38" i="92"/>
  <c r="G38" i="92"/>
  <c r="F38" i="92"/>
  <c r="E38" i="92"/>
  <c r="D38" i="92"/>
  <c r="U38" i="92" s="1"/>
  <c r="C38" i="92"/>
  <c r="K37" i="92"/>
  <c r="J37" i="92"/>
  <c r="G37" i="92"/>
  <c r="F37" i="92"/>
  <c r="E37" i="92"/>
  <c r="D37" i="92"/>
  <c r="C37" i="92"/>
  <c r="K36" i="92"/>
  <c r="J36" i="92"/>
  <c r="G36" i="92"/>
  <c r="F36" i="92"/>
  <c r="E36" i="92"/>
  <c r="D36" i="92"/>
  <c r="U36" i="92" s="1"/>
  <c r="C36" i="92"/>
  <c r="K35" i="92"/>
  <c r="J35" i="92"/>
  <c r="G35" i="92"/>
  <c r="F35" i="92"/>
  <c r="E35" i="92"/>
  <c r="D35" i="92"/>
  <c r="N35" i="92" s="1"/>
  <c r="C35" i="92"/>
  <c r="K34" i="92"/>
  <c r="J34" i="92"/>
  <c r="G34" i="92"/>
  <c r="F34" i="92"/>
  <c r="E34" i="92"/>
  <c r="D34" i="92"/>
  <c r="U34" i="92" s="1"/>
  <c r="C34" i="92"/>
  <c r="K33" i="92"/>
  <c r="J33" i="92"/>
  <c r="G33" i="92"/>
  <c r="F33" i="92"/>
  <c r="E33" i="92"/>
  <c r="D33" i="92"/>
  <c r="C33" i="92"/>
  <c r="K32" i="92"/>
  <c r="J32" i="92"/>
  <c r="G32" i="92"/>
  <c r="F32" i="92"/>
  <c r="E32" i="92"/>
  <c r="D32" i="92"/>
  <c r="C32" i="92"/>
  <c r="K31" i="92"/>
  <c r="J31" i="92"/>
  <c r="G31" i="92"/>
  <c r="F31" i="92"/>
  <c r="E31" i="92"/>
  <c r="D31" i="92"/>
  <c r="N31" i="92" s="1"/>
  <c r="C31" i="92"/>
  <c r="K30" i="92"/>
  <c r="J30" i="92"/>
  <c r="G30" i="92"/>
  <c r="F30" i="92"/>
  <c r="E30" i="92"/>
  <c r="D30" i="92"/>
  <c r="U30" i="92" s="1"/>
  <c r="C30" i="92"/>
  <c r="K29" i="92"/>
  <c r="J29" i="92"/>
  <c r="G29" i="92"/>
  <c r="F29" i="92"/>
  <c r="E29" i="92"/>
  <c r="D29" i="92"/>
  <c r="C29" i="92"/>
  <c r="K28" i="92"/>
  <c r="J28" i="92"/>
  <c r="G28" i="92"/>
  <c r="F28" i="92"/>
  <c r="E28" i="92"/>
  <c r="D28" i="92"/>
  <c r="S28" i="92" s="1"/>
  <c r="C28" i="92"/>
  <c r="K27" i="92"/>
  <c r="J27" i="92"/>
  <c r="G27" i="92"/>
  <c r="F27" i="92"/>
  <c r="E27" i="92"/>
  <c r="D27" i="92"/>
  <c r="S27" i="92" s="1"/>
  <c r="C27" i="92"/>
  <c r="K26" i="92"/>
  <c r="J26" i="92"/>
  <c r="G26" i="92"/>
  <c r="F26" i="92"/>
  <c r="E26" i="92"/>
  <c r="D26" i="92"/>
  <c r="S26" i="92" s="1"/>
  <c r="C26" i="92"/>
  <c r="K25" i="92"/>
  <c r="J25" i="92"/>
  <c r="G25" i="92"/>
  <c r="F25" i="92"/>
  <c r="E25" i="92"/>
  <c r="D25" i="92"/>
  <c r="C25" i="92"/>
  <c r="K24" i="92"/>
  <c r="J24" i="92"/>
  <c r="G24" i="92"/>
  <c r="F24" i="92"/>
  <c r="E24" i="92"/>
  <c r="D24" i="92"/>
  <c r="V24" i="92" s="1"/>
  <c r="C24" i="92"/>
  <c r="K23" i="92"/>
  <c r="J23" i="92"/>
  <c r="G23" i="92"/>
  <c r="F23" i="92"/>
  <c r="E23" i="92"/>
  <c r="D23" i="92"/>
  <c r="S23" i="92" s="1"/>
  <c r="C23" i="92"/>
  <c r="K22" i="92"/>
  <c r="J22" i="92"/>
  <c r="G22" i="92"/>
  <c r="F22" i="92"/>
  <c r="E22" i="92"/>
  <c r="D22" i="92"/>
  <c r="S22" i="92" s="1"/>
  <c r="C22" i="92"/>
  <c r="K21" i="92"/>
  <c r="J21" i="92"/>
  <c r="G21" i="92"/>
  <c r="F21" i="92"/>
  <c r="E21" i="92"/>
  <c r="D21" i="92"/>
  <c r="S21" i="92" s="1"/>
  <c r="C21" i="92"/>
  <c r="K20" i="92"/>
  <c r="J20" i="92"/>
  <c r="G20" i="92"/>
  <c r="F20" i="92"/>
  <c r="E20" i="92"/>
  <c r="D20" i="92"/>
  <c r="S20" i="92" s="1"/>
  <c r="C20" i="92"/>
  <c r="K19" i="92"/>
  <c r="J19" i="92"/>
  <c r="G19" i="92"/>
  <c r="F19" i="92"/>
  <c r="E19" i="92"/>
  <c r="D19" i="92"/>
  <c r="S19" i="92" s="1"/>
  <c r="C19" i="92"/>
  <c r="K18" i="92"/>
  <c r="J18" i="92"/>
  <c r="G18" i="92"/>
  <c r="F18" i="92"/>
  <c r="E18" i="92"/>
  <c r="D18" i="92"/>
  <c r="S18" i="92" s="1"/>
  <c r="C18" i="92"/>
  <c r="K17" i="92"/>
  <c r="J17" i="92"/>
  <c r="G17" i="92"/>
  <c r="F17" i="92"/>
  <c r="E17" i="92"/>
  <c r="D17" i="92"/>
  <c r="S17" i="92" s="1"/>
  <c r="C17" i="92"/>
  <c r="K16" i="92"/>
  <c r="J16" i="92"/>
  <c r="G16" i="92"/>
  <c r="F16" i="92"/>
  <c r="E16" i="92"/>
  <c r="D16" i="92"/>
  <c r="S16" i="92" s="1"/>
  <c r="C16" i="92"/>
  <c r="K15" i="92"/>
  <c r="J15" i="92"/>
  <c r="G15" i="92"/>
  <c r="F15" i="92"/>
  <c r="E15" i="92"/>
  <c r="D15" i="92"/>
  <c r="S15" i="92" s="1"/>
  <c r="C15" i="92"/>
  <c r="K14" i="92"/>
  <c r="J14" i="92"/>
  <c r="G14" i="92"/>
  <c r="F14" i="92"/>
  <c r="E14" i="92"/>
  <c r="D14" i="92"/>
  <c r="S14" i="92" s="1"/>
  <c r="C14" i="92"/>
  <c r="K13" i="92"/>
  <c r="J13" i="92"/>
  <c r="G13" i="92"/>
  <c r="F13" i="92"/>
  <c r="E13" i="92"/>
  <c r="D13" i="92"/>
  <c r="S13" i="92" s="1"/>
  <c r="C13" i="92"/>
  <c r="T5" i="92"/>
  <c r="B2" i="92"/>
  <c r="K163" i="91"/>
  <c r="J163" i="91"/>
  <c r="G163" i="91"/>
  <c r="F163" i="91"/>
  <c r="E163" i="91"/>
  <c r="D163" i="91"/>
  <c r="C163" i="91"/>
  <c r="K162" i="91"/>
  <c r="J162" i="91"/>
  <c r="G162" i="91"/>
  <c r="F162" i="91"/>
  <c r="E162" i="91"/>
  <c r="D162" i="91"/>
  <c r="C162" i="91"/>
  <c r="K161" i="91"/>
  <c r="J161" i="91"/>
  <c r="G161" i="91"/>
  <c r="F161" i="91"/>
  <c r="E161" i="91"/>
  <c r="D161" i="91"/>
  <c r="C161" i="91"/>
  <c r="K160" i="91"/>
  <c r="J160" i="91"/>
  <c r="G160" i="91"/>
  <c r="F160" i="91"/>
  <c r="E160" i="91"/>
  <c r="D160" i="91"/>
  <c r="O160" i="91" s="1"/>
  <c r="C160" i="91"/>
  <c r="K159" i="91"/>
  <c r="J159" i="91"/>
  <c r="G159" i="91"/>
  <c r="F159" i="91"/>
  <c r="E159" i="91"/>
  <c r="D159" i="91"/>
  <c r="C159" i="91"/>
  <c r="K158" i="91"/>
  <c r="J158" i="91"/>
  <c r="G158" i="91"/>
  <c r="F158" i="91"/>
  <c r="E158" i="91"/>
  <c r="D158" i="91"/>
  <c r="V158" i="91" s="1"/>
  <c r="C158" i="91"/>
  <c r="K157" i="91"/>
  <c r="J157" i="91"/>
  <c r="G157" i="91"/>
  <c r="F157" i="91"/>
  <c r="E157" i="91"/>
  <c r="D157" i="91"/>
  <c r="C157" i="91"/>
  <c r="K156" i="91"/>
  <c r="J156" i="91"/>
  <c r="G156" i="91"/>
  <c r="F156" i="91"/>
  <c r="E156" i="91"/>
  <c r="D156" i="91"/>
  <c r="U156" i="91" s="1"/>
  <c r="C156" i="91"/>
  <c r="K155" i="91"/>
  <c r="J155" i="91"/>
  <c r="G155" i="91"/>
  <c r="F155" i="91"/>
  <c r="E155" i="91"/>
  <c r="D155" i="91"/>
  <c r="T155" i="91" s="1"/>
  <c r="C155" i="91"/>
  <c r="K154" i="91"/>
  <c r="J154" i="91"/>
  <c r="G154" i="91"/>
  <c r="F154" i="91"/>
  <c r="E154" i="91"/>
  <c r="D154" i="91"/>
  <c r="T154" i="91" s="1"/>
  <c r="C154" i="91"/>
  <c r="K153" i="91"/>
  <c r="J153" i="91"/>
  <c r="G153" i="91"/>
  <c r="F153" i="91"/>
  <c r="E153" i="91"/>
  <c r="D153" i="91"/>
  <c r="U153" i="91" s="1"/>
  <c r="C153" i="91"/>
  <c r="K152" i="91"/>
  <c r="J152" i="91"/>
  <c r="G152" i="91"/>
  <c r="F152" i="91"/>
  <c r="E152" i="91"/>
  <c r="D152" i="91"/>
  <c r="S152" i="91" s="1"/>
  <c r="C152" i="91"/>
  <c r="K151" i="91"/>
  <c r="J151" i="91"/>
  <c r="G151" i="91"/>
  <c r="F151" i="91"/>
  <c r="E151" i="91"/>
  <c r="D151" i="91"/>
  <c r="C151" i="91"/>
  <c r="K150" i="91"/>
  <c r="J150" i="91"/>
  <c r="G150" i="91"/>
  <c r="F150" i="91"/>
  <c r="E150" i="91"/>
  <c r="D150" i="91"/>
  <c r="C150" i="91"/>
  <c r="K149" i="91"/>
  <c r="J149" i="91"/>
  <c r="G149" i="91"/>
  <c r="F149" i="91"/>
  <c r="E149" i="91"/>
  <c r="D149" i="91"/>
  <c r="S149" i="91" s="1"/>
  <c r="C149" i="91"/>
  <c r="K148" i="91"/>
  <c r="J148" i="91"/>
  <c r="G148" i="91"/>
  <c r="F148" i="91"/>
  <c r="E148" i="91"/>
  <c r="D148" i="91"/>
  <c r="U148" i="91" s="1"/>
  <c r="C148" i="91"/>
  <c r="K147" i="91"/>
  <c r="J147" i="91"/>
  <c r="G147" i="91"/>
  <c r="F147" i="91"/>
  <c r="E147" i="91"/>
  <c r="D147" i="91"/>
  <c r="T147" i="91" s="1"/>
  <c r="C147" i="91"/>
  <c r="K146" i="91"/>
  <c r="J146" i="91"/>
  <c r="G146" i="91"/>
  <c r="F146" i="91"/>
  <c r="E146" i="91"/>
  <c r="D146" i="91"/>
  <c r="C146" i="91"/>
  <c r="K145" i="91"/>
  <c r="J145" i="91"/>
  <c r="G145" i="91"/>
  <c r="F145" i="91"/>
  <c r="E145" i="91"/>
  <c r="D145" i="91"/>
  <c r="U145" i="91" s="1"/>
  <c r="C145" i="91"/>
  <c r="K144" i="91"/>
  <c r="J144" i="91"/>
  <c r="G144" i="91"/>
  <c r="F144" i="91"/>
  <c r="E144" i="91"/>
  <c r="D144" i="91"/>
  <c r="C144" i="91"/>
  <c r="K143" i="91"/>
  <c r="J143" i="91"/>
  <c r="G143" i="91"/>
  <c r="F143" i="91"/>
  <c r="E143" i="91"/>
  <c r="D143" i="91"/>
  <c r="S143" i="91" s="1"/>
  <c r="C143" i="91"/>
  <c r="K142" i="91"/>
  <c r="J142" i="91"/>
  <c r="G142" i="91"/>
  <c r="F142" i="91"/>
  <c r="E142" i="91"/>
  <c r="D142" i="91"/>
  <c r="C142" i="91"/>
  <c r="K141" i="91"/>
  <c r="J141" i="91"/>
  <c r="G141" i="91"/>
  <c r="F141" i="91"/>
  <c r="E141" i="91"/>
  <c r="D141" i="91"/>
  <c r="V141" i="91" s="1"/>
  <c r="C141" i="91"/>
  <c r="K140" i="91"/>
  <c r="J140" i="91"/>
  <c r="G140" i="91"/>
  <c r="F140" i="91"/>
  <c r="E140" i="91"/>
  <c r="D140" i="91"/>
  <c r="C140" i="91"/>
  <c r="K139" i="91"/>
  <c r="J139" i="91"/>
  <c r="G139" i="91"/>
  <c r="F139" i="91"/>
  <c r="E139" i="91"/>
  <c r="D139" i="91"/>
  <c r="C139" i="91"/>
  <c r="K138" i="91"/>
  <c r="J138" i="91"/>
  <c r="G138" i="91"/>
  <c r="F138" i="91"/>
  <c r="E138" i="91"/>
  <c r="D138" i="91"/>
  <c r="C138" i="91"/>
  <c r="K137" i="91"/>
  <c r="J137" i="91"/>
  <c r="G137" i="91"/>
  <c r="F137" i="91"/>
  <c r="E137" i="91"/>
  <c r="D137" i="91"/>
  <c r="C137" i="91"/>
  <c r="K136" i="91"/>
  <c r="J136" i="91"/>
  <c r="G136" i="91"/>
  <c r="F136" i="91"/>
  <c r="E136" i="91"/>
  <c r="D136" i="91"/>
  <c r="C136" i="91"/>
  <c r="K135" i="91"/>
  <c r="J135" i="91"/>
  <c r="G135" i="91"/>
  <c r="F135" i="91"/>
  <c r="E135" i="91"/>
  <c r="D135" i="91"/>
  <c r="Q135" i="91" s="1"/>
  <c r="C135" i="91"/>
  <c r="K134" i="91"/>
  <c r="J134" i="91"/>
  <c r="G134" i="91"/>
  <c r="F134" i="91"/>
  <c r="E134" i="91"/>
  <c r="D134" i="91"/>
  <c r="C134" i="91"/>
  <c r="K133" i="91"/>
  <c r="J133" i="91"/>
  <c r="G133" i="91"/>
  <c r="F133" i="91"/>
  <c r="E133" i="91"/>
  <c r="D133" i="91"/>
  <c r="C133" i="91"/>
  <c r="K132" i="91"/>
  <c r="J132" i="91"/>
  <c r="G132" i="91"/>
  <c r="F132" i="91"/>
  <c r="E132" i="91"/>
  <c r="D132" i="91"/>
  <c r="C132" i="91"/>
  <c r="K131" i="91"/>
  <c r="J131" i="91"/>
  <c r="G131" i="91"/>
  <c r="F131" i="91"/>
  <c r="E131" i="91"/>
  <c r="D131" i="91"/>
  <c r="S131" i="91" s="1"/>
  <c r="C131" i="91"/>
  <c r="K130" i="91"/>
  <c r="J130" i="91"/>
  <c r="G130" i="91"/>
  <c r="F130" i="91"/>
  <c r="E130" i="91"/>
  <c r="D130" i="91"/>
  <c r="C130" i="91"/>
  <c r="K129" i="91"/>
  <c r="J129" i="91"/>
  <c r="G129" i="91"/>
  <c r="F129" i="91"/>
  <c r="E129" i="91"/>
  <c r="D129" i="91"/>
  <c r="O129" i="91" s="1"/>
  <c r="C129" i="91"/>
  <c r="K128" i="91"/>
  <c r="J128" i="91"/>
  <c r="G128" i="91"/>
  <c r="F128" i="91"/>
  <c r="E128" i="91"/>
  <c r="D128" i="91"/>
  <c r="T128" i="91" s="1"/>
  <c r="C128" i="91"/>
  <c r="K127" i="91"/>
  <c r="J127" i="91"/>
  <c r="G127" i="91"/>
  <c r="F127" i="91"/>
  <c r="E127" i="91"/>
  <c r="D127" i="91"/>
  <c r="Q127" i="91" s="1"/>
  <c r="C127" i="91"/>
  <c r="K126" i="91"/>
  <c r="J126" i="91"/>
  <c r="G126" i="91"/>
  <c r="F126" i="91"/>
  <c r="E126" i="91"/>
  <c r="D126" i="91"/>
  <c r="V126" i="91" s="1"/>
  <c r="C126" i="91"/>
  <c r="K125" i="91"/>
  <c r="J125" i="91"/>
  <c r="G125" i="91"/>
  <c r="F125" i="91"/>
  <c r="E125" i="91"/>
  <c r="D125" i="91"/>
  <c r="S125" i="91" s="1"/>
  <c r="C125" i="91"/>
  <c r="K124" i="91"/>
  <c r="J124" i="91"/>
  <c r="G124" i="91"/>
  <c r="F124" i="91"/>
  <c r="E124" i="91"/>
  <c r="D124" i="91"/>
  <c r="C124" i="91"/>
  <c r="K123" i="91"/>
  <c r="J123" i="91"/>
  <c r="G123" i="91"/>
  <c r="F123" i="91"/>
  <c r="E123" i="91"/>
  <c r="D123" i="91"/>
  <c r="V123" i="91" s="1"/>
  <c r="C123" i="91"/>
  <c r="K122" i="91"/>
  <c r="J122" i="91"/>
  <c r="G122" i="91"/>
  <c r="F122" i="91"/>
  <c r="E122" i="91"/>
  <c r="D122" i="91"/>
  <c r="C122" i="91"/>
  <c r="K121" i="91"/>
  <c r="J121" i="91"/>
  <c r="G121" i="91"/>
  <c r="F121" i="91"/>
  <c r="E121" i="91"/>
  <c r="D121" i="91"/>
  <c r="Q121" i="91" s="1"/>
  <c r="C121" i="91"/>
  <c r="K120" i="91"/>
  <c r="J120" i="91"/>
  <c r="G120" i="91"/>
  <c r="F120" i="91"/>
  <c r="E120" i="91"/>
  <c r="D120" i="91"/>
  <c r="O120" i="91" s="1"/>
  <c r="C120" i="91"/>
  <c r="K119" i="91"/>
  <c r="J119" i="91"/>
  <c r="G119" i="91"/>
  <c r="F119" i="91"/>
  <c r="E119" i="91"/>
  <c r="D119" i="91"/>
  <c r="C119" i="91"/>
  <c r="K118" i="91"/>
  <c r="J118" i="91"/>
  <c r="G118" i="91"/>
  <c r="F118" i="91"/>
  <c r="E118" i="91"/>
  <c r="D118" i="91"/>
  <c r="S118" i="91" s="1"/>
  <c r="C118" i="91"/>
  <c r="K117" i="91"/>
  <c r="J117" i="91"/>
  <c r="G117" i="91"/>
  <c r="F117" i="91"/>
  <c r="E117" i="91"/>
  <c r="D117" i="91"/>
  <c r="C117" i="91"/>
  <c r="K116" i="91"/>
  <c r="J116" i="91"/>
  <c r="G116" i="91"/>
  <c r="F116" i="91"/>
  <c r="E116" i="91"/>
  <c r="D116" i="91"/>
  <c r="N116" i="91" s="1"/>
  <c r="C116" i="91"/>
  <c r="K115" i="91"/>
  <c r="J115" i="91"/>
  <c r="G115" i="91"/>
  <c r="F115" i="91"/>
  <c r="E115" i="91"/>
  <c r="D115" i="91"/>
  <c r="U115" i="91" s="1"/>
  <c r="C115" i="91"/>
  <c r="K114" i="91"/>
  <c r="J114" i="91"/>
  <c r="G114" i="91"/>
  <c r="F114" i="91"/>
  <c r="E114" i="91"/>
  <c r="D114" i="91"/>
  <c r="S114" i="91" s="1"/>
  <c r="C114" i="91"/>
  <c r="K113" i="91"/>
  <c r="J113" i="91"/>
  <c r="G113" i="91"/>
  <c r="F113" i="91"/>
  <c r="E113" i="91"/>
  <c r="D113" i="91"/>
  <c r="C113" i="91"/>
  <c r="K112" i="91"/>
  <c r="J112" i="91"/>
  <c r="G112" i="91"/>
  <c r="F112" i="91"/>
  <c r="E112" i="91"/>
  <c r="D112" i="91"/>
  <c r="C112" i="91"/>
  <c r="K111" i="91"/>
  <c r="J111" i="91"/>
  <c r="G111" i="91"/>
  <c r="F111" i="91"/>
  <c r="E111" i="91"/>
  <c r="D111" i="91"/>
  <c r="Q111" i="91" s="1"/>
  <c r="C111" i="91"/>
  <c r="K110" i="91"/>
  <c r="J110" i="91"/>
  <c r="G110" i="91"/>
  <c r="F110" i="91"/>
  <c r="E110" i="91"/>
  <c r="D110" i="91"/>
  <c r="C110" i="91"/>
  <c r="K109" i="91"/>
  <c r="J109" i="91"/>
  <c r="G109" i="91"/>
  <c r="F109" i="91"/>
  <c r="E109" i="91"/>
  <c r="D109" i="91"/>
  <c r="C109" i="91"/>
  <c r="K108" i="91"/>
  <c r="J108" i="91"/>
  <c r="G108" i="91"/>
  <c r="F108" i="91"/>
  <c r="E108" i="91"/>
  <c r="D108" i="91"/>
  <c r="P108" i="91" s="1"/>
  <c r="C108" i="91"/>
  <c r="K107" i="91"/>
  <c r="J107" i="91"/>
  <c r="G107" i="91"/>
  <c r="F107" i="91"/>
  <c r="E107" i="91"/>
  <c r="D107" i="91"/>
  <c r="C107" i="91"/>
  <c r="K106" i="91"/>
  <c r="J106" i="91"/>
  <c r="G106" i="91"/>
  <c r="F106" i="91"/>
  <c r="E106" i="91"/>
  <c r="D106" i="91"/>
  <c r="O106" i="91" s="1"/>
  <c r="C106" i="91"/>
  <c r="K105" i="91"/>
  <c r="J105" i="91"/>
  <c r="G105" i="91"/>
  <c r="F105" i="91"/>
  <c r="E105" i="91"/>
  <c r="D105" i="91"/>
  <c r="S105" i="91" s="1"/>
  <c r="C105" i="91"/>
  <c r="K104" i="91"/>
  <c r="J104" i="91"/>
  <c r="G104" i="91"/>
  <c r="F104" i="91"/>
  <c r="E104" i="91"/>
  <c r="D104" i="91"/>
  <c r="C104" i="91"/>
  <c r="K103" i="91"/>
  <c r="J103" i="91"/>
  <c r="G103" i="91"/>
  <c r="F103" i="91"/>
  <c r="E103" i="91"/>
  <c r="D103" i="91"/>
  <c r="C103" i="91"/>
  <c r="K102" i="91"/>
  <c r="J102" i="91"/>
  <c r="G102" i="91"/>
  <c r="F102" i="91"/>
  <c r="E102" i="91"/>
  <c r="D102" i="91"/>
  <c r="T102" i="91" s="1"/>
  <c r="C102" i="91"/>
  <c r="K101" i="91"/>
  <c r="J101" i="91"/>
  <c r="G101" i="91"/>
  <c r="F101" i="91"/>
  <c r="E101" i="91"/>
  <c r="D101" i="91"/>
  <c r="U101" i="91" s="1"/>
  <c r="C101" i="91"/>
  <c r="K100" i="91"/>
  <c r="J100" i="91"/>
  <c r="G100" i="91"/>
  <c r="F100" i="91"/>
  <c r="E100" i="91"/>
  <c r="D100" i="91"/>
  <c r="Q100" i="91" s="1"/>
  <c r="C100" i="91"/>
  <c r="K99" i="91"/>
  <c r="J99" i="91"/>
  <c r="G99" i="91"/>
  <c r="F99" i="91"/>
  <c r="E99" i="91"/>
  <c r="D99" i="91"/>
  <c r="C99" i="91"/>
  <c r="K98" i="91"/>
  <c r="J98" i="91"/>
  <c r="G98" i="91"/>
  <c r="F98" i="91"/>
  <c r="E98" i="91"/>
  <c r="D98" i="91"/>
  <c r="U98" i="91" s="1"/>
  <c r="C98" i="91"/>
  <c r="K97" i="91"/>
  <c r="J97" i="91"/>
  <c r="G97" i="91"/>
  <c r="F97" i="91"/>
  <c r="E97" i="91"/>
  <c r="D97" i="91"/>
  <c r="C97" i="91"/>
  <c r="K96" i="91"/>
  <c r="J96" i="91"/>
  <c r="G96" i="91"/>
  <c r="F96" i="91"/>
  <c r="E96" i="91"/>
  <c r="D96" i="91"/>
  <c r="C96" i="91"/>
  <c r="K95" i="91"/>
  <c r="J95" i="91"/>
  <c r="G95" i="91"/>
  <c r="F95" i="91"/>
  <c r="E95" i="91"/>
  <c r="D95" i="91"/>
  <c r="U95" i="91" s="1"/>
  <c r="C95" i="91"/>
  <c r="K94" i="91"/>
  <c r="J94" i="91"/>
  <c r="G94" i="91"/>
  <c r="F94" i="91"/>
  <c r="E94" i="91"/>
  <c r="D94" i="91"/>
  <c r="Q94" i="91" s="1"/>
  <c r="C94" i="91"/>
  <c r="K93" i="91"/>
  <c r="J93" i="91"/>
  <c r="G93" i="91"/>
  <c r="F93" i="91"/>
  <c r="E93" i="91"/>
  <c r="D93" i="91"/>
  <c r="S93" i="91" s="1"/>
  <c r="C93" i="91"/>
  <c r="K92" i="91"/>
  <c r="J92" i="91"/>
  <c r="G92" i="91"/>
  <c r="F92" i="91"/>
  <c r="E92" i="91"/>
  <c r="D92" i="91"/>
  <c r="C92" i="91"/>
  <c r="K91" i="91"/>
  <c r="J91" i="91"/>
  <c r="G91" i="91"/>
  <c r="F91" i="91"/>
  <c r="E91" i="91"/>
  <c r="D91" i="91"/>
  <c r="C91" i="91"/>
  <c r="K90" i="91"/>
  <c r="J90" i="91"/>
  <c r="G90" i="91"/>
  <c r="F90" i="91"/>
  <c r="E90" i="91"/>
  <c r="D90" i="91"/>
  <c r="P90" i="91" s="1"/>
  <c r="C90" i="91"/>
  <c r="K89" i="91"/>
  <c r="J89" i="91"/>
  <c r="G89" i="91"/>
  <c r="F89" i="91"/>
  <c r="E89" i="91"/>
  <c r="D89" i="91"/>
  <c r="T89" i="91" s="1"/>
  <c r="C89" i="91"/>
  <c r="K88" i="91"/>
  <c r="J88" i="91"/>
  <c r="G88" i="91"/>
  <c r="F88" i="91"/>
  <c r="E88" i="91"/>
  <c r="D88" i="91"/>
  <c r="C88" i="91"/>
  <c r="K87" i="91"/>
  <c r="J87" i="91"/>
  <c r="G87" i="91"/>
  <c r="F87" i="91"/>
  <c r="E87" i="91"/>
  <c r="D87" i="91"/>
  <c r="Q87" i="91" s="1"/>
  <c r="C87" i="91"/>
  <c r="K86" i="91"/>
  <c r="J86" i="91"/>
  <c r="G86" i="91"/>
  <c r="F86" i="91"/>
  <c r="E86" i="91"/>
  <c r="D86" i="91"/>
  <c r="Q86" i="91" s="1"/>
  <c r="C86" i="91"/>
  <c r="K85" i="91"/>
  <c r="J85" i="91"/>
  <c r="G85" i="91"/>
  <c r="F85" i="91"/>
  <c r="E85" i="91"/>
  <c r="D85" i="91"/>
  <c r="Q85" i="91" s="1"/>
  <c r="C85" i="91"/>
  <c r="K84" i="91"/>
  <c r="J84" i="91"/>
  <c r="G84" i="91"/>
  <c r="F84" i="91"/>
  <c r="E84" i="91"/>
  <c r="D84" i="91"/>
  <c r="Q84" i="91" s="1"/>
  <c r="C84" i="91"/>
  <c r="K83" i="91"/>
  <c r="J83" i="91"/>
  <c r="G83" i="91"/>
  <c r="F83" i="91"/>
  <c r="E83" i="91"/>
  <c r="D83" i="91"/>
  <c r="Q83" i="91" s="1"/>
  <c r="C83" i="91"/>
  <c r="K82" i="91"/>
  <c r="J82" i="91"/>
  <c r="G82" i="91"/>
  <c r="F82" i="91"/>
  <c r="E82" i="91"/>
  <c r="D82" i="91"/>
  <c r="C82" i="91"/>
  <c r="K81" i="91"/>
  <c r="J81" i="91"/>
  <c r="G81" i="91"/>
  <c r="F81" i="91"/>
  <c r="E81" i="91"/>
  <c r="D81" i="91"/>
  <c r="S81" i="91" s="1"/>
  <c r="C81" i="91"/>
  <c r="K80" i="91"/>
  <c r="J80" i="91"/>
  <c r="G80" i="91"/>
  <c r="F80" i="91"/>
  <c r="E80" i="91"/>
  <c r="D80" i="91"/>
  <c r="S80" i="91" s="1"/>
  <c r="C80" i="91"/>
  <c r="K79" i="91"/>
  <c r="J79" i="91"/>
  <c r="G79" i="91"/>
  <c r="F79" i="91"/>
  <c r="E79" i="91"/>
  <c r="D79" i="91"/>
  <c r="P79" i="91" s="1"/>
  <c r="C79" i="91"/>
  <c r="K78" i="91"/>
  <c r="J78" i="91"/>
  <c r="G78" i="91"/>
  <c r="F78" i="91"/>
  <c r="E78" i="91"/>
  <c r="D78" i="91"/>
  <c r="P78" i="91" s="1"/>
  <c r="C78" i="91"/>
  <c r="K77" i="91"/>
  <c r="J77" i="91"/>
  <c r="G77" i="91"/>
  <c r="F77" i="91"/>
  <c r="E77" i="91"/>
  <c r="D77" i="91"/>
  <c r="S77" i="91" s="1"/>
  <c r="C77" i="91"/>
  <c r="K76" i="91"/>
  <c r="J76" i="91"/>
  <c r="G76" i="91"/>
  <c r="F76" i="91"/>
  <c r="E76" i="91"/>
  <c r="D76" i="91"/>
  <c r="S76" i="91" s="1"/>
  <c r="C76" i="91"/>
  <c r="K75" i="91"/>
  <c r="J75" i="91"/>
  <c r="G75" i="91"/>
  <c r="F75" i="91"/>
  <c r="E75" i="91"/>
  <c r="D75" i="91"/>
  <c r="T75" i="91" s="1"/>
  <c r="C75" i="91"/>
  <c r="K74" i="91"/>
  <c r="J74" i="91"/>
  <c r="G74" i="91"/>
  <c r="F74" i="91"/>
  <c r="E74" i="91"/>
  <c r="D74" i="91"/>
  <c r="T74" i="91" s="1"/>
  <c r="C74" i="91"/>
  <c r="K73" i="91"/>
  <c r="J73" i="91"/>
  <c r="G73" i="91"/>
  <c r="F73" i="91"/>
  <c r="E73" i="91"/>
  <c r="D73" i="91"/>
  <c r="C73" i="91"/>
  <c r="K72" i="91"/>
  <c r="J72" i="91"/>
  <c r="G72" i="91"/>
  <c r="F72" i="91"/>
  <c r="E72" i="91"/>
  <c r="D72" i="91"/>
  <c r="V72" i="91" s="1"/>
  <c r="C72" i="91"/>
  <c r="K71" i="91"/>
  <c r="J71" i="91"/>
  <c r="G71" i="91"/>
  <c r="F71" i="91"/>
  <c r="E71" i="91"/>
  <c r="D71" i="91"/>
  <c r="C71" i="91"/>
  <c r="K70" i="91"/>
  <c r="J70" i="91"/>
  <c r="G70" i="91"/>
  <c r="F70" i="91"/>
  <c r="E70" i="91"/>
  <c r="D70" i="91"/>
  <c r="T70" i="91" s="1"/>
  <c r="C70" i="91"/>
  <c r="K69" i="91"/>
  <c r="J69" i="91"/>
  <c r="G69" i="91"/>
  <c r="F69" i="91"/>
  <c r="E69" i="91"/>
  <c r="D69" i="91"/>
  <c r="C69" i="91"/>
  <c r="K68" i="91"/>
  <c r="J68" i="91"/>
  <c r="G68" i="91"/>
  <c r="F68" i="91"/>
  <c r="E68" i="91"/>
  <c r="D68" i="91"/>
  <c r="S68" i="91" s="1"/>
  <c r="C68" i="91"/>
  <c r="K67" i="91"/>
  <c r="J67" i="91"/>
  <c r="G67" i="91"/>
  <c r="F67" i="91"/>
  <c r="E67" i="91"/>
  <c r="D67" i="91"/>
  <c r="Q67" i="91" s="1"/>
  <c r="C67" i="91"/>
  <c r="K66" i="91"/>
  <c r="J66" i="91"/>
  <c r="G66" i="91"/>
  <c r="F66" i="91"/>
  <c r="E66" i="91"/>
  <c r="D66" i="91"/>
  <c r="Q66" i="91" s="1"/>
  <c r="C66" i="91"/>
  <c r="K65" i="91"/>
  <c r="J65" i="91"/>
  <c r="G65" i="91"/>
  <c r="F65" i="91"/>
  <c r="E65" i="91"/>
  <c r="D65" i="91"/>
  <c r="O65" i="91" s="1"/>
  <c r="C65" i="91"/>
  <c r="K64" i="91"/>
  <c r="J64" i="91"/>
  <c r="G64" i="91"/>
  <c r="F64" i="91"/>
  <c r="E64" i="91"/>
  <c r="D64" i="91"/>
  <c r="T64" i="91" s="1"/>
  <c r="C64" i="91"/>
  <c r="K63" i="91"/>
  <c r="J63" i="91"/>
  <c r="G63" i="91"/>
  <c r="F63" i="91"/>
  <c r="E63" i="91"/>
  <c r="D63" i="91"/>
  <c r="C63" i="91"/>
  <c r="K62" i="91"/>
  <c r="J62" i="91"/>
  <c r="G62" i="91"/>
  <c r="F62" i="91"/>
  <c r="E62" i="91"/>
  <c r="D62" i="91"/>
  <c r="T62" i="91" s="1"/>
  <c r="C62" i="91"/>
  <c r="K61" i="91"/>
  <c r="J61" i="91"/>
  <c r="G61" i="91"/>
  <c r="F61" i="91"/>
  <c r="E61" i="91"/>
  <c r="D61" i="91"/>
  <c r="T61" i="91" s="1"/>
  <c r="C61" i="91"/>
  <c r="K60" i="91"/>
  <c r="J60" i="91"/>
  <c r="G60" i="91"/>
  <c r="F60" i="91"/>
  <c r="E60" i="91"/>
  <c r="D60" i="91"/>
  <c r="C60" i="91"/>
  <c r="K59" i="91"/>
  <c r="J59" i="91"/>
  <c r="G59" i="91"/>
  <c r="F59" i="91"/>
  <c r="E59" i="91"/>
  <c r="D59" i="91"/>
  <c r="U59" i="91" s="1"/>
  <c r="C59" i="91"/>
  <c r="K58" i="91"/>
  <c r="J58" i="91"/>
  <c r="G58" i="91"/>
  <c r="F58" i="91"/>
  <c r="E58" i="91"/>
  <c r="D58" i="91"/>
  <c r="C58" i="91"/>
  <c r="K57" i="91"/>
  <c r="J57" i="91"/>
  <c r="G57" i="91"/>
  <c r="F57" i="91"/>
  <c r="E57" i="91"/>
  <c r="D57" i="91"/>
  <c r="C57" i="91"/>
  <c r="K56" i="91"/>
  <c r="J56" i="91"/>
  <c r="G56" i="91"/>
  <c r="F56" i="91"/>
  <c r="E56" i="91"/>
  <c r="D56" i="91"/>
  <c r="U56" i="91" s="1"/>
  <c r="C56" i="91"/>
  <c r="K55" i="91"/>
  <c r="J55" i="91"/>
  <c r="G55" i="91"/>
  <c r="F55" i="91"/>
  <c r="E55" i="91"/>
  <c r="D55" i="91"/>
  <c r="C55" i="91"/>
  <c r="K54" i="91"/>
  <c r="J54" i="91"/>
  <c r="G54" i="91"/>
  <c r="F54" i="91"/>
  <c r="E54" i="91"/>
  <c r="D54" i="91"/>
  <c r="C54" i="91"/>
  <c r="K53" i="91"/>
  <c r="J53" i="91"/>
  <c r="G53" i="91"/>
  <c r="F53" i="91"/>
  <c r="E53" i="91"/>
  <c r="D53" i="91"/>
  <c r="U53" i="91" s="1"/>
  <c r="C53" i="91"/>
  <c r="K52" i="91"/>
  <c r="J52" i="91"/>
  <c r="G52" i="91"/>
  <c r="F52" i="91"/>
  <c r="E52" i="91"/>
  <c r="D52" i="91"/>
  <c r="C52" i="91"/>
  <c r="K51" i="91"/>
  <c r="J51" i="91"/>
  <c r="G51" i="91"/>
  <c r="F51" i="91"/>
  <c r="E51" i="91"/>
  <c r="D51" i="91"/>
  <c r="T51" i="91" s="1"/>
  <c r="C51" i="91"/>
  <c r="K50" i="91"/>
  <c r="J50" i="91"/>
  <c r="G50" i="91"/>
  <c r="F50" i="91"/>
  <c r="E50" i="91"/>
  <c r="D50" i="91"/>
  <c r="T50" i="91" s="1"/>
  <c r="C50" i="91"/>
  <c r="K49" i="91"/>
  <c r="J49" i="91"/>
  <c r="G49" i="91"/>
  <c r="F49" i="91"/>
  <c r="E49" i="91"/>
  <c r="D49" i="91"/>
  <c r="T49" i="91" s="1"/>
  <c r="C49" i="91"/>
  <c r="K48" i="91"/>
  <c r="J48" i="91"/>
  <c r="G48" i="91"/>
  <c r="F48" i="91"/>
  <c r="E48" i="91"/>
  <c r="D48" i="91"/>
  <c r="T48" i="91" s="1"/>
  <c r="C48" i="91"/>
  <c r="K47" i="91"/>
  <c r="J47" i="91"/>
  <c r="G47" i="91"/>
  <c r="F47" i="91"/>
  <c r="E47" i="91"/>
  <c r="D47" i="91"/>
  <c r="T47" i="91" s="1"/>
  <c r="C47" i="91"/>
  <c r="K46" i="91"/>
  <c r="J46" i="91"/>
  <c r="G46" i="91"/>
  <c r="F46" i="91"/>
  <c r="E46" i="91"/>
  <c r="D46" i="91"/>
  <c r="T46" i="91" s="1"/>
  <c r="C46" i="91"/>
  <c r="K45" i="91"/>
  <c r="J45" i="91"/>
  <c r="G45" i="91"/>
  <c r="F45" i="91"/>
  <c r="E45" i="91"/>
  <c r="D45" i="91"/>
  <c r="C45" i="91"/>
  <c r="K44" i="91"/>
  <c r="J44" i="91"/>
  <c r="G44" i="91"/>
  <c r="F44" i="91"/>
  <c r="E44" i="91"/>
  <c r="D44" i="91"/>
  <c r="C44" i="91"/>
  <c r="K43" i="91"/>
  <c r="J43" i="91"/>
  <c r="G43" i="91"/>
  <c r="F43" i="91"/>
  <c r="E43" i="91"/>
  <c r="D43" i="91"/>
  <c r="V43" i="91" s="1"/>
  <c r="C43" i="91"/>
  <c r="K42" i="91"/>
  <c r="J42" i="91"/>
  <c r="G42" i="91"/>
  <c r="F42" i="91"/>
  <c r="E42" i="91"/>
  <c r="D42" i="91"/>
  <c r="C42" i="91"/>
  <c r="K41" i="91"/>
  <c r="J41" i="91"/>
  <c r="G41" i="91"/>
  <c r="F41" i="91"/>
  <c r="E41" i="91"/>
  <c r="D41" i="91"/>
  <c r="O41" i="91" s="1"/>
  <c r="C41" i="91"/>
  <c r="K40" i="91"/>
  <c r="J40" i="91"/>
  <c r="G40" i="91"/>
  <c r="F40" i="91"/>
  <c r="E40" i="91"/>
  <c r="D40" i="91"/>
  <c r="C40" i="91"/>
  <c r="K39" i="91"/>
  <c r="J39" i="91"/>
  <c r="G39" i="91"/>
  <c r="F39" i="91"/>
  <c r="E39" i="91"/>
  <c r="D39" i="91"/>
  <c r="C39" i="91"/>
  <c r="K38" i="91"/>
  <c r="J38" i="91"/>
  <c r="G38" i="91"/>
  <c r="F38" i="91"/>
  <c r="E38" i="91"/>
  <c r="D38" i="91"/>
  <c r="S38" i="91" s="1"/>
  <c r="C38" i="91"/>
  <c r="K37" i="91"/>
  <c r="J37" i="91"/>
  <c r="G37" i="91"/>
  <c r="F37" i="91"/>
  <c r="E37" i="91"/>
  <c r="D37" i="91"/>
  <c r="O37" i="91" s="1"/>
  <c r="C37" i="91"/>
  <c r="K36" i="91"/>
  <c r="J36" i="91"/>
  <c r="G36" i="91"/>
  <c r="F36" i="91"/>
  <c r="E36" i="91"/>
  <c r="D36" i="91"/>
  <c r="C36" i="91"/>
  <c r="K35" i="91"/>
  <c r="J35" i="91"/>
  <c r="G35" i="91"/>
  <c r="F35" i="91"/>
  <c r="E35" i="91"/>
  <c r="D35" i="91"/>
  <c r="O35" i="91" s="1"/>
  <c r="C35" i="91"/>
  <c r="K34" i="91"/>
  <c r="J34" i="91"/>
  <c r="G34" i="91"/>
  <c r="F34" i="91"/>
  <c r="E34" i="91"/>
  <c r="D34" i="91"/>
  <c r="C34" i="91"/>
  <c r="K33" i="91"/>
  <c r="J33" i="91"/>
  <c r="G33" i="91"/>
  <c r="F33" i="91"/>
  <c r="E33" i="91"/>
  <c r="D33" i="91"/>
  <c r="C33" i="91"/>
  <c r="K32" i="91"/>
  <c r="J32" i="91"/>
  <c r="G32" i="91"/>
  <c r="F32" i="91"/>
  <c r="E32" i="91"/>
  <c r="D32" i="91"/>
  <c r="C32" i="91"/>
  <c r="K31" i="91"/>
  <c r="J31" i="91"/>
  <c r="G31" i="91"/>
  <c r="F31" i="91"/>
  <c r="E31" i="91"/>
  <c r="D31" i="91"/>
  <c r="O31" i="91" s="1"/>
  <c r="C31" i="91"/>
  <c r="K30" i="91"/>
  <c r="J30" i="91"/>
  <c r="G30" i="91"/>
  <c r="F30" i="91"/>
  <c r="E30" i="91"/>
  <c r="D30" i="91"/>
  <c r="C30" i="91"/>
  <c r="K29" i="91"/>
  <c r="J29" i="91"/>
  <c r="G29" i="91"/>
  <c r="F29" i="91"/>
  <c r="E29" i="91"/>
  <c r="D29" i="91"/>
  <c r="V29" i="91" s="1"/>
  <c r="C29" i="91"/>
  <c r="K28" i="91"/>
  <c r="J28" i="91"/>
  <c r="G28" i="91"/>
  <c r="F28" i="91"/>
  <c r="E28" i="91"/>
  <c r="D28" i="91"/>
  <c r="T28" i="91" s="1"/>
  <c r="C28" i="91"/>
  <c r="K27" i="91"/>
  <c r="J27" i="91"/>
  <c r="G27" i="91"/>
  <c r="F27" i="91"/>
  <c r="E27" i="91"/>
  <c r="D27" i="91"/>
  <c r="O27" i="91" s="1"/>
  <c r="C27" i="91"/>
  <c r="K26" i="91"/>
  <c r="J26" i="91"/>
  <c r="G26" i="91"/>
  <c r="F26" i="91"/>
  <c r="E26" i="91"/>
  <c r="D26" i="91"/>
  <c r="Q26" i="91" s="1"/>
  <c r="C26" i="91"/>
  <c r="K25" i="91"/>
  <c r="J25" i="91"/>
  <c r="G25" i="91"/>
  <c r="F25" i="91"/>
  <c r="E25" i="91"/>
  <c r="D25" i="91"/>
  <c r="C25" i="91"/>
  <c r="K24" i="91"/>
  <c r="J24" i="91"/>
  <c r="G24" i="91"/>
  <c r="F24" i="91"/>
  <c r="E24" i="91"/>
  <c r="D24" i="91"/>
  <c r="T24" i="91" s="1"/>
  <c r="C24" i="91"/>
  <c r="K23" i="91"/>
  <c r="J23" i="91"/>
  <c r="G23" i="91"/>
  <c r="F23" i="91"/>
  <c r="E23" i="91"/>
  <c r="D23" i="91"/>
  <c r="S23" i="91" s="1"/>
  <c r="C23" i="91"/>
  <c r="K22" i="91"/>
  <c r="J22" i="91"/>
  <c r="G22" i="91"/>
  <c r="F22" i="91"/>
  <c r="E22" i="91"/>
  <c r="D22" i="91"/>
  <c r="O22" i="91" s="1"/>
  <c r="C22" i="91"/>
  <c r="K21" i="91"/>
  <c r="J21" i="91"/>
  <c r="G21" i="91"/>
  <c r="F21" i="91"/>
  <c r="E21" i="91"/>
  <c r="D21" i="91"/>
  <c r="N21" i="91" s="1"/>
  <c r="C21" i="91"/>
  <c r="K20" i="91"/>
  <c r="J20" i="91"/>
  <c r="G20" i="91"/>
  <c r="F20" i="91"/>
  <c r="E20" i="91"/>
  <c r="D20" i="91"/>
  <c r="O20" i="91" s="1"/>
  <c r="C20" i="91"/>
  <c r="K19" i="91"/>
  <c r="J19" i="91"/>
  <c r="G19" i="91"/>
  <c r="F19" i="91"/>
  <c r="E19" i="91"/>
  <c r="D19" i="91"/>
  <c r="N19" i="91" s="1"/>
  <c r="C19" i="91"/>
  <c r="K18" i="91"/>
  <c r="J18" i="91"/>
  <c r="G18" i="91"/>
  <c r="F18" i="91"/>
  <c r="E18" i="91"/>
  <c r="D18" i="91"/>
  <c r="U18" i="91" s="1"/>
  <c r="C18" i="91"/>
  <c r="K17" i="91"/>
  <c r="J17" i="91"/>
  <c r="G17" i="91"/>
  <c r="F17" i="91"/>
  <c r="E17" i="91"/>
  <c r="D17" i="91"/>
  <c r="U17" i="91" s="1"/>
  <c r="C17" i="91"/>
  <c r="K16" i="91"/>
  <c r="J16" i="91"/>
  <c r="G16" i="91"/>
  <c r="F16" i="91"/>
  <c r="E16" i="91"/>
  <c r="D16" i="91"/>
  <c r="T16" i="91" s="1"/>
  <c r="C16" i="91"/>
  <c r="K15" i="91"/>
  <c r="J15" i="91"/>
  <c r="G15" i="91"/>
  <c r="F15" i="91"/>
  <c r="E15" i="91"/>
  <c r="D15" i="91"/>
  <c r="C15" i="91"/>
  <c r="K14" i="91"/>
  <c r="J14" i="91"/>
  <c r="G14" i="91"/>
  <c r="F14" i="91"/>
  <c r="E14" i="91"/>
  <c r="D14" i="91"/>
  <c r="N14" i="91" s="1"/>
  <c r="C14" i="91"/>
  <c r="K13" i="91"/>
  <c r="J13" i="91"/>
  <c r="G13" i="91"/>
  <c r="F13" i="91"/>
  <c r="E13" i="91"/>
  <c r="D13" i="91"/>
  <c r="C13" i="91"/>
  <c r="T5" i="91"/>
  <c r="B2" i="91"/>
  <c r="K163" i="90"/>
  <c r="J163" i="90"/>
  <c r="G163" i="90"/>
  <c r="F163" i="90"/>
  <c r="E163" i="90"/>
  <c r="D163" i="90"/>
  <c r="C163" i="90"/>
  <c r="K158" i="90"/>
  <c r="J158" i="90"/>
  <c r="G158" i="90"/>
  <c r="F158" i="90"/>
  <c r="E158" i="90"/>
  <c r="D158" i="90"/>
  <c r="V158" i="90" s="1"/>
  <c r="C158" i="90"/>
  <c r="K157" i="90"/>
  <c r="J157" i="90"/>
  <c r="G157" i="90"/>
  <c r="F157" i="90"/>
  <c r="E157" i="90"/>
  <c r="D157" i="90"/>
  <c r="T157" i="90" s="1"/>
  <c r="C157" i="90"/>
  <c r="K156" i="90"/>
  <c r="J156" i="90"/>
  <c r="G156" i="90"/>
  <c r="F156" i="90"/>
  <c r="E156" i="90"/>
  <c r="D156" i="90"/>
  <c r="O156" i="90" s="1"/>
  <c r="C156" i="90"/>
  <c r="K155" i="90"/>
  <c r="J155" i="90"/>
  <c r="G155" i="90"/>
  <c r="F155" i="90"/>
  <c r="E155" i="90"/>
  <c r="D155" i="90"/>
  <c r="C155" i="90"/>
  <c r="K154" i="90"/>
  <c r="J154" i="90"/>
  <c r="G154" i="90"/>
  <c r="F154" i="90"/>
  <c r="E154" i="90"/>
  <c r="D154" i="90"/>
  <c r="N154" i="90" s="1"/>
  <c r="C154" i="90"/>
  <c r="K153" i="90"/>
  <c r="J153" i="90"/>
  <c r="G153" i="90"/>
  <c r="F153" i="90"/>
  <c r="E153" i="90"/>
  <c r="D153" i="90"/>
  <c r="C153" i="90"/>
  <c r="K152" i="90"/>
  <c r="J152" i="90"/>
  <c r="G152" i="90"/>
  <c r="F152" i="90"/>
  <c r="E152" i="90"/>
  <c r="D152" i="90"/>
  <c r="S152" i="90" s="1"/>
  <c r="C152" i="90"/>
  <c r="K151" i="90"/>
  <c r="J151" i="90"/>
  <c r="G151" i="90"/>
  <c r="F151" i="90"/>
  <c r="E151" i="90"/>
  <c r="D151" i="90"/>
  <c r="U151" i="90" s="1"/>
  <c r="C151" i="90"/>
  <c r="K150" i="90"/>
  <c r="J150" i="90"/>
  <c r="G150" i="90"/>
  <c r="F150" i="90"/>
  <c r="E150" i="90"/>
  <c r="D150" i="90"/>
  <c r="Q150" i="90" s="1"/>
  <c r="C150" i="90"/>
  <c r="K149" i="90"/>
  <c r="J149" i="90"/>
  <c r="G149" i="90"/>
  <c r="F149" i="90"/>
  <c r="E149" i="90"/>
  <c r="D149" i="90"/>
  <c r="Q149" i="90" s="1"/>
  <c r="C149" i="90"/>
  <c r="K148" i="90"/>
  <c r="J148" i="90"/>
  <c r="G148" i="90"/>
  <c r="F148" i="90"/>
  <c r="E148" i="90"/>
  <c r="D148" i="90"/>
  <c r="C148" i="90"/>
  <c r="K147" i="90"/>
  <c r="J147" i="90"/>
  <c r="G147" i="90"/>
  <c r="F147" i="90"/>
  <c r="E147" i="90"/>
  <c r="D147" i="90"/>
  <c r="U147" i="90" s="1"/>
  <c r="C147" i="90"/>
  <c r="K146" i="90"/>
  <c r="J146" i="90"/>
  <c r="G146" i="90"/>
  <c r="F146" i="90"/>
  <c r="E146" i="90"/>
  <c r="D146" i="90"/>
  <c r="C146" i="90"/>
  <c r="K145" i="90"/>
  <c r="J145" i="90"/>
  <c r="G145" i="90"/>
  <c r="F145" i="90"/>
  <c r="E145" i="90"/>
  <c r="D145" i="90"/>
  <c r="P145" i="90" s="1"/>
  <c r="C145" i="90"/>
  <c r="K144" i="90"/>
  <c r="J144" i="90"/>
  <c r="G144" i="90"/>
  <c r="F144" i="90"/>
  <c r="E144" i="90"/>
  <c r="D144" i="90"/>
  <c r="C144" i="90"/>
  <c r="K143" i="90"/>
  <c r="J143" i="90"/>
  <c r="G143" i="90"/>
  <c r="F143" i="90"/>
  <c r="E143" i="90"/>
  <c r="D143" i="90"/>
  <c r="C143" i="90"/>
  <c r="K142" i="90"/>
  <c r="J142" i="90"/>
  <c r="G142" i="90"/>
  <c r="F142" i="90"/>
  <c r="E142" i="90"/>
  <c r="D142" i="90"/>
  <c r="Q142" i="90" s="1"/>
  <c r="C142" i="90"/>
  <c r="K141" i="90"/>
  <c r="J141" i="90"/>
  <c r="G141" i="90"/>
  <c r="F141" i="90"/>
  <c r="E141" i="90"/>
  <c r="D141" i="90"/>
  <c r="U141" i="90" s="1"/>
  <c r="C141" i="90"/>
  <c r="K140" i="90"/>
  <c r="J140" i="90"/>
  <c r="G140" i="90"/>
  <c r="F140" i="90"/>
  <c r="E140" i="90"/>
  <c r="D140" i="90"/>
  <c r="C140" i="90"/>
  <c r="K139" i="90"/>
  <c r="J139" i="90"/>
  <c r="G139" i="90"/>
  <c r="F139" i="90"/>
  <c r="E139" i="90"/>
  <c r="D139" i="90"/>
  <c r="S139" i="90" s="1"/>
  <c r="C139" i="90"/>
  <c r="K138" i="90"/>
  <c r="J138" i="90"/>
  <c r="G138" i="90"/>
  <c r="F138" i="90"/>
  <c r="E138" i="90"/>
  <c r="D138" i="90"/>
  <c r="V138" i="90" s="1"/>
  <c r="C138" i="90"/>
  <c r="K137" i="90"/>
  <c r="J137" i="90"/>
  <c r="G137" i="90"/>
  <c r="F137" i="90"/>
  <c r="E137" i="90"/>
  <c r="D137" i="90"/>
  <c r="O137" i="90" s="1"/>
  <c r="C137" i="90"/>
  <c r="K136" i="90"/>
  <c r="J136" i="90"/>
  <c r="G136" i="90"/>
  <c r="F136" i="90"/>
  <c r="E136" i="90"/>
  <c r="D136" i="90"/>
  <c r="Q136" i="90" s="1"/>
  <c r="C136" i="90"/>
  <c r="K135" i="90"/>
  <c r="J135" i="90"/>
  <c r="G135" i="90"/>
  <c r="F135" i="90"/>
  <c r="E135" i="90"/>
  <c r="D135" i="90"/>
  <c r="T135" i="90" s="1"/>
  <c r="C135" i="90"/>
  <c r="K134" i="90"/>
  <c r="J134" i="90"/>
  <c r="G134" i="90"/>
  <c r="F134" i="90"/>
  <c r="E134" i="90"/>
  <c r="D134" i="90"/>
  <c r="C134" i="90"/>
  <c r="K133" i="90"/>
  <c r="J133" i="90"/>
  <c r="G133" i="90"/>
  <c r="F133" i="90"/>
  <c r="E133" i="90"/>
  <c r="D133" i="90"/>
  <c r="Q133" i="90" s="1"/>
  <c r="C133" i="90"/>
  <c r="K132" i="90"/>
  <c r="J132" i="90"/>
  <c r="G132" i="90"/>
  <c r="F132" i="90"/>
  <c r="E132" i="90"/>
  <c r="D132" i="90"/>
  <c r="S132" i="90" s="1"/>
  <c r="C132" i="90"/>
  <c r="K131" i="90"/>
  <c r="J131" i="90"/>
  <c r="G131" i="90"/>
  <c r="F131" i="90"/>
  <c r="E131" i="90"/>
  <c r="D131" i="90"/>
  <c r="Q131" i="90" s="1"/>
  <c r="C131" i="90"/>
  <c r="K130" i="90"/>
  <c r="J130" i="90"/>
  <c r="G130" i="90"/>
  <c r="F130" i="90"/>
  <c r="E130" i="90"/>
  <c r="D130" i="90"/>
  <c r="C130" i="90"/>
  <c r="K129" i="90"/>
  <c r="J129" i="90"/>
  <c r="G129" i="90"/>
  <c r="F129" i="90"/>
  <c r="E129" i="90"/>
  <c r="D129" i="90"/>
  <c r="U129" i="90" s="1"/>
  <c r="C129" i="90"/>
  <c r="K128" i="90"/>
  <c r="J128" i="90"/>
  <c r="G128" i="90"/>
  <c r="F128" i="90"/>
  <c r="E128" i="90"/>
  <c r="D128" i="90"/>
  <c r="Q128" i="90" s="1"/>
  <c r="C128" i="90"/>
  <c r="K127" i="90"/>
  <c r="J127" i="90"/>
  <c r="G127" i="90"/>
  <c r="F127" i="90"/>
  <c r="E127" i="90"/>
  <c r="D127" i="90"/>
  <c r="C127" i="90"/>
  <c r="K126" i="90"/>
  <c r="J126" i="90"/>
  <c r="G126" i="90"/>
  <c r="F126" i="90"/>
  <c r="E126" i="90"/>
  <c r="D126" i="90"/>
  <c r="C126" i="90"/>
  <c r="K125" i="90"/>
  <c r="J125" i="90"/>
  <c r="G125" i="90"/>
  <c r="F125" i="90"/>
  <c r="E125" i="90"/>
  <c r="D125" i="90"/>
  <c r="P125" i="90" s="1"/>
  <c r="C125" i="90"/>
  <c r="K124" i="90"/>
  <c r="J124" i="90"/>
  <c r="G124" i="90"/>
  <c r="F124" i="90"/>
  <c r="E124" i="90"/>
  <c r="D124" i="90"/>
  <c r="C124" i="90"/>
  <c r="K123" i="90"/>
  <c r="J123" i="90"/>
  <c r="G123" i="90"/>
  <c r="F123" i="90"/>
  <c r="E123" i="90"/>
  <c r="D123" i="90"/>
  <c r="U123" i="90" s="1"/>
  <c r="C123" i="90"/>
  <c r="K122" i="90"/>
  <c r="J122" i="90"/>
  <c r="G122" i="90"/>
  <c r="F122" i="90"/>
  <c r="E122" i="90"/>
  <c r="D122" i="90"/>
  <c r="N122" i="90" s="1"/>
  <c r="C122" i="90"/>
  <c r="K121" i="90"/>
  <c r="J121" i="90"/>
  <c r="G121" i="90"/>
  <c r="F121" i="90"/>
  <c r="E121" i="90"/>
  <c r="D121" i="90"/>
  <c r="U121" i="90" s="1"/>
  <c r="C121" i="90"/>
  <c r="K120" i="90"/>
  <c r="J120" i="90"/>
  <c r="G120" i="90"/>
  <c r="F120" i="90"/>
  <c r="E120" i="90"/>
  <c r="D120" i="90"/>
  <c r="Q120" i="90" s="1"/>
  <c r="C120" i="90"/>
  <c r="K119" i="90"/>
  <c r="J119" i="90"/>
  <c r="G119" i="90"/>
  <c r="F119" i="90"/>
  <c r="E119" i="90"/>
  <c r="D119" i="90"/>
  <c r="U119" i="90" s="1"/>
  <c r="C119" i="90"/>
  <c r="K118" i="90"/>
  <c r="J118" i="90"/>
  <c r="G118" i="90"/>
  <c r="F118" i="90"/>
  <c r="E118" i="90"/>
  <c r="D118" i="90"/>
  <c r="T118" i="90" s="1"/>
  <c r="C118" i="90"/>
  <c r="K117" i="90"/>
  <c r="J117" i="90"/>
  <c r="G117" i="90"/>
  <c r="F117" i="90"/>
  <c r="E117" i="90"/>
  <c r="D117" i="90"/>
  <c r="U117" i="90" s="1"/>
  <c r="C117" i="90"/>
  <c r="K116" i="90"/>
  <c r="J116" i="90"/>
  <c r="G116" i="90"/>
  <c r="F116" i="90"/>
  <c r="E116" i="90"/>
  <c r="D116" i="90"/>
  <c r="Q116" i="90" s="1"/>
  <c r="C116" i="90"/>
  <c r="K115" i="90"/>
  <c r="J115" i="90"/>
  <c r="G115" i="90"/>
  <c r="F115" i="90"/>
  <c r="E115" i="90"/>
  <c r="D115" i="90"/>
  <c r="U115" i="90" s="1"/>
  <c r="C115" i="90"/>
  <c r="K114" i="90"/>
  <c r="J114" i="90"/>
  <c r="G114" i="90"/>
  <c r="F114" i="90"/>
  <c r="E114" i="90"/>
  <c r="D114" i="90"/>
  <c r="T114" i="90" s="1"/>
  <c r="C114" i="90"/>
  <c r="K113" i="90"/>
  <c r="J113" i="90"/>
  <c r="G113" i="90"/>
  <c r="F113" i="90"/>
  <c r="E113" i="90"/>
  <c r="D113" i="90"/>
  <c r="V113" i="90" s="1"/>
  <c r="C113" i="90"/>
  <c r="K112" i="90"/>
  <c r="J112" i="90"/>
  <c r="G112" i="90"/>
  <c r="F112" i="90"/>
  <c r="E112" i="90"/>
  <c r="D112" i="90"/>
  <c r="C112" i="90"/>
  <c r="K111" i="90"/>
  <c r="J111" i="90"/>
  <c r="G111" i="90"/>
  <c r="F111" i="90"/>
  <c r="E111" i="90"/>
  <c r="D111" i="90"/>
  <c r="U111" i="90" s="1"/>
  <c r="C111" i="90"/>
  <c r="K110" i="90"/>
  <c r="J110" i="90"/>
  <c r="G110" i="90"/>
  <c r="F110" i="90"/>
  <c r="E110" i="90"/>
  <c r="D110" i="90"/>
  <c r="T110" i="90" s="1"/>
  <c r="C110" i="90"/>
  <c r="K109" i="90"/>
  <c r="J109" i="90"/>
  <c r="G109" i="90"/>
  <c r="F109" i="90"/>
  <c r="E109" i="90"/>
  <c r="D109" i="90"/>
  <c r="C109" i="90"/>
  <c r="K108" i="90"/>
  <c r="J108" i="90"/>
  <c r="G108" i="90"/>
  <c r="F108" i="90"/>
  <c r="E108" i="90"/>
  <c r="D108" i="90"/>
  <c r="C108" i="90"/>
  <c r="K107" i="90"/>
  <c r="J107" i="90"/>
  <c r="G107" i="90"/>
  <c r="F107" i="90"/>
  <c r="E107" i="90"/>
  <c r="D107" i="90"/>
  <c r="S107" i="90" s="1"/>
  <c r="C107" i="90"/>
  <c r="K106" i="90"/>
  <c r="J106" i="90"/>
  <c r="G106" i="90"/>
  <c r="F106" i="90"/>
  <c r="E106" i="90"/>
  <c r="D106" i="90"/>
  <c r="C106" i="90"/>
  <c r="K105" i="90"/>
  <c r="J105" i="90"/>
  <c r="G105" i="90"/>
  <c r="F105" i="90"/>
  <c r="E105" i="90"/>
  <c r="D105" i="90"/>
  <c r="T105" i="90" s="1"/>
  <c r="C105" i="90"/>
  <c r="K104" i="90"/>
  <c r="J104" i="90"/>
  <c r="G104" i="90"/>
  <c r="F104" i="90"/>
  <c r="E104" i="90"/>
  <c r="D104" i="90"/>
  <c r="T104" i="90" s="1"/>
  <c r="C104" i="90"/>
  <c r="K103" i="90"/>
  <c r="J103" i="90"/>
  <c r="G103" i="90"/>
  <c r="F103" i="90"/>
  <c r="E103" i="90"/>
  <c r="D103" i="90"/>
  <c r="T103" i="90" s="1"/>
  <c r="C103" i="90"/>
  <c r="K102" i="90"/>
  <c r="J102" i="90"/>
  <c r="G102" i="90"/>
  <c r="F102" i="90"/>
  <c r="E102" i="90"/>
  <c r="D102" i="90"/>
  <c r="T102" i="90" s="1"/>
  <c r="C102" i="90"/>
  <c r="K101" i="90"/>
  <c r="J101" i="90"/>
  <c r="G101" i="90"/>
  <c r="F101" i="90"/>
  <c r="E101" i="90"/>
  <c r="D101" i="90"/>
  <c r="T101" i="90" s="1"/>
  <c r="C101" i="90"/>
  <c r="K100" i="90"/>
  <c r="J100" i="90"/>
  <c r="G100" i="90"/>
  <c r="F100" i="90"/>
  <c r="E100" i="90"/>
  <c r="D100" i="90"/>
  <c r="C100" i="90"/>
  <c r="K99" i="90"/>
  <c r="J99" i="90"/>
  <c r="G99" i="90"/>
  <c r="F99" i="90"/>
  <c r="E99" i="90"/>
  <c r="D99" i="90"/>
  <c r="C99" i="90"/>
  <c r="K98" i="90"/>
  <c r="J98" i="90"/>
  <c r="G98" i="90"/>
  <c r="F98" i="90"/>
  <c r="E98" i="90"/>
  <c r="D98" i="90"/>
  <c r="U98" i="90" s="1"/>
  <c r="C98" i="90"/>
  <c r="K97" i="90"/>
  <c r="J97" i="90"/>
  <c r="G97" i="90"/>
  <c r="F97" i="90"/>
  <c r="E97" i="90"/>
  <c r="D97" i="90"/>
  <c r="U97" i="90" s="1"/>
  <c r="C97" i="90"/>
  <c r="K96" i="90"/>
  <c r="J96" i="90"/>
  <c r="G96" i="90"/>
  <c r="F96" i="90"/>
  <c r="E96" i="90"/>
  <c r="D96" i="90"/>
  <c r="S96" i="90" s="1"/>
  <c r="C96" i="90"/>
  <c r="K95" i="90"/>
  <c r="J95" i="90"/>
  <c r="G95" i="90"/>
  <c r="F95" i="90"/>
  <c r="E95" i="90"/>
  <c r="D95" i="90"/>
  <c r="S95" i="90" s="1"/>
  <c r="C95" i="90"/>
  <c r="K94" i="90"/>
  <c r="J94" i="90"/>
  <c r="G94" i="90"/>
  <c r="F94" i="90"/>
  <c r="E94" i="90"/>
  <c r="D94" i="90"/>
  <c r="S94" i="90" s="1"/>
  <c r="C94" i="90"/>
  <c r="K93" i="90"/>
  <c r="J93" i="90"/>
  <c r="G93" i="90"/>
  <c r="F93" i="90"/>
  <c r="E93" i="90"/>
  <c r="D93" i="90"/>
  <c r="S93" i="90" s="1"/>
  <c r="C93" i="90"/>
  <c r="K92" i="90"/>
  <c r="J92" i="90"/>
  <c r="G92" i="90"/>
  <c r="F92" i="90"/>
  <c r="E92" i="90"/>
  <c r="D92" i="90"/>
  <c r="U92" i="90" s="1"/>
  <c r="C92" i="90"/>
  <c r="K91" i="90"/>
  <c r="J91" i="90"/>
  <c r="G91" i="90"/>
  <c r="F91" i="90"/>
  <c r="E91" i="90"/>
  <c r="D91" i="90"/>
  <c r="S91" i="90" s="1"/>
  <c r="C91" i="90"/>
  <c r="K90" i="90"/>
  <c r="J90" i="90"/>
  <c r="G90" i="90"/>
  <c r="F90" i="90"/>
  <c r="E90" i="90"/>
  <c r="D90" i="90"/>
  <c r="U90" i="90" s="1"/>
  <c r="C90" i="90"/>
  <c r="K89" i="90"/>
  <c r="J89" i="90"/>
  <c r="G89" i="90"/>
  <c r="F89" i="90"/>
  <c r="E89" i="90"/>
  <c r="D89" i="90"/>
  <c r="S89" i="90" s="1"/>
  <c r="C89" i="90"/>
  <c r="K88" i="90"/>
  <c r="J88" i="90"/>
  <c r="G88" i="90"/>
  <c r="F88" i="90"/>
  <c r="E88" i="90"/>
  <c r="D88" i="90"/>
  <c r="C88" i="90"/>
  <c r="K87" i="90"/>
  <c r="J87" i="90"/>
  <c r="G87" i="90"/>
  <c r="F87" i="90"/>
  <c r="E87" i="90"/>
  <c r="D87" i="90"/>
  <c r="T87" i="90" s="1"/>
  <c r="C87" i="90"/>
  <c r="K86" i="90"/>
  <c r="J86" i="90"/>
  <c r="G86" i="90"/>
  <c r="F86" i="90"/>
  <c r="E86" i="90"/>
  <c r="D86" i="90"/>
  <c r="S86" i="90" s="1"/>
  <c r="C86" i="90"/>
  <c r="K85" i="90"/>
  <c r="J85" i="90"/>
  <c r="G85" i="90"/>
  <c r="F85" i="90"/>
  <c r="E85" i="90"/>
  <c r="D85" i="90"/>
  <c r="S85" i="90" s="1"/>
  <c r="C85" i="90"/>
  <c r="K84" i="90"/>
  <c r="J84" i="90"/>
  <c r="G84" i="90"/>
  <c r="F84" i="90"/>
  <c r="E84" i="90"/>
  <c r="D84" i="90"/>
  <c r="C84" i="90"/>
  <c r="K83" i="90"/>
  <c r="J83" i="90"/>
  <c r="G83" i="90"/>
  <c r="F83" i="90"/>
  <c r="E83" i="90"/>
  <c r="D83" i="90"/>
  <c r="T83" i="90" s="1"/>
  <c r="C83" i="90"/>
  <c r="K82" i="90"/>
  <c r="J82" i="90"/>
  <c r="G82" i="90"/>
  <c r="F82" i="90"/>
  <c r="E82" i="90"/>
  <c r="D82" i="90"/>
  <c r="T82" i="90" s="1"/>
  <c r="C82" i="90"/>
  <c r="K81" i="90"/>
  <c r="J81" i="90"/>
  <c r="G81" i="90"/>
  <c r="F81" i="90"/>
  <c r="E81" i="90"/>
  <c r="D81" i="90"/>
  <c r="T81" i="90" s="1"/>
  <c r="C81" i="90"/>
  <c r="K80" i="90"/>
  <c r="J80" i="90"/>
  <c r="G80" i="90"/>
  <c r="F80" i="90"/>
  <c r="E80" i="90"/>
  <c r="D80" i="90"/>
  <c r="T80" i="90" s="1"/>
  <c r="C80" i="90"/>
  <c r="K79" i="90"/>
  <c r="J79" i="90"/>
  <c r="G79" i="90"/>
  <c r="F79" i="90"/>
  <c r="E79" i="90"/>
  <c r="D79" i="90"/>
  <c r="T79" i="90" s="1"/>
  <c r="C79" i="90"/>
  <c r="K78" i="90"/>
  <c r="J78" i="90"/>
  <c r="G78" i="90"/>
  <c r="F78" i="90"/>
  <c r="E78" i="90"/>
  <c r="D78" i="90"/>
  <c r="C78" i="90"/>
  <c r="K77" i="90"/>
  <c r="J77" i="90"/>
  <c r="G77" i="90"/>
  <c r="F77" i="90"/>
  <c r="E77" i="90"/>
  <c r="D77" i="90"/>
  <c r="C77" i="90"/>
  <c r="K76" i="90"/>
  <c r="J76" i="90"/>
  <c r="G76" i="90"/>
  <c r="F76" i="90"/>
  <c r="E76" i="90"/>
  <c r="D76" i="90"/>
  <c r="N76" i="90" s="1"/>
  <c r="C76" i="90"/>
  <c r="K75" i="90"/>
  <c r="J75" i="90"/>
  <c r="G75" i="90"/>
  <c r="F75" i="90"/>
  <c r="E75" i="90"/>
  <c r="D75" i="90"/>
  <c r="Q75" i="90" s="1"/>
  <c r="C75" i="90"/>
  <c r="K74" i="90"/>
  <c r="J74" i="90"/>
  <c r="G74" i="90"/>
  <c r="F74" i="90"/>
  <c r="E74" i="90"/>
  <c r="D74" i="90"/>
  <c r="Q74" i="90" s="1"/>
  <c r="C74" i="90"/>
  <c r="K73" i="90"/>
  <c r="J73" i="90"/>
  <c r="G73" i="90"/>
  <c r="F73" i="90"/>
  <c r="E73" i="90"/>
  <c r="D73" i="90"/>
  <c r="N73" i="90" s="1"/>
  <c r="C73" i="90"/>
  <c r="K72" i="90"/>
  <c r="J72" i="90"/>
  <c r="G72" i="90"/>
  <c r="F72" i="90"/>
  <c r="E72" i="90"/>
  <c r="D72" i="90"/>
  <c r="P72" i="90" s="1"/>
  <c r="C72" i="90"/>
  <c r="K71" i="90"/>
  <c r="J71" i="90"/>
  <c r="G71" i="90"/>
  <c r="F71" i="90"/>
  <c r="E71" i="90"/>
  <c r="D71" i="90"/>
  <c r="T71" i="90" s="1"/>
  <c r="C71" i="90"/>
  <c r="K70" i="90"/>
  <c r="J70" i="90"/>
  <c r="G70" i="90"/>
  <c r="F70" i="90"/>
  <c r="E70" i="90"/>
  <c r="D70" i="90"/>
  <c r="P70" i="90" s="1"/>
  <c r="C70" i="90"/>
  <c r="K69" i="90"/>
  <c r="J69" i="90"/>
  <c r="G69" i="90"/>
  <c r="F69" i="90"/>
  <c r="E69" i="90"/>
  <c r="D69" i="90"/>
  <c r="C69" i="90"/>
  <c r="K68" i="90"/>
  <c r="J68" i="90"/>
  <c r="G68" i="90"/>
  <c r="F68" i="90"/>
  <c r="E68" i="90"/>
  <c r="D68" i="90"/>
  <c r="N68" i="90" s="1"/>
  <c r="C68" i="90"/>
  <c r="K67" i="90"/>
  <c r="J67" i="90"/>
  <c r="G67" i="90"/>
  <c r="F67" i="90"/>
  <c r="E67" i="90"/>
  <c r="D67" i="90"/>
  <c r="C67" i="90"/>
  <c r="K66" i="90"/>
  <c r="J66" i="90"/>
  <c r="G66" i="90"/>
  <c r="F66" i="90"/>
  <c r="E66" i="90"/>
  <c r="D66" i="90"/>
  <c r="Q66" i="90" s="1"/>
  <c r="C66" i="90"/>
  <c r="K65" i="90"/>
  <c r="J65" i="90"/>
  <c r="G65" i="90"/>
  <c r="F65" i="90"/>
  <c r="E65" i="90"/>
  <c r="D65" i="90"/>
  <c r="C65" i="90"/>
  <c r="K64" i="90"/>
  <c r="J64" i="90"/>
  <c r="G64" i="90"/>
  <c r="F64" i="90"/>
  <c r="E64" i="90"/>
  <c r="D64" i="90"/>
  <c r="S64" i="90" s="1"/>
  <c r="C64" i="90"/>
  <c r="K63" i="90"/>
  <c r="J63" i="90"/>
  <c r="G63" i="90"/>
  <c r="F63" i="90"/>
  <c r="E63" i="90"/>
  <c r="D63" i="90"/>
  <c r="S63" i="90" s="1"/>
  <c r="C63" i="90"/>
  <c r="K62" i="90"/>
  <c r="J62" i="90"/>
  <c r="G62" i="90"/>
  <c r="F62" i="90"/>
  <c r="E62" i="90"/>
  <c r="D62" i="90"/>
  <c r="Q62" i="90" s="1"/>
  <c r="C62" i="90"/>
  <c r="K61" i="90"/>
  <c r="J61" i="90"/>
  <c r="G61" i="90"/>
  <c r="F61" i="90"/>
  <c r="E61" i="90"/>
  <c r="D61" i="90"/>
  <c r="S61" i="90" s="1"/>
  <c r="C61" i="90"/>
  <c r="K60" i="90"/>
  <c r="J60" i="90"/>
  <c r="G60" i="90"/>
  <c r="F60" i="90"/>
  <c r="E60" i="90"/>
  <c r="D60" i="90"/>
  <c r="C60" i="90"/>
  <c r="K59" i="90"/>
  <c r="J59" i="90"/>
  <c r="G59" i="90"/>
  <c r="F59" i="90"/>
  <c r="E59" i="90"/>
  <c r="D59" i="90"/>
  <c r="C59" i="90"/>
  <c r="K58" i="90"/>
  <c r="J58" i="90"/>
  <c r="G58" i="90"/>
  <c r="F58" i="90"/>
  <c r="E58" i="90"/>
  <c r="D58" i="90"/>
  <c r="S58" i="90" s="1"/>
  <c r="C58" i="90"/>
  <c r="K57" i="90"/>
  <c r="J57" i="90"/>
  <c r="G57" i="90"/>
  <c r="F57" i="90"/>
  <c r="E57" i="90"/>
  <c r="D57" i="90"/>
  <c r="P57" i="90" s="1"/>
  <c r="C57" i="90"/>
  <c r="K56" i="90"/>
  <c r="J56" i="90"/>
  <c r="G56" i="90"/>
  <c r="F56" i="90"/>
  <c r="E56" i="90"/>
  <c r="D56" i="90"/>
  <c r="C56" i="90"/>
  <c r="K55" i="90"/>
  <c r="J55" i="90"/>
  <c r="G55" i="90"/>
  <c r="F55" i="90"/>
  <c r="E55" i="90"/>
  <c r="D55" i="90"/>
  <c r="T55" i="90" s="1"/>
  <c r="C55" i="90"/>
  <c r="K54" i="90"/>
  <c r="J54" i="90"/>
  <c r="G54" i="90"/>
  <c r="F54" i="90"/>
  <c r="E54" i="90"/>
  <c r="D54" i="90"/>
  <c r="T54" i="90" s="1"/>
  <c r="C54" i="90"/>
  <c r="K53" i="90"/>
  <c r="J53" i="90"/>
  <c r="G53" i="90"/>
  <c r="F53" i="90"/>
  <c r="E53" i="90"/>
  <c r="D53" i="90"/>
  <c r="T53" i="90" s="1"/>
  <c r="C53" i="90"/>
  <c r="K52" i="90"/>
  <c r="J52" i="90"/>
  <c r="G52" i="90"/>
  <c r="F52" i="90"/>
  <c r="E52" i="90"/>
  <c r="D52" i="90"/>
  <c r="T52" i="90" s="1"/>
  <c r="C52" i="90"/>
  <c r="K51" i="90"/>
  <c r="J51" i="90"/>
  <c r="G51" i="90"/>
  <c r="F51" i="90"/>
  <c r="E51" i="90"/>
  <c r="D51" i="90"/>
  <c r="C51" i="90"/>
  <c r="K50" i="90"/>
  <c r="J50" i="90"/>
  <c r="G50" i="90"/>
  <c r="F50" i="90"/>
  <c r="E50" i="90"/>
  <c r="D50" i="90"/>
  <c r="N50" i="90" s="1"/>
  <c r="C50" i="90"/>
  <c r="K49" i="90"/>
  <c r="J49" i="90"/>
  <c r="G49" i="90"/>
  <c r="F49" i="90"/>
  <c r="E49" i="90"/>
  <c r="D49" i="90"/>
  <c r="P49" i="90" s="1"/>
  <c r="C49" i="90"/>
  <c r="K48" i="90"/>
  <c r="J48" i="90"/>
  <c r="G48" i="90"/>
  <c r="F48" i="90"/>
  <c r="E48" i="90"/>
  <c r="D48" i="90"/>
  <c r="T48" i="90" s="1"/>
  <c r="C48" i="90"/>
  <c r="K47" i="90"/>
  <c r="J47" i="90"/>
  <c r="G47" i="90"/>
  <c r="F47" i="90"/>
  <c r="E47" i="90"/>
  <c r="D47" i="90"/>
  <c r="U47" i="90" s="1"/>
  <c r="C47" i="90"/>
  <c r="K46" i="90"/>
  <c r="J46" i="90"/>
  <c r="G46" i="90"/>
  <c r="F46" i="90"/>
  <c r="E46" i="90"/>
  <c r="D46" i="90"/>
  <c r="P46" i="90" s="1"/>
  <c r="C46" i="90"/>
  <c r="K45" i="90"/>
  <c r="J45" i="90"/>
  <c r="G45" i="90"/>
  <c r="F45" i="90"/>
  <c r="E45" i="90"/>
  <c r="D45" i="90"/>
  <c r="P45" i="90" s="1"/>
  <c r="C45" i="90"/>
  <c r="K44" i="90"/>
  <c r="J44" i="90"/>
  <c r="G44" i="90"/>
  <c r="F44" i="90"/>
  <c r="E44" i="90"/>
  <c r="D44" i="90"/>
  <c r="C44" i="90"/>
  <c r="K43" i="90"/>
  <c r="J43" i="90"/>
  <c r="G43" i="90"/>
  <c r="F43" i="90"/>
  <c r="E43" i="90"/>
  <c r="D43" i="90"/>
  <c r="U43" i="90" s="1"/>
  <c r="C43" i="90"/>
  <c r="K42" i="90"/>
  <c r="J42" i="90"/>
  <c r="G42" i="90"/>
  <c r="F42" i="90"/>
  <c r="E42" i="90"/>
  <c r="D42" i="90"/>
  <c r="P42" i="90" s="1"/>
  <c r="C42" i="90"/>
  <c r="K41" i="90"/>
  <c r="J41" i="90"/>
  <c r="G41" i="90"/>
  <c r="F41" i="90"/>
  <c r="E41" i="90"/>
  <c r="D41" i="90"/>
  <c r="C41" i="90"/>
  <c r="K40" i="90"/>
  <c r="J40" i="90"/>
  <c r="G40" i="90"/>
  <c r="F40" i="90"/>
  <c r="E40" i="90"/>
  <c r="D40" i="90"/>
  <c r="T40" i="90" s="1"/>
  <c r="C40" i="90"/>
  <c r="K39" i="90"/>
  <c r="J39" i="90"/>
  <c r="G39" i="90"/>
  <c r="F39" i="90"/>
  <c r="E39" i="90"/>
  <c r="D39" i="90"/>
  <c r="T39" i="90" s="1"/>
  <c r="C39" i="90"/>
  <c r="K38" i="90"/>
  <c r="J38" i="90"/>
  <c r="G38" i="90"/>
  <c r="F38" i="90"/>
  <c r="E38" i="90"/>
  <c r="D38" i="90"/>
  <c r="T38" i="90" s="1"/>
  <c r="C38" i="90"/>
  <c r="K37" i="90"/>
  <c r="J37" i="90"/>
  <c r="G37" i="90"/>
  <c r="F37" i="90"/>
  <c r="E37" i="90"/>
  <c r="D37" i="90"/>
  <c r="S37" i="90" s="1"/>
  <c r="C37" i="90"/>
  <c r="K36" i="90"/>
  <c r="J36" i="90"/>
  <c r="G36" i="90"/>
  <c r="F36" i="90"/>
  <c r="E36" i="90"/>
  <c r="D36" i="90"/>
  <c r="S36" i="90" s="1"/>
  <c r="C36" i="90"/>
  <c r="K35" i="90"/>
  <c r="J35" i="90"/>
  <c r="G35" i="90"/>
  <c r="F35" i="90"/>
  <c r="E35" i="90"/>
  <c r="D35" i="90"/>
  <c r="S35" i="90" s="1"/>
  <c r="C35" i="90"/>
  <c r="K34" i="90"/>
  <c r="J34" i="90"/>
  <c r="G34" i="90"/>
  <c r="F34" i="90"/>
  <c r="E34" i="90"/>
  <c r="D34" i="90"/>
  <c r="S34" i="90" s="1"/>
  <c r="C34" i="90"/>
  <c r="K33" i="90"/>
  <c r="J33" i="90"/>
  <c r="G33" i="90"/>
  <c r="F33" i="90"/>
  <c r="E33" i="90"/>
  <c r="D33" i="90"/>
  <c r="S33" i="90" s="1"/>
  <c r="C33" i="90"/>
  <c r="K32" i="90"/>
  <c r="J32" i="90"/>
  <c r="G32" i="90"/>
  <c r="F32" i="90"/>
  <c r="E32" i="90"/>
  <c r="D32" i="90"/>
  <c r="S32" i="90" s="1"/>
  <c r="C32" i="90"/>
  <c r="K31" i="90"/>
  <c r="J31" i="90"/>
  <c r="G31" i="90"/>
  <c r="F31" i="90"/>
  <c r="E31" i="90"/>
  <c r="D31" i="90"/>
  <c r="S31" i="90" s="1"/>
  <c r="C31" i="90"/>
  <c r="K30" i="90"/>
  <c r="J30" i="90"/>
  <c r="G30" i="90"/>
  <c r="F30" i="90"/>
  <c r="E30" i="90"/>
  <c r="D30" i="90"/>
  <c r="S30" i="90" s="1"/>
  <c r="C30" i="90"/>
  <c r="K29" i="90"/>
  <c r="J29" i="90"/>
  <c r="G29" i="90"/>
  <c r="F29" i="90"/>
  <c r="E29" i="90"/>
  <c r="D29" i="90"/>
  <c r="S29" i="90" s="1"/>
  <c r="C29" i="90"/>
  <c r="K28" i="90"/>
  <c r="J28" i="90"/>
  <c r="G28" i="90"/>
  <c r="F28" i="90"/>
  <c r="E28" i="90"/>
  <c r="D28" i="90"/>
  <c r="S28" i="90" s="1"/>
  <c r="C28" i="90"/>
  <c r="K27" i="90"/>
  <c r="J27" i="90"/>
  <c r="G27" i="90"/>
  <c r="F27" i="90"/>
  <c r="E27" i="90"/>
  <c r="D27" i="90"/>
  <c r="S27" i="90" s="1"/>
  <c r="C27" i="90"/>
  <c r="K26" i="90"/>
  <c r="J26" i="90"/>
  <c r="G26" i="90"/>
  <c r="F26" i="90"/>
  <c r="E26" i="90"/>
  <c r="D26" i="90"/>
  <c r="S26" i="90" s="1"/>
  <c r="C26" i="90"/>
  <c r="K25" i="90"/>
  <c r="J25" i="90"/>
  <c r="G25" i="90"/>
  <c r="F25" i="90"/>
  <c r="E25" i="90"/>
  <c r="D25" i="90"/>
  <c r="S25" i="90" s="1"/>
  <c r="C25" i="90"/>
  <c r="K24" i="90"/>
  <c r="J24" i="90"/>
  <c r="G24" i="90"/>
  <c r="F24" i="90"/>
  <c r="E24" i="90"/>
  <c r="D24" i="90"/>
  <c r="S24" i="90" s="1"/>
  <c r="C24" i="90"/>
  <c r="K23" i="90"/>
  <c r="J23" i="90"/>
  <c r="G23" i="90"/>
  <c r="F23" i="90"/>
  <c r="E23" i="90"/>
  <c r="D23" i="90"/>
  <c r="S23" i="90" s="1"/>
  <c r="C23" i="90"/>
  <c r="K22" i="90"/>
  <c r="J22" i="90"/>
  <c r="G22" i="90"/>
  <c r="F22" i="90"/>
  <c r="E22" i="90"/>
  <c r="D22" i="90"/>
  <c r="S22" i="90" s="1"/>
  <c r="C22" i="90"/>
  <c r="K21" i="90"/>
  <c r="J21" i="90"/>
  <c r="G21" i="90"/>
  <c r="F21" i="90"/>
  <c r="E21" i="90"/>
  <c r="D21" i="90"/>
  <c r="C21" i="90"/>
  <c r="K20" i="90"/>
  <c r="J20" i="90"/>
  <c r="G20" i="90"/>
  <c r="F20" i="90"/>
  <c r="E20" i="90"/>
  <c r="D20" i="90"/>
  <c r="V20" i="90" s="1"/>
  <c r="C20" i="90"/>
  <c r="K19" i="90"/>
  <c r="J19" i="90"/>
  <c r="G19" i="90"/>
  <c r="F19" i="90"/>
  <c r="E19" i="90"/>
  <c r="D19" i="90"/>
  <c r="S19" i="90" s="1"/>
  <c r="C19" i="90"/>
  <c r="K18" i="90"/>
  <c r="J18" i="90"/>
  <c r="G18" i="90"/>
  <c r="F18" i="90"/>
  <c r="E18" i="90"/>
  <c r="D18" i="90"/>
  <c r="S18" i="90" s="1"/>
  <c r="C18" i="90"/>
  <c r="K162" i="90"/>
  <c r="J162" i="90"/>
  <c r="G162" i="90"/>
  <c r="F162" i="90"/>
  <c r="E162" i="90"/>
  <c r="D162" i="90"/>
  <c r="S162" i="90" s="1"/>
  <c r="C162" i="90"/>
  <c r="K161" i="90"/>
  <c r="J161" i="90"/>
  <c r="G161" i="90"/>
  <c r="F161" i="90"/>
  <c r="E161" i="90"/>
  <c r="D161" i="90"/>
  <c r="S161" i="90" s="1"/>
  <c r="C161" i="90"/>
  <c r="K160" i="90"/>
  <c r="J160" i="90"/>
  <c r="G160" i="90"/>
  <c r="F160" i="90"/>
  <c r="E160" i="90"/>
  <c r="D160" i="90"/>
  <c r="S160" i="90" s="1"/>
  <c r="C160" i="90"/>
  <c r="K159" i="90"/>
  <c r="J159" i="90"/>
  <c r="G159" i="90"/>
  <c r="F159" i="90"/>
  <c r="E159" i="90"/>
  <c r="D159" i="90"/>
  <c r="S159" i="90" s="1"/>
  <c r="C159" i="90"/>
  <c r="K17" i="90"/>
  <c r="J17" i="90"/>
  <c r="G17" i="90"/>
  <c r="F17" i="90"/>
  <c r="E17" i="90"/>
  <c r="D17" i="90"/>
  <c r="S17" i="90" s="1"/>
  <c r="C17" i="90"/>
  <c r="K16" i="90"/>
  <c r="J16" i="90"/>
  <c r="G16" i="90"/>
  <c r="F16" i="90"/>
  <c r="E16" i="90"/>
  <c r="D16" i="90"/>
  <c r="S16" i="90" s="1"/>
  <c r="C16" i="90"/>
  <c r="K15" i="90"/>
  <c r="J15" i="90"/>
  <c r="G15" i="90"/>
  <c r="F15" i="90"/>
  <c r="E15" i="90"/>
  <c r="D15" i="90"/>
  <c r="S15" i="90" s="1"/>
  <c r="C15" i="90"/>
  <c r="K14" i="90"/>
  <c r="J14" i="90"/>
  <c r="G14" i="90"/>
  <c r="F14" i="90"/>
  <c r="E14" i="90"/>
  <c r="D14" i="90"/>
  <c r="S14" i="90" s="1"/>
  <c r="C14" i="90"/>
  <c r="K13" i="90"/>
  <c r="J13" i="90"/>
  <c r="G13" i="90"/>
  <c r="F13" i="90"/>
  <c r="E13" i="90"/>
  <c r="D13" i="90"/>
  <c r="S13" i="90" s="1"/>
  <c r="C13" i="90"/>
  <c r="T5" i="90"/>
  <c r="B2" i="90"/>
  <c r="T6" i="91" l="1"/>
  <c r="T6" i="93"/>
  <c r="T6" i="90"/>
  <c r="T6" i="92"/>
  <c r="Z162" i="94"/>
  <c r="M75" i="92"/>
  <c r="I42" i="93"/>
  <c r="I46" i="93"/>
  <c r="M23" i="94"/>
  <c r="H25" i="94"/>
  <c r="M35" i="94"/>
  <c r="I37" i="94"/>
  <c r="L100" i="93"/>
  <c r="H140" i="91"/>
  <c r="L33" i="90"/>
  <c r="M37" i="90"/>
  <c r="I151" i="91"/>
  <c r="H30" i="92"/>
  <c r="V86" i="94"/>
  <c r="I80" i="92"/>
  <c r="L82" i="92"/>
  <c r="M102" i="92"/>
  <c r="M122" i="92"/>
  <c r="I128" i="92"/>
  <c r="L67" i="94"/>
  <c r="I73" i="94"/>
  <c r="H105" i="93"/>
  <c r="V115" i="91"/>
  <c r="S121" i="91"/>
  <c r="M137" i="91"/>
  <c r="M45" i="92"/>
  <c r="N75" i="92"/>
  <c r="U77" i="92"/>
  <c r="T13" i="93"/>
  <c r="V50" i="90"/>
  <c r="S75" i="92"/>
  <c r="I76" i="92"/>
  <c r="H18" i="93"/>
  <c r="I143" i="90"/>
  <c r="M73" i="93"/>
  <c r="I75" i="93"/>
  <c r="I98" i="93"/>
  <c r="I19" i="94"/>
  <c r="I74" i="94"/>
  <c r="H104" i="94"/>
  <c r="I153" i="94"/>
  <c r="I34" i="90"/>
  <c r="I38" i="90"/>
  <c r="H82" i="91"/>
  <c r="I90" i="91"/>
  <c r="H13" i="92"/>
  <c r="S47" i="93"/>
  <c r="N48" i="93"/>
  <c r="M64" i="93"/>
  <c r="O59" i="94"/>
  <c r="O93" i="94"/>
  <c r="S150" i="94"/>
  <c r="L107" i="90"/>
  <c r="H109" i="90"/>
  <c r="M14" i="91"/>
  <c r="Q128" i="93"/>
  <c r="I146" i="93"/>
  <c r="I150" i="93"/>
  <c r="T56" i="94"/>
  <c r="P57" i="94"/>
  <c r="P68" i="90"/>
  <c r="M17" i="90"/>
  <c r="H23" i="90"/>
  <c r="H27" i="90"/>
  <c r="H31" i="90"/>
  <c r="L58" i="90"/>
  <c r="I60" i="90"/>
  <c r="L74" i="91"/>
  <c r="I97" i="91"/>
  <c r="M121" i="91"/>
  <c r="M151" i="91"/>
  <c r="L42" i="92"/>
  <c r="L60" i="92"/>
  <c r="I62" i="92"/>
  <c r="M68" i="92"/>
  <c r="I70" i="92"/>
  <c r="M159" i="93"/>
  <c r="H160" i="93"/>
  <c r="I130" i="93"/>
  <c r="O139" i="93"/>
  <c r="M149" i="94"/>
  <c r="Q17" i="91"/>
  <c r="H83" i="91"/>
  <c r="H129" i="91"/>
  <c r="L140" i="91"/>
  <c r="H147" i="91"/>
  <c r="M36" i="92"/>
  <c r="M44" i="92"/>
  <c r="M99" i="92"/>
  <c r="H31" i="94"/>
  <c r="M41" i="94"/>
  <c r="M77" i="94"/>
  <c r="T86" i="94"/>
  <c r="M140" i="94"/>
  <c r="Q48" i="92"/>
  <c r="N49" i="92"/>
  <c r="S51" i="93"/>
  <c r="O52" i="93"/>
  <c r="V138" i="93"/>
  <c r="N139" i="93"/>
  <c r="L27" i="90"/>
  <c r="M102" i="90"/>
  <c r="W36" i="90"/>
  <c r="T47" i="90"/>
  <c r="I54" i="90"/>
  <c r="M60" i="90"/>
  <c r="Q61" i="90"/>
  <c r="P62" i="90"/>
  <c r="U72" i="90"/>
  <c r="V73" i="90"/>
  <c r="P74" i="90"/>
  <c r="S87" i="90"/>
  <c r="I89" i="90"/>
  <c r="S92" i="90"/>
  <c r="P97" i="90"/>
  <c r="O102" i="90"/>
  <c r="S133" i="90"/>
  <c r="M142" i="90"/>
  <c r="L146" i="90"/>
  <c r="I151" i="90"/>
  <c r="L17" i="91"/>
  <c r="H47" i="91"/>
  <c r="H51" i="91"/>
  <c r="O74" i="91"/>
  <c r="V79" i="91"/>
  <c r="L98" i="91"/>
  <c r="W155" i="91"/>
  <c r="M157" i="91"/>
  <c r="M33" i="92"/>
  <c r="M37" i="92"/>
  <c r="M41" i="92"/>
  <c r="Z43" i="92"/>
  <c r="U44" i="92"/>
  <c r="O46" i="92"/>
  <c r="V49" i="92"/>
  <c r="U54" i="92"/>
  <c r="H56" i="92"/>
  <c r="O84" i="92"/>
  <c r="L96" i="92"/>
  <c r="M104" i="92"/>
  <c r="M115" i="92"/>
  <c r="I118" i="92"/>
  <c r="M124" i="92"/>
  <c r="S129" i="92"/>
  <c r="I130" i="92"/>
  <c r="I135" i="92"/>
  <c r="M153" i="92"/>
  <c r="L161" i="93"/>
  <c r="X26" i="93"/>
  <c r="L30" i="93"/>
  <c r="S72" i="93"/>
  <c r="I73" i="93"/>
  <c r="U77" i="93"/>
  <c r="O78" i="93"/>
  <c r="Q47" i="94"/>
  <c r="N50" i="94"/>
  <c r="L23" i="90"/>
  <c r="L31" i="90"/>
  <c r="M72" i="90"/>
  <c r="L20" i="90"/>
  <c r="H35" i="90"/>
  <c r="M50" i="90"/>
  <c r="M69" i="90"/>
  <c r="Y72" i="90"/>
  <c r="N118" i="90"/>
  <c r="T119" i="90"/>
  <c r="H121" i="90"/>
  <c r="I133" i="90"/>
  <c r="P141" i="90"/>
  <c r="N17" i="91"/>
  <c r="M25" i="91"/>
  <c r="V27" i="91"/>
  <c r="N28" i="91"/>
  <c r="Y82" i="91"/>
  <c r="L83" i="91"/>
  <c r="U114" i="91"/>
  <c r="N115" i="91"/>
  <c r="W140" i="91"/>
  <c r="L142" i="91"/>
  <c r="H144" i="91"/>
  <c r="L147" i="91"/>
  <c r="M31" i="92"/>
  <c r="T149" i="92"/>
  <c r="O154" i="92"/>
  <c r="X161" i="93"/>
  <c r="Q70" i="93"/>
  <c r="H102" i="93"/>
  <c r="U13" i="94"/>
  <c r="L38" i="94"/>
  <c r="Q48" i="94"/>
  <c r="O61" i="94"/>
  <c r="Z93" i="94"/>
  <c r="I132" i="92"/>
  <c r="M47" i="90"/>
  <c r="H70" i="90"/>
  <c r="H113" i="90"/>
  <c r="I131" i="90"/>
  <c r="L42" i="91"/>
  <c r="H48" i="91"/>
  <c r="L62" i="91"/>
  <c r="W147" i="91"/>
  <c r="M154" i="91"/>
  <c r="L21" i="92"/>
  <c r="M42" i="92"/>
  <c r="L43" i="92"/>
  <c r="L46" i="92"/>
  <c r="L50" i="92"/>
  <c r="M55" i="92"/>
  <c r="L84" i="92"/>
  <c r="M97" i="92"/>
  <c r="L109" i="92"/>
  <c r="I127" i="92"/>
  <c r="H15" i="93"/>
  <c r="I27" i="93"/>
  <c r="I22" i="93"/>
  <c r="L63" i="93"/>
  <c r="I65" i="93"/>
  <c r="M15" i="94"/>
  <c r="I23" i="94"/>
  <c r="H39" i="94"/>
  <c r="P76" i="94"/>
  <c r="L134" i="94"/>
  <c r="M135" i="94"/>
  <c r="X137" i="94"/>
  <c r="L142" i="94"/>
  <c r="M146" i="94"/>
  <c r="X13" i="90"/>
  <c r="L16" i="90"/>
  <c r="I22" i="90"/>
  <c r="I26" i="90"/>
  <c r="I30" i="90"/>
  <c r="L35" i="90"/>
  <c r="L39" i="90"/>
  <c r="H51" i="90"/>
  <c r="I55" i="90"/>
  <c r="M64" i="90"/>
  <c r="M68" i="90"/>
  <c r="L70" i="90"/>
  <c r="Y74" i="90"/>
  <c r="M77" i="90"/>
  <c r="L93" i="90"/>
  <c r="I95" i="90"/>
  <c r="O105" i="90"/>
  <c r="M113" i="90"/>
  <c r="Z116" i="90"/>
  <c r="M119" i="90"/>
  <c r="M147" i="90"/>
  <c r="L151" i="90"/>
  <c r="Q157" i="90"/>
  <c r="T34" i="91"/>
  <c r="N34" i="91"/>
  <c r="T40" i="91"/>
  <c r="N40" i="91"/>
  <c r="Q40" i="91"/>
  <c r="T44" i="91"/>
  <c r="Q44" i="91"/>
  <c r="X64" i="92"/>
  <c r="I64" i="92"/>
  <c r="X70" i="90"/>
  <c r="T32" i="91"/>
  <c r="Q32" i="91"/>
  <c r="O33" i="91"/>
  <c r="U33" i="91"/>
  <c r="V86" i="92"/>
  <c r="P86" i="92"/>
  <c r="O86" i="92"/>
  <c r="I15" i="90"/>
  <c r="L18" i="90"/>
  <c r="I19" i="90"/>
  <c r="I20" i="90"/>
  <c r="L29" i="90"/>
  <c r="H39" i="90"/>
  <c r="L45" i="90"/>
  <c r="X46" i="90"/>
  <c r="N46" i="90"/>
  <c r="M48" i="90"/>
  <c r="Y49" i="90"/>
  <c r="U62" i="90"/>
  <c r="X69" i="90"/>
  <c r="L72" i="90"/>
  <c r="Q81" i="90"/>
  <c r="T97" i="90"/>
  <c r="L116" i="90"/>
  <c r="I137" i="90"/>
  <c r="V137" i="90"/>
  <c r="O138" i="90"/>
  <c r="P139" i="90"/>
  <c r="Q141" i="90"/>
  <c r="H155" i="90"/>
  <c r="M157" i="90"/>
  <c r="O21" i="91"/>
  <c r="I23" i="91"/>
  <c r="Q28" i="91"/>
  <c r="I30" i="91"/>
  <c r="Q34" i="91"/>
  <c r="T42" i="91"/>
  <c r="N42" i="91"/>
  <c r="Q42" i="91"/>
  <c r="U58" i="91"/>
  <c r="S58" i="91"/>
  <c r="L91" i="91"/>
  <c r="N99" i="91"/>
  <c r="U99" i="91"/>
  <c r="V107" i="91"/>
  <c r="O107" i="91"/>
  <c r="M22" i="92"/>
  <c r="L22" i="92"/>
  <c r="L94" i="92"/>
  <c r="M94" i="92"/>
  <c r="O105" i="92"/>
  <c r="P105" i="92"/>
  <c r="Y77" i="90"/>
  <c r="Q103" i="90"/>
  <c r="Q104" i="90"/>
  <c r="N105" i="90"/>
  <c r="T111" i="90"/>
  <c r="Y112" i="90"/>
  <c r="O135" i="90"/>
  <c r="N157" i="90"/>
  <c r="N32" i="91"/>
  <c r="T36" i="91"/>
  <c r="Q36" i="91"/>
  <c r="Q38" i="91"/>
  <c r="S57" i="91"/>
  <c r="U57" i="91"/>
  <c r="T69" i="91"/>
  <c r="V69" i="91"/>
  <c r="S69" i="91"/>
  <c r="S117" i="91"/>
  <c r="O117" i="91"/>
  <c r="T83" i="92"/>
  <c r="V83" i="92"/>
  <c r="P83" i="92"/>
  <c r="M22" i="91"/>
  <c r="H49" i="91"/>
  <c r="S67" i="91"/>
  <c r="Y83" i="91"/>
  <c r="H88" i="91"/>
  <c r="M97" i="91"/>
  <c r="I112" i="91"/>
  <c r="U116" i="91"/>
  <c r="H132" i="91"/>
  <c r="H136" i="91"/>
  <c r="M141" i="91"/>
  <c r="H143" i="91"/>
  <c r="I153" i="91"/>
  <c r="H155" i="91"/>
  <c r="L28" i="92"/>
  <c r="P150" i="92"/>
  <c r="O156" i="92"/>
  <c r="N161" i="92"/>
  <c r="H161" i="93"/>
  <c r="T162" i="93"/>
  <c r="N96" i="93"/>
  <c r="T97" i="93"/>
  <c r="V139" i="93"/>
  <c r="O140" i="93"/>
  <c r="Y16" i="94"/>
  <c r="M40" i="94"/>
  <c r="L76" i="94"/>
  <c r="U78" i="94"/>
  <c r="H79" i="94"/>
  <c r="Q89" i="94"/>
  <c r="L102" i="94"/>
  <c r="M106" i="94"/>
  <c r="V117" i="94"/>
  <c r="O118" i="94"/>
  <c r="S119" i="94"/>
  <c r="V121" i="94"/>
  <c r="M155" i="94"/>
  <c r="M65" i="91"/>
  <c r="Y91" i="91"/>
  <c r="W98" i="91"/>
  <c r="H148" i="91"/>
  <c r="I160" i="91"/>
  <c r="X85" i="92"/>
  <c r="L111" i="92"/>
  <c r="I131" i="92"/>
  <c r="L142" i="92"/>
  <c r="S161" i="92"/>
  <c r="M14" i="93"/>
  <c r="I28" i="93"/>
  <c r="H40" i="93"/>
  <c r="L61" i="93"/>
  <c r="L33" i="93"/>
  <c r="L69" i="93"/>
  <c r="M106" i="93"/>
  <c r="S140" i="93"/>
  <c r="S141" i="93"/>
  <c r="Z155" i="93"/>
  <c r="Y15" i="94"/>
  <c r="I16" i="94"/>
  <c r="Y19" i="94"/>
  <c r="L20" i="94"/>
  <c r="H23" i="94"/>
  <c r="M26" i="94"/>
  <c r="L30" i="94"/>
  <c r="M45" i="94"/>
  <c r="M49" i="94"/>
  <c r="L58" i="94"/>
  <c r="H61" i="94"/>
  <c r="Z63" i="94"/>
  <c r="L84" i="94"/>
  <c r="S89" i="94"/>
  <c r="M109" i="94"/>
  <c r="H138" i="94"/>
  <c r="Z142" i="94"/>
  <c r="Y65" i="93"/>
  <c r="H46" i="91"/>
  <c r="H50" i="91"/>
  <c r="Q65" i="91"/>
  <c r="M99" i="91"/>
  <c r="P102" i="91"/>
  <c r="H110" i="91"/>
  <c r="M117" i="91"/>
  <c r="M128" i="91"/>
  <c r="T143" i="91"/>
  <c r="S156" i="91"/>
  <c r="Z17" i="92"/>
  <c r="H23" i="92"/>
  <c r="I24" i="92"/>
  <c r="Z27" i="92"/>
  <c r="L30" i="92"/>
  <c r="H36" i="92"/>
  <c r="T36" i="92"/>
  <c r="L56" i="92"/>
  <c r="L70" i="92"/>
  <c r="M79" i="92"/>
  <c r="T96" i="92"/>
  <c r="N101" i="92"/>
  <c r="O107" i="92"/>
  <c r="H108" i="92"/>
  <c r="S108" i="92"/>
  <c r="P109" i="92"/>
  <c r="M120" i="92"/>
  <c r="P126" i="92"/>
  <c r="I133" i="92"/>
  <c r="M18" i="93"/>
  <c r="L19" i="93"/>
  <c r="W25" i="93"/>
  <c r="I26" i="93"/>
  <c r="L22" i="93"/>
  <c r="L44" i="93"/>
  <c r="M45" i="93"/>
  <c r="Q48" i="93"/>
  <c r="M51" i="93"/>
  <c r="Q52" i="93"/>
  <c r="U70" i="93"/>
  <c r="Y79" i="93"/>
  <c r="N79" i="93"/>
  <c r="L140" i="93"/>
  <c r="L142" i="93"/>
  <c r="L143" i="93"/>
  <c r="H149" i="93"/>
  <c r="M150" i="93"/>
  <c r="O156" i="93"/>
  <c r="H14" i="94"/>
  <c r="L18" i="94"/>
  <c r="L23" i="94"/>
  <c r="L34" i="94"/>
  <c r="V50" i="94"/>
  <c r="M53" i="94"/>
  <c r="M70" i="94"/>
  <c r="P109" i="94"/>
  <c r="L121" i="94"/>
  <c r="M145" i="94"/>
  <c r="I147" i="94"/>
  <c r="P147" i="94"/>
  <c r="M153" i="94"/>
  <c r="H13" i="90"/>
  <c r="M16" i="90"/>
  <c r="X17" i="90"/>
  <c r="L161" i="90"/>
  <c r="M162" i="90"/>
  <c r="W16" i="90"/>
  <c r="H17" i="90"/>
  <c r="W28" i="90"/>
  <c r="M43" i="90"/>
  <c r="X58" i="90"/>
  <c r="H61" i="90"/>
  <c r="I62" i="90"/>
  <c r="M13" i="90"/>
  <c r="M159" i="90"/>
  <c r="X160" i="90"/>
  <c r="W161" i="90"/>
  <c r="H162" i="90"/>
  <c r="W24" i="90"/>
  <c r="M25" i="90"/>
  <c r="Z40" i="90"/>
  <c r="M41" i="90"/>
  <c r="L65" i="90"/>
  <c r="U68" i="90"/>
  <c r="T76" i="90"/>
  <c r="N81" i="90"/>
  <c r="I91" i="90"/>
  <c r="L94" i="90"/>
  <c r="Y96" i="90"/>
  <c r="T98" i="90"/>
  <c r="V102" i="90"/>
  <c r="N103" i="90"/>
  <c r="V105" i="90"/>
  <c r="N110" i="90"/>
  <c r="N111" i="90"/>
  <c r="L115" i="90"/>
  <c r="L119" i="90"/>
  <c r="V120" i="90"/>
  <c r="M131" i="90"/>
  <c r="M132" i="90"/>
  <c r="N135" i="90"/>
  <c r="L143" i="90"/>
  <c r="I146" i="90"/>
  <c r="S147" i="90"/>
  <c r="H150" i="90"/>
  <c r="U157" i="90"/>
  <c r="Z14" i="91"/>
  <c r="V14" i="91"/>
  <c r="Z15" i="91"/>
  <c r="O16" i="91"/>
  <c r="V24" i="91"/>
  <c r="I26" i="91"/>
  <c r="U26" i="91"/>
  <c r="N27" i="91"/>
  <c r="O29" i="91"/>
  <c r="U32" i="91"/>
  <c r="L34" i="91"/>
  <c r="V35" i="91"/>
  <c r="N36" i="91"/>
  <c r="L38" i="91"/>
  <c r="U42" i="91"/>
  <c r="N44" i="91"/>
  <c r="L46" i="91"/>
  <c r="L47" i="91"/>
  <c r="L48" i="91"/>
  <c r="L49" i="91"/>
  <c r="L50" i="91"/>
  <c r="L51" i="91"/>
  <c r="Z53" i="91"/>
  <c r="N53" i="91"/>
  <c r="Z62" i="91"/>
  <c r="Q64" i="91"/>
  <c r="V70" i="91"/>
  <c r="H77" i="91"/>
  <c r="M79" i="91"/>
  <c r="M80" i="91"/>
  <c r="O84" i="91"/>
  <c r="Q89" i="91"/>
  <c r="M91" i="91"/>
  <c r="M92" i="91"/>
  <c r="M93" i="91"/>
  <c r="X97" i="91"/>
  <c r="H97" i="91"/>
  <c r="N102" i="91"/>
  <c r="T116" i="91"/>
  <c r="O116" i="91"/>
  <c r="V116" i="91"/>
  <c r="X140" i="91"/>
  <c r="N143" i="91"/>
  <c r="O145" i="91"/>
  <c r="T151" i="91"/>
  <c r="S151" i="91"/>
  <c r="L151" i="91"/>
  <c r="L152" i="91"/>
  <c r="M155" i="91"/>
  <c r="L155" i="91"/>
  <c r="Y14" i="92"/>
  <c r="H14" i="92"/>
  <c r="M20" i="92"/>
  <c r="H44" i="92"/>
  <c r="Y76" i="92"/>
  <c r="M81" i="92"/>
  <c r="X83" i="92"/>
  <c r="U16" i="91"/>
  <c r="V64" i="91"/>
  <c r="X154" i="91"/>
  <c r="I154" i="91"/>
  <c r="O161" i="91"/>
  <c r="V161" i="91"/>
  <c r="T162" i="91"/>
  <c r="S162" i="91"/>
  <c r="U40" i="92"/>
  <c r="T40" i="92"/>
  <c r="S80" i="92"/>
  <c r="Q80" i="92"/>
  <c r="M57" i="90"/>
  <c r="X60" i="90"/>
  <c r="M67" i="90"/>
  <c r="I80" i="90"/>
  <c r="U81" i="90"/>
  <c r="L85" i="90"/>
  <c r="L91" i="90"/>
  <c r="I94" i="90"/>
  <c r="L96" i="90"/>
  <c r="L100" i="90"/>
  <c r="U103" i="90"/>
  <c r="L117" i="90"/>
  <c r="M120" i="90"/>
  <c r="L124" i="90"/>
  <c r="U135" i="90"/>
  <c r="Z138" i="90"/>
  <c r="W142" i="90"/>
  <c r="M150" i="90"/>
  <c r="M155" i="90"/>
  <c r="V16" i="91"/>
  <c r="L26" i="91"/>
  <c r="U36" i="91"/>
  <c r="I38" i="91"/>
  <c r="U44" i="91"/>
  <c r="W57" i="91"/>
  <c r="H61" i="91"/>
  <c r="L64" i="91"/>
  <c r="Z74" i="91"/>
  <c r="H75" i="91"/>
  <c r="M86" i="91"/>
  <c r="M88" i="91"/>
  <c r="H91" i="91"/>
  <c r="X91" i="91"/>
  <c r="H98" i="91"/>
  <c r="Z107" i="91"/>
  <c r="W109" i="91"/>
  <c r="I114" i="91"/>
  <c r="T125" i="91"/>
  <c r="U125" i="91"/>
  <c r="S130" i="91"/>
  <c r="P130" i="91"/>
  <c r="X133" i="91"/>
  <c r="M162" i="91"/>
  <c r="M14" i="92"/>
  <c r="M19" i="92"/>
  <c r="H21" i="92"/>
  <c r="Z37" i="92"/>
  <c r="H38" i="92"/>
  <c r="M40" i="92"/>
  <c r="T70" i="92"/>
  <c r="P70" i="92"/>
  <c r="W32" i="90"/>
  <c r="M63" i="90"/>
  <c r="L14" i="90"/>
  <c r="M161" i="90"/>
  <c r="X162" i="90"/>
  <c r="L89" i="90"/>
  <c r="S90" i="90"/>
  <c r="I93" i="90"/>
  <c r="L95" i="90"/>
  <c r="P98" i="90"/>
  <c r="S102" i="90"/>
  <c r="H116" i="90"/>
  <c r="Y117" i="90"/>
  <c r="I119" i="90"/>
  <c r="T123" i="90"/>
  <c r="V128" i="90"/>
  <c r="V135" i="90"/>
  <c r="Y136" i="90"/>
  <c r="M144" i="90"/>
  <c r="M148" i="90"/>
  <c r="U149" i="90"/>
  <c r="W150" i="90"/>
  <c r="H151" i="90"/>
  <c r="Z155" i="90"/>
  <c r="L155" i="90"/>
  <c r="W157" i="90"/>
  <c r="S14" i="91"/>
  <c r="L15" i="91"/>
  <c r="N16" i="91"/>
  <c r="U28" i="91"/>
  <c r="N29" i="91"/>
  <c r="U34" i="91"/>
  <c r="N35" i="91"/>
  <c r="U40" i="91"/>
  <c r="O64" i="91"/>
  <c r="S70" i="91"/>
  <c r="L86" i="91"/>
  <c r="W88" i="91"/>
  <c r="L88" i="91"/>
  <c r="P89" i="91"/>
  <c r="L96" i="91"/>
  <c r="L97" i="91"/>
  <c r="M125" i="91"/>
  <c r="V160" i="91"/>
  <c r="N161" i="91"/>
  <c r="V162" i="91"/>
  <c r="L14" i="92"/>
  <c r="I95" i="91"/>
  <c r="M104" i="91"/>
  <c r="H105" i="91"/>
  <c r="V117" i="91"/>
  <c r="I126" i="91"/>
  <c r="I135" i="91"/>
  <c r="I136" i="91"/>
  <c r="M142" i="91"/>
  <c r="M147" i="91"/>
  <c r="L148" i="91"/>
  <c r="L23" i="92"/>
  <c r="M24" i="92"/>
  <c r="I26" i="92"/>
  <c r="M28" i="92"/>
  <c r="H40" i="92"/>
  <c r="Z41" i="92"/>
  <c r="H42" i="92"/>
  <c r="I45" i="92"/>
  <c r="Y46" i="92"/>
  <c r="S46" i="92"/>
  <c r="I48" i="92"/>
  <c r="O49" i="92"/>
  <c r="L65" i="92"/>
  <c r="Y68" i="92"/>
  <c r="L69" i="92"/>
  <c r="M89" i="92"/>
  <c r="Q90" i="92"/>
  <c r="V96" i="92"/>
  <c r="H97" i="92"/>
  <c r="N97" i="92"/>
  <c r="U99" i="92"/>
  <c r="H100" i="92"/>
  <c r="I101" i="92"/>
  <c r="T101" i="92"/>
  <c r="T105" i="92"/>
  <c r="V109" i="92"/>
  <c r="O114" i="92"/>
  <c r="M117" i="92"/>
  <c r="P119" i="92"/>
  <c r="L123" i="92"/>
  <c r="O124" i="92"/>
  <c r="S126" i="92"/>
  <c r="Y133" i="92"/>
  <c r="I134" i="92"/>
  <c r="M136" i="92"/>
  <c r="U139" i="92"/>
  <c r="P140" i="92"/>
  <c r="N141" i="92"/>
  <c r="P143" i="92"/>
  <c r="T156" i="92"/>
  <c r="U23" i="93"/>
  <c r="P36" i="93"/>
  <c r="U36" i="93"/>
  <c r="M46" i="93"/>
  <c r="O49" i="93"/>
  <c r="V49" i="93"/>
  <c r="U54" i="93"/>
  <c r="Q54" i="93"/>
  <c r="N54" i="93"/>
  <c r="N58" i="93"/>
  <c r="O58" i="93"/>
  <c r="T80" i="93"/>
  <c r="N80" i="93"/>
  <c r="T93" i="93"/>
  <c r="P93" i="93"/>
  <c r="L93" i="93"/>
  <c r="M129" i="93"/>
  <c r="H34" i="92"/>
  <c r="U49" i="92"/>
  <c r="Y66" i="92"/>
  <c r="H69" i="92"/>
  <c r="U90" i="92"/>
  <c r="L93" i="92"/>
  <c r="T102" i="92"/>
  <c r="Q114" i="92"/>
  <c r="T117" i="92"/>
  <c r="S119" i="92"/>
  <c r="O122" i="92"/>
  <c r="X142" i="92"/>
  <c r="S143" i="92"/>
  <c r="P148" i="92"/>
  <c r="N160" i="92"/>
  <c r="M17" i="93"/>
  <c r="N18" i="93"/>
  <c r="T18" i="93"/>
  <c r="U34" i="93"/>
  <c r="N34" i="93"/>
  <c r="N53" i="93"/>
  <c r="O53" i="93"/>
  <c r="M53" i="93"/>
  <c r="S59" i="93"/>
  <c r="L62" i="93"/>
  <c r="U75" i="93"/>
  <c r="U105" i="93"/>
  <c r="N105" i="93"/>
  <c r="U114" i="93"/>
  <c r="P114" i="93"/>
  <c r="U135" i="93"/>
  <c r="T135" i="93"/>
  <c r="L98" i="92"/>
  <c r="M114" i="92"/>
  <c r="I116" i="92"/>
  <c r="T148" i="92"/>
  <c r="N14" i="93"/>
  <c r="T14" i="93"/>
  <c r="U38" i="93"/>
  <c r="T38" i="93"/>
  <c r="L40" i="93"/>
  <c r="V56" i="93"/>
  <c r="S56" i="93"/>
  <c r="Y30" i="93"/>
  <c r="H30" i="93"/>
  <c r="U100" i="93"/>
  <c r="N100" i="93"/>
  <c r="L110" i="92"/>
  <c r="M121" i="92"/>
  <c r="T160" i="92"/>
  <c r="O160" i="92"/>
  <c r="U50" i="93"/>
  <c r="S50" i="93"/>
  <c r="N50" i="93"/>
  <c r="T31" i="93"/>
  <c r="U31" i="93"/>
  <c r="Q31" i="93"/>
  <c r="T75" i="93"/>
  <c r="O75" i="93"/>
  <c r="N75" i="93"/>
  <c r="L104" i="93"/>
  <c r="M104" i="93"/>
  <c r="Q120" i="93"/>
  <c r="S120" i="93"/>
  <c r="O137" i="93"/>
  <c r="N137" i="93"/>
  <c r="Y39" i="94"/>
  <c r="U146" i="94"/>
  <c r="I112" i="93"/>
  <c r="I155" i="93"/>
  <c r="U156" i="93"/>
  <c r="X15" i="94"/>
  <c r="M27" i="94"/>
  <c r="M33" i="94"/>
  <c r="L35" i="94"/>
  <c r="X42" i="94"/>
  <c r="M44" i="94"/>
  <c r="L64" i="94"/>
  <c r="M75" i="94"/>
  <c r="M90" i="94"/>
  <c r="W105" i="94"/>
  <c r="M125" i="94"/>
  <c r="L139" i="94"/>
  <c r="H142" i="94"/>
  <c r="S147" i="94"/>
  <c r="X149" i="94"/>
  <c r="Y31" i="93"/>
  <c r="Z65" i="93"/>
  <c r="L65" i="93"/>
  <c r="Q79" i="93"/>
  <c r="M91" i="93"/>
  <c r="W66" i="93"/>
  <c r="Y104" i="93"/>
  <c r="L98" i="93"/>
  <c r="L115" i="93"/>
  <c r="W119" i="93"/>
  <c r="M120" i="93"/>
  <c r="M130" i="93"/>
  <c r="M136" i="93"/>
  <c r="I141" i="93"/>
  <c r="W149" i="93"/>
  <c r="U109" i="93"/>
  <c r="V156" i="93"/>
  <c r="O157" i="93"/>
  <c r="H15" i="94"/>
  <c r="L15" i="94"/>
  <c r="M24" i="94"/>
  <c r="Y25" i="94"/>
  <c r="Z27" i="94"/>
  <c r="L27" i="94"/>
  <c r="M29" i="94"/>
  <c r="Y31" i="94"/>
  <c r="X34" i="94"/>
  <c r="M63" i="94"/>
  <c r="T87" i="94"/>
  <c r="S90" i="94"/>
  <c r="L95" i="94"/>
  <c r="O122" i="94"/>
  <c r="S123" i="94"/>
  <c r="T124" i="94"/>
  <c r="V125" i="94"/>
  <c r="O126" i="94"/>
  <c r="S127" i="94"/>
  <c r="V129" i="94"/>
  <c r="P145" i="94"/>
  <c r="I154" i="94"/>
  <c r="P154" i="94"/>
  <c r="Q160" i="94"/>
  <c r="N161" i="94"/>
  <c r="Q162" i="94"/>
  <c r="I152" i="92"/>
  <c r="L26" i="93"/>
  <c r="H34" i="93"/>
  <c r="M35" i="93"/>
  <c r="I41" i="93"/>
  <c r="Z53" i="93"/>
  <c r="H62" i="93"/>
  <c r="M30" i="93"/>
  <c r="H65" i="93"/>
  <c r="M65" i="93"/>
  <c r="U79" i="93"/>
  <c r="L88" i="93"/>
  <c r="I90" i="93"/>
  <c r="L91" i="93"/>
  <c r="I106" i="93"/>
  <c r="Z98" i="93"/>
  <c r="M98" i="93"/>
  <c r="M115" i="93"/>
  <c r="W123" i="93"/>
  <c r="H127" i="93"/>
  <c r="I131" i="93"/>
  <c r="I135" i="93"/>
  <c r="H136" i="93"/>
  <c r="U139" i="93"/>
  <c r="P145" i="93"/>
  <c r="N156" i="93"/>
  <c r="Q13" i="94"/>
  <c r="I15" i="94"/>
  <c r="H24" i="94"/>
  <c r="H27" i="94"/>
  <c r="Y27" i="94"/>
  <c r="I29" i="94"/>
  <c r="M46" i="94"/>
  <c r="M52" i="94"/>
  <c r="M78" i="94"/>
  <c r="Z85" i="94"/>
  <c r="H96" i="94"/>
  <c r="L99" i="94"/>
  <c r="L120" i="94"/>
  <c r="T137" i="94"/>
  <c r="T143" i="94"/>
  <c r="O146" i="94"/>
  <c r="I152" i="94"/>
  <c r="S154" i="94"/>
  <c r="L13" i="90"/>
  <c r="L17" i="90"/>
  <c r="I161" i="90"/>
  <c r="L162" i="90"/>
  <c r="L26" i="90"/>
  <c r="X42" i="90"/>
  <c r="N42" i="90"/>
  <c r="M44" i="90"/>
  <c r="Y45" i="90"/>
  <c r="I47" i="90"/>
  <c r="I50" i="90"/>
  <c r="W51" i="90"/>
  <c r="M51" i="90"/>
  <c r="L52" i="90"/>
  <c r="U52" i="90"/>
  <c r="O57" i="90"/>
  <c r="I63" i="90"/>
  <c r="L63" i="90"/>
  <c r="Q64" i="90"/>
  <c r="L66" i="90"/>
  <c r="W68" i="90"/>
  <c r="Y71" i="90"/>
  <c r="I73" i="90"/>
  <c r="Y75" i="90"/>
  <c r="M78" i="90"/>
  <c r="N79" i="90"/>
  <c r="Y81" i="90"/>
  <c r="Y82" i="90"/>
  <c r="L83" i="90"/>
  <c r="U83" i="90"/>
  <c r="I96" i="90"/>
  <c r="X100" i="90"/>
  <c r="M100" i="90"/>
  <c r="I102" i="90"/>
  <c r="Z103" i="90"/>
  <c r="S105" i="90"/>
  <c r="W120" i="90"/>
  <c r="Y121" i="90"/>
  <c r="L121" i="90"/>
  <c r="X123" i="90"/>
  <c r="W124" i="90"/>
  <c r="M124" i="90"/>
  <c r="I136" i="90"/>
  <c r="U145" i="90"/>
  <c r="Q145" i="90"/>
  <c r="H146" i="90"/>
  <c r="I155" i="90"/>
  <c r="N156" i="90"/>
  <c r="N158" i="90"/>
  <c r="I15" i="91"/>
  <c r="T21" i="91"/>
  <c r="U21" i="91"/>
  <c r="S21" i="91"/>
  <c r="W29" i="91"/>
  <c r="L30" i="91"/>
  <c r="U41" i="91"/>
  <c r="O43" i="91"/>
  <c r="N43" i="91"/>
  <c r="U54" i="91"/>
  <c r="N54" i="91"/>
  <c r="L70" i="91"/>
  <c r="M70" i="91"/>
  <c r="H92" i="91"/>
  <c r="Y92" i="91"/>
  <c r="Y96" i="91"/>
  <c r="X96" i="91"/>
  <c r="H96" i="91"/>
  <c r="W145" i="91"/>
  <c r="I145" i="91"/>
  <c r="I18" i="92"/>
  <c r="H18" i="92"/>
  <c r="Y18" i="92"/>
  <c r="Y28" i="92"/>
  <c r="I28" i="92"/>
  <c r="H28" i="92"/>
  <c r="O53" i="92"/>
  <c r="Q53" i="92"/>
  <c r="S83" i="90"/>
  <c r="U19" i="91"/>
  <c r="T30" i="91"/>
  <c r="N30" i="91"/>
  <c r="S30" i="91"/>
  <c r="L69" i="91"/>
  <c r="M69" i="91"/>
  <c r="L94" i="91"/>
  <c r="M94" i="91"/>
  <c r="O124" i="91"/>
  <c r="N124" i="91"/>
  <c r="V124" i="91"/>
  <c r="S136" i="91"/>
  <c r="T136" i="91"/>
  <c r="I150" i="91"/>
  <c r="H150" i="91"/>
  <c r="W150" i="91"/>
  <c r="Y158" i="91"/>
  <c r="H158" i="91"/>
  <c r="U32" i="92"/>
  <c r="T32" i="92"/>
  <c r="M38" i="92"/>
  <c r="L38" i="92"/>
  <c r="T61" i="92"/>
  <c r="S61" i="92"/>
  <c r="P61" i="92"/>
  <c r="X94" i="92"/>
  <c r="Y94" i="92"/>
  <c r="I94" i="92"/>
  <c r="I16" i="90"/>
  <c r="L22" i="90"/>
  <c r="L30" i="90"/>
  <c r="L34" i="90"/>
  <c r="L38" i="90"/>
  <c r="W14" i="90"/>
  <c r="M15" i="90"/>
  <c r="W159" i="90"/>
  <c r="M160" i="90"/>
  <c r="W18" i="90"/>
  <c r="M19" i="90"/>
  <c r="M20" i="90"/>
  <c r="W22" i="90"/>
  <c r="M22" i="90"/>
  <c r="X23" i="90"/>
  <c r="M23" i="90"/>
  <c r="L24" i="90"/>
  <c r="X25" i="90"/>
  <c r="W26" i="90"/>
  <c r="M26" i="90"/>
  <c r="X27" i="90"/>
  <c r="M27" i="90"/>
  <c r="L28" i="90"/>
  <c r="H29" i="90"/>
  <c r="W30" i="90"/>
  <c r="M30" i="90"/>
  <c r="X31" i="90"/>
  <c r="M31" i="90"/>
  <c r="M32" i="90"/>
  <c r="H33" i="90"/>
  <c r="W34" i="90"/>
  <c r="M34" i="90"/>
  <c r="X35" i="90"/>
  <c r="M35" i="90"/>
  <c r="M36" i="90"/>
  <c r="X37" i="90"/>
  <c r="Z38" i="90"/>
  <c r="M38" i="90"/>
  <c r="W39" i="90"/>
  <c r="M39" i="90"/>
  <c r="L40" i="90"/>
  <c r="I41" i="90"/>
  <c r="I43" i="90"/>
  <c r="T43" i="90"/>
  <c r="M46" i="90"/>
  <c r="L47" i="90"/>
  <c r="W48" i="90"/>
  <c r="L49" i="90"/>
  <c r="L50" i="90"/>
  <c r="L51" i="90"/>
  <c r="N52" i="90"/>
  <c r="V52" i="90"/>
  <c r="Y53" i="90"/>
  <c r="S53" i="90"/>
  <c r="Y54" i="90"/>
  <c r="M54" i="90"/>
  <c r="Z55" i="90"/>
  <c r="T57" i="90"/>
  <c r="L59" i="90"/>
  <c r="L60" i="90"/>
  <c r="L62" i="90"/>
  <c r="H63" i="90"/>
  <c r="I66" i="90"/>
  <c r="I67" i="90"/>
  <c r="L68" i="90"/>
  <c r="T68" i="90"/>
  <c r="Y70" i="90"/>
  <c r="M70" i="90"/>
  <c r="M71" i="90"/>
  <c r="L73" i="90"/>
  <c r="L74" i="90"/>
  <c r="M76" i="90"/>
  <c r="U79" i="90"/>
  <c r="N80" i="90"/>
  <c r="S81" i="90"/>
  <c r="N83" i="90"/>
  <c r="V83" i="90"/>
  <c r="Z86" i="90"/>
  <c r="L88" i="90"/>
  <c r="L90" i="90"/>
  <c r="L92" i="90"/>
  <c r="X99" i="90"/>
  <c r="I100" i="90"/>
  <c r="Q102" i="90"/>
  <c r="M103" i="90"/>
  <c r="S103" i="90"/>
  <c r="L105" i="90"/>
  <c r="U105" i="90"/>
  <c r="L106" i="90"/>
  <c r="H108" i="90"/>
  <c r="L109" i="90"/>
  <c r="L112" i="90"/>
  <c r="N114" i="90"/>
  <c r="N115" i="90"/>
  <c r="Y116" i="90"/>
  <c r="M116" i="90"/>
  <c r="L123" i="90"/>
  <c r="Q124" i="90"/>
  <c r="V124" i="90"/>
  <c r="I124" i="90"/>
  <c r="Z124" i="90"/>
  <c r="Y125" i="90"/>
  <c r="U127" i="90"/>
  <c r="T127" i="90"/>
  <c r="L127" i="90"/>
  <c r="L128" i="90"/>
  <c r="Z131" i="90"/>
  <c r="T133" i="90"/>
  <c r="N133" i="90"/>
  <c r="M133" i="90"/>
  <c r="U133" i="90"/>
  <c r="H142" i="90"/>
  <c r="H143" i="90"/>
  <c r="H152" i="90"/>
  <c r="U156" i="90"/>
  <c r="Z158" i="90"/>
  <c r="Q158" i="90"/>
  <c r="V21" i="91"/>
  <c r="T26" i="91"/>
  <c r="S26" i="91"/>
  <c r="N26" i="91"/>
  <c r="U29" i="91"/>
  <c r="Q30" i="91"/>
  <c r="I42" i="91"/>
  <c r="T66" i="91"/>
  <c r="O66" i="91"/>
  <c r="V66" i="91"/>
  <c r="S66" i="91"/>
  <c r="L71" i="91"/>
  <c r="M71" i="91"/>
  <c r="Y94" i="91"/>
  <c r="I94" i="91"/>
  <c r="M101" i="91"/>
  <c r="L101" i="91"/>
  <c r="X111" i="91"/>
  <c r="N120" i="91"/>
  <c r="V120" i="91"/>
  <c r="U120" i="91"/>
  <c r="V122" i="91"/>
  <c r="U122" i="91"/>
  <c r="S122" i="91"/>
  <c r="U124" i="91"/>
  <c r="X129" i="91"/>
  <c r="M150" i="91"/>
  <c r="L150" i="91"/>
  <c r="O154" i="91"/>
  <c r="T47" i="92"/>
  <c r="U47" i="92"/>
  <c r="Q47" i="92"/>
  <c r="N47" i="92"/>
  <c r="S47" i="92"/>
  <c r="S52" i="90"/>
  <c r="U80" i="90"/>
  <c r="T19" i="91"/>
  <c r="Q19" i="91"/>
  <c r="V37" i="91"/>
  <c r="N37" i="91"/>
  <c r="W101" i="91"/>
  <c r="I101" i="91"/>
  <c r="H101" i="91"/>
  <c r="X101" i="91"/>
  <c r="H20" i="90"/>
  <c r="M42" i="90"/>
  <c r="L43" i="90"/>
  <c r="W44" i="90"/>
  <c r="W52" i="90"/>
  <c r="O52" i="90"/>
  <c r="V57" i="90"/>
  <c r="Z72" i="90"/>
  <c r="H76" i="90"/>
  <c r="X78" i="90"/>
  <c r="Q80" i="90"/>
  <c r="Z83" i="90"/>
  <c r="O83" i="90"/>
  <c r="L86" i="90"/>
  <c r="I90" i="90"/>
  <c r="I92" i="90"/>
  <c r="Y93" i="90"/>
  <c r="Y94" i="90"/>
  <c r="Y95" i="90"/>
  <c r="W106" i="90"/>
  <c r="L108" i="90"/>
  <c r="Y115" i="90"/>
  <c r="P126" i="90"/>
  <c r="N126" i="90"/>
  <c r="Y129" i="90"/>
  <c r="L132" i="90"/>
  <c r="X141" i="90"/>
  <c r="M143" i="90"/>
  <c r="V156" i="90"/>
  <c r="U158" i="90"/>
  <c r="S19" i="91"/>
  <c r="Y21" i="91"/>
  <c r="U30" i="91"/>
  <c r="W37" i="91"/>
  <c r="U37" i="91"/>
  <c r="L67" i="91"/>
  <c r="M67" i="91"/>
  <c r="T68" i="91"/>
  <c r="Q68" i="91"/>
  <c r="O68" i="91"/>
  <c r="V68" i="91"/>
  <c r="Z86" i="91"/>
  <c r="X86" i="91"/>
  <c r="I86" i="91"/>
  <c r="Y86" i="91"/>
  <c r="H86" i="91"/>
  <c r="I92" i="91"/>
  <c r="N118" i="91"/>
  <c r="V118" i="91"/>
  <c r="U118" i="91"/>
  <c r="P138" i="91"/>
  <c r="S138" i="91"/>
  <c r="L149" i="91"/>
  <c r="M149" i="91"/>
  <c r="X150" i="91"/>
  <c r="Y151" i="91"/>
  <c r="H151" i="91"/>
  <c r="U152" i="91"/>
  <c r="T152" i="91"/>
  <c r="Z15" i="92"/>
  <c r="H15" i="92"/>
  <c r="M18" i="92"/>
  <c r="L18" i="92"/>
  <c r="L125" i="90"/>
  <c r="H127" i="90"/>
  <c r="Y128" i="90"/>
  <c r="L129" i="90"/>
  <c r="H132" i="90"/>
  <c r="S135" i="90"/>
  <c r="H140" i="90"/>
  <c r="M146" i="90"/>
  <c r="M151" i="90"/>
  <c r="S157" i="90"/>
  <c r="S16" i="91"/>
  <c r="Z20" i="91"/>
  <c r="L21" i="91"/>
  <c r="H23" i="91"/>
  <c r="M23" i="91"/>
  <c r="H24" i="91"/>
  <c r="I34" i="91"/>
  <c r="T38" i="91"/>
  <c r="N38" i="91"/>
  <c r="U38" i="91"/>
  <c r="L55" i="91"/>
  <c r="H63" i="91"/>
  <c r="T67" i="91"/>
  <c r="O67" i="91"/>
  <c r="V67" i="91"/>
  <c r="H78" i="91"/>
  <c r="T95" i="91"/>
  <c r="N95" i="91"/>
  <c r="V97" i="91"/>
  <c r="U97" i="91"/>
  <c r="X105" i="91"/>
  <c r="M111" i="91"/>
  <c r="Y118" i="91"/>
  <c r="L122" i="91"/>
  <c r="Y126" i="91"/>
  <c r="M135" i="91"/>
  <c r="M13" i="92"/>
  <c r="L13" i="92"/>
  <c r="X15" i="92"/>
  <c r="M16" i="92"/>
  <c r="Z19" i="92"/>
  <c r="H22" i="92"/>
  <c r="M32" i="92"/>
  <c r="M35" i="92"/>
  <c r="H43" i="92"/>
  <c r="I46" i="92"/>
  <c r="M47" i="92"/>
  <c r="I51" i="92"/>
  <c r="Z59" i="92"/>
  <c r="U81" i="92"/>
  <c r="T87" i="92"/>
  <c r="V87" i="92"/>
  <c r="L88" i="92"/>
  <c r="V95" i="92"/>
  <c r="P95" i="92"/>
  <c r="X102" i="92"/>
  <c r="Y102" i="92"/>
  <c r="I102" i="92"/>
  <c r="T77" i="92"/>
  <c r="O77" i="92"/>
  <c r="S77" i="92"/>
  <c r="N77" i="92"/>
  <c r="N98" i="92"/>
  <c r="T98" i="92"/>
  <c r="Q98" i="92"/>
  <c r="L52" i="91"/>
  <c r="M54" i="91"/>
  <c r="T65" i="91"/>
  <c r="V65" i="91"/>
  <c r="S65" i="91"/>
  <c r="L68" i="91"/>
  <c r="H76" i="91"/>
  <c r="X85" i="91"/>
  <c r="T114" i="91"/>
  <c r="Q114" i="91"/>
  <c r="N114" i="91"/>
  <c r="Q119" i="91"/>
  <c r="V119" i="91"/>
  <c r="O119" i="91"/>
  <c r="T121" i="91"/>
  <c r="N121" i="91"/>
  <c r="U121" i="91"/>
  <c r="W137" i="91"/>
  <c r="T139" i="91"/>
  <c r="S139" i="91"/>
  <c r="T146" i="91"/>
  <c r="O146" i="91"/>
  <c r="M146" i="91"/>
  <c r="U149" i="91"/>
  <c r="O149" i="91"/>
  <c r="W151" i="91"/>
  <c r="M153" i="91"/>
  <c r="L158" i="91"/>
  <c r="M15" i="92"/>
  <c r="M23" i="92"/>
  <c r="M34" i="92"/>
  <c r="L34" i="92"/>
  <c r="I52" i="92"/>
  <c r="T54" i="92"/>
  <c r="N54" i="92"/>
  <c r="L64" i="92"/>
  <c r="M64" i="92"/>
  <c r="M70" i="92"/>
  <c r="T81" i="92"/>
  <c r="O81" i="92"/>
  <c r="N81" i="92"/>
  <c r="H93" i="92"/>
  <c r="Z94" i="92"/>
  <c r="T116" i="92"/>
  <c r="P116" i="92"/>
  <c r="M116" i="92"/>
  <c r="S120" i="92"/>
  <c r="O120" i="92"/>
  <c r="T123" i="92"/>
  <c r="P123" i="92"/>
  <c r="S128" i="92"/>
  <c r="O128" i="92"/>
  <c r="W140" i="92"/>
  <c r="P151" i="92"/>
  <c r="O151" i="92"/>
  <c r="U151" i="92"/>
  <c r="P153" i="92"/>
  <c r="O153" i="92"/>
  <c r="S155" i="92"/>
  <c r="O155" i="92"/>
  <c r="Z27" i="93"/>
  <c r="U21" i="93"/>
  <c r="N21" i="93"/>
  <c r="L36" i="93"/>
  <c r="N73" i="93"/>
  <c r="Q73" i="93"/>
  <c r="T81" i="93"/>
  <c r="V81" i="93"/>
  <c r="N81" i="93"/>
  <c r="U81" i="93"/>
  <c r="Q118" i="93"/>
  <c r="P118" i="93"/>
  <c r="U118" i="93"/>
  <c r="P133" i="93"/>
  <c r="Q133" i="93"/>
  <c r="U133" i="93"/>
  <c r="T158" i="93"/>
  <c r="S158" i="93"/>
  <c r="N158" i="93"/>
  <c r="X38" i="94"/>
  <c r="H38" i="94"/>
  <c r="Y41" i="94"/>
  <c r="I41" i="94"/>
  <c r="N91" i="94"/>
  <c r="V91" i="94"/>
  <c r="U91" i="94"/>
  <c r="T130" i="94"/>
  <c r="O130" i="94"/>
  <c r="L148" i="94"/>
  <c r="M148" i="94"/>
  <c r="U156" i="94"/>
  <c r="S156" i="94"/>
  <c r="O156" i="94"/>
  <c r="P146" i="92"/>
  <c r="O146" i="92"/>
  <c r="U146" i="92"/>
  <c r="L151" i="92"/>
  <c r="M151" i="92"/>
  <c r="U152" i="92"/>
  <c r="S152" i="92"/>
  <c r="P152" i="92"/>
  <c r="M39" i="93"/>
  <c r="L39" i="93"/>
  <c r="Q44" i="93"/>
  <c r="P44" i="93"/>
  <c r="X62" i="93"/>
  <c r="L64" i="93"/>
  <c r="V86" i="93"/>
  <c r="O86" i="93"/>
  <c r="H94" i="93"/>
  <c r="I100" i="93"/>
  <c r="M108" i="93"/>
  <c r="I114" i="93"/>
  <c r="H115" i="93"/>
  <c r="I115" i="93"/>
  <c r="L118" i="93"/>
  <c r="U111" i="93"/>
  <c r="P111" i="93"/>
  <c r="Q111" i="93"/>
  <c r="T154" i="93"/>
  <c r="N154" i="93"/>
  <c r="U154" i="93"/>
  <c r="Y33" i="94"/>
  <c r="I33" i="94"/>
  <c r="H34" i="94"/>
  <c r="Z35" i="94"/>
  <c r="Y35" i="94"/>
  <c r="H35" i="94"/>
  <c r="V37" i="94"/>
  <c r="Q37" i="94"/>
  <c r="U37" i="94"/>
  <c r="I82" i="94"/>
  <c r="H82" i="94"/>
  <c r="N83" i="94"/>
  <c r="P83" i="94"/>
  <c r="T83" i="94"/>
  <c r="V101" i="94"/>
  <c r="P101" i="94"/>
  <c r="O101" i="94"/>
  <c r="M129" i="94"/>
  <c r="L129" i="94"/>
  <c r="I151" i="94"/>
  <c r="U152" i="94"/>
  <c r="S152" i="94"/>
  <c r="P152" i="94"/>
  <c r="S28" i="91"/>
  <c r="S32" i="91"/>
  <c r="S34" i="91"/>
  <c r="S36" i="91"/>
  <c r="S40" i="91"/>
  <c r="S42" i="91"/>
  <c r="S44" i="91"/>
  <c r="V53" i="91"/>
  <c r="S64" i="91"/>
  <c r="L65" i="91"/>
  <c r="L66" i="91"/>
  <c r="O69" i="91"/>
  <c r="O70" i="91"/>
  <c r="M83" i="91"/>
  <c r="V89" i="91"/>
  <c r="X92" i="91"/>
  <c r="L92" i="91"/>
  <c r="M98" i="91"/>
  <c r="U102" i="91"/>
  <c r="L109" i="91"/>
  <c r="I111" i="91"/>
  <c r="M112" i="91"/>
  <c r="O115" i="91"/>
  <c r="S116" i="91"/>
  <c r="Z122" i="91"/>
  <c r="N125" i="91"/>
  <c r="Q126" i="91"/>
  <c r="Y135" i="91"/>
  <c r="P135" i="91"/>
  <c r="L136" i="91"/>
  <c r="M139" i="91"/>
  <c r="S145" i="91"/>
  <c r="X146" i="91"/>
  <c r="S148" i="91"/>
  <c r="M152" i="91"/>
  <c r="W153" i="91"/>
  <c r="O153" i="91"/>
  <c r="L154" i="91"/>
  <c r="Y156" i="91"/>
  <c r="O162" i="91"/>
  <c r="Z13" i="92"/>
  <c r="L20" i="92"/>
  <c r="M21" i="92"/>
  <c r="I23" i="92"/>
  <c r="L27" i="92"/>
  <c r="M29" i="92"/>
  <c r="M30" i="92"/>
  <c r="H32" i="92"/>
  <c r="Z33" i="92"/>
  <c r="N44" i="92"/>
  <c r="U48" i="92"/>
  <c r="Y52" i="92"/>
  <c r="T57" i="92"/>
  <c r="P57" i="92"/>
  <c r="P58" i="92"/>
  <c r="O58" i="92"/>
  <c r="Y67" i="92"/>
  <c r="P68" i="92"/>
  <c r="T68" i="92"/>
  <c r="Y70" i="92"/>
  <c r="T74" i="92"/>
  <c r="V74" i="92"/>
  <c r="U75" i="92"/>
  <c r="H85" i="92"/>
  <c r="W89" i="92"/>
  <c r="Y92" i="92"/>
  <c r="V94" i="92"/>
  <c r="T94" i="92"/>
  <c r="Q94" i="92"/>
  <c r="M100" i="92"/>
  <c r="Q102" i="92"/>
  <c r="M103" i="92"/>
  <c r="Z105" i="92"/>
  <c r="X107" i="92"/>
  <c r="I113" i="92"/>
  <c r="Y117" i="92"/>
  <c r="U117" i="92"/>
  <c r="X118" i="92"/>
  <c r="U135" i="92"/>
  <c r="I136" i="92"/>
  <c r="U149" i="92"/>
  <c r="P149" i="92"/>
  <c r="S151" i="92"/>
  <c r="T155" i="92"/>
  <c r="M158" i="92"/>
  <c r="Q162" i="92"/>
  <c r="O162" i="92"/>
  <c r="N159" i="93"/>
  <c r="T159" i="93"/>
  <c r="P159" i="93"/>
  <c r="T21" i="93"/>
  <c r="L35" i="93"/>
  <c r="Y43" i="93"/>
  <c r="Z51" i="93"/>
  <c r="W64" i="93"/>
  <c r="Y64" i="93"/>
  <c r="H64" i="93"/>
  <c r="Y70" i="93"/>
  <c r="O81" i="93"/>
  <c r="H84" i="93"/>
  <c r="V85" i="93"/>
  <c r="P85" i="93"/>
  <c r="O85" i="93"/>
  <c r="W94" i="93"/>
  <c r="I138" i="93"/>
  <c r="I145" i="93"/>
  <c r="W147" i="93"/>
  <c r="U148" i="93"/>
  <c r="P148" i="93"/>
  <c r="Q148" i="93"/>
  <c r="U150" i="93"/>
  <c r="U158" i="93"/>
  <c r="V16" i="94"/>
  <c r="Q16" i="94"/>
  <c r="Z18" i="94"/>
  <c r="X18" i="94"/>
  <c r="H18" i="94"/>
  <c r="X19" i="94"/>
  <c r="M22" i="94"/>
  <c r="L22" i="94"/>
  <c r="V26" i="94"/>
  <c r="Q26" i="94"/>
  <c r="U26" i="94"/>
  <c r="L62" i="94"/>
  <c r="M62" i="94"/>
  <c r="U65" i="94"/>
  <c r="T65" i="94"/>
  <c r="Y63" i="91"/>
  <c r="Q69" i="91"/>
  <c r="Q70" i="91"/>
  <c r="L77" i="91"/>
  <c r="H81" i="91"/>
  <c r="Z83" i="91"/>
  <c r="Z102" i="91"/>
  <c r="W121" i="91"/>
  <c r="I124" i="91"/>
  <c r="Q125" i="91"/>
  <c r="U126" i="91"/>
  <c r="L131" i="91"/>
  <c r="Y134" i="91"/>
  <c r="Y144" i="91"/>
  <c r="M145" i="91"/>
  <c r="W149" i="91"/>
  <c r="S153" i="91"/>
  <c r="W154" i="91"/>
  <c r="L156" i="91"/>
  <c r="Q162" i="91"/>
  <c r="X16" i="92"/>
  <c r="L17" i="92"/>
  <c r="Z21" i="92"/>
  <c r="M26" i="92"/>
  <c r="Y29" i="92"/>
  <c r="M39" i="92"/>
  <c r="T44" i="92"/>
  <c r="T66" i="92"/>
  <c r="U66" i="92"/>
  <c r="M67" i="92"/>
  <c r="T72" i="92"/>
  <c r="U72" i="92"/>
  <c r="M73" i="92"/>
  <c r="T79" i="92"/>
  <c r="U79" i="92"/>
  <c r="T80" i="92"/>
  <c r="N80" i="92"/>
  <c r="Y80" i="92"/>
  <c r="U80" i="92"/>
  <c r="P97" i="92"/>
  <c r="T97" i="92"/>
  <c r="X98" i="92"/>
  <c r="H101" i="92"/>
  <c r="Y120" i="92"/>
  <c r="S124" i="92"/>
  <c r="U124" i="92"/>
  <c r="P129" i="92"/>
  <c r="O129" i="92"/>
  <c r="U129" i="92"/>
  <c r="P137" i="92"/>
  <c r="Q137" i="92"/>
  <c r="S146" i="92"/>
  <c r="T151" i="92"/>
  <c r="P154" i="92"/>
  <c r="U154" i="92"/>
  <c r="T154" i="92"/>
  <c r="U155" i="92"/>
  <c r="U28" i="93"/>
  <c r="X23" i="93"/>
  <c r="H23" i="93"/>
  <c r="P40" i="93"/>
  <c r="Q40" i="93"/>
  <c r="T47" i="93"/>
  <c r="Q47" i="93"/>
  <c r="N47" i="93"/>
  <c r="S49" i="93"/>
  <c r="M55" i="93"/>
  <c r="U57" i="93"/>
  <c r="O57" i="93"/>
  <c r="N57" i="93"/>
  <c r="T72" i="93"/>
  <c r="O72" i="93"/>
  <c r="V72" i="93"/>
  <c r="N72" i="93"/>
  <c r="M74" i="93"/>
  <c r="S81" i="93"/>
  <c r="L84" i="93"/>
  <c r="P86" i="93"/>
  <c r="Y88" i="93"/>
  <c r="M116" i="93"/>
  <c r="L116" i="93"/>
  <c r="L24" i="94"/>
  <c r="I40" i="94"/>
  <c r="L44" i="94"/>
  <c r="S51" i="94"/>
  <c r="Q51" i="94"/>
  <c r="N51" i="94"/>
  <c r="V51" i="94"/>
  <c r="T72" i="94"/>
  <c r="N72" i="94"/>
  <c r="V72" i="94"/>
  <c r="Q72" i="94"/>
  <c r="I115" i="92"/>
  <c r="U122" i="92"/>
  <c r="X123" i="92"/>
  <c r="Y127" i="92"/>
  <c r="M139" i="92"/>
  <c r="L146" i="92"/>
  <c r="L154" i="92"/>
  <c r="X159" i="92"/>
  <c r="S160" i="92"/>
  <c r="U161" i="92"/>
  <c r="M15" i="93"/>
  <c r="M16" i="93"/>
  <c r="M28" i="93"/>
  <c r="M21" i="93"/>
  <c r="I35" i="93"/>
  <c r="X36" i="93"/>
  <c r="Z39" i="93"/>
  <c r="M41" i="93"/>
  <c r="X44" i="93"/>
  <c r="I48" i="93"/>
  <c r="L49" i="93"/>
  <c r="W33" i="93"/>
  <c r="I79" i="93"/>
  <c r="U80" i="93"/>
  <c r="X84" i="93"/>
  <c r="X85" i="93"/>
  <c r="W89" i="93"/>
  <c r="T68" i="93"/>
  <c r="N68" i="93"/>
  <c r="V99" i="93"/>
  <c r="N99" i="93"/>
  <c r="I116" i="93"/>
  <c r="Q122" i="93"/>
  <c r="P122" i="93"/>
  <c r="H126" i="93"/>
  <c r="I126" i="93"/>
  <c r="X127" i="93"/>
  <c r="P129" i="93"/>
  <c r="Q129" i="93"/>
  <c r="L132" i="93"/>
  <c r="L147" i="93"/>
  <c r="M149" i="93"/>
  <c r="M14" i="94"/>
  <c r="V17" i="94"/>
  <c r="U17" i="94"/>
  <c r="L19" i="94"/>
  <c r="Z22" i="94"/>
  <c r="L25" i="94"/>
  <c r="M31" i="94"/>
  <c r="L31" i="94"/>
  <c r="M37" i="94"/>
  <c r="M43" i="94"/>
  <c r="Y44" i="94"/>
  <c r="I44" i="94"/>
  <c r="S54" i="94"/>
  <c r="N54" i="94"/>
  <c r="U54" i="94"/>
  <c r="I61" i="94"/>
  <c r="S49" i="92"/>
  <c r="M51" i="92"/>
  <c r="L54" i="92"/>
  <c r="M69" i="92"/>
  <c r="U70" i="92"/>
  <c r="Z74" i="92"/>
  <c r="L86" i="92"/>
  <c r="Z87" i="92"/>
  <c r="M95" i="92"/>
  <c r="M96" i="92"/>
  <c r="M98" i="92"/>
  <c r="W99" i="92"/>
  <c r="L101" i="92"/>
  <c r="U101" i="92"/>
  <c r="Z102" i="92"/>
  <c r="L102" i="92"/>
  <c r="W103" i="92"/>
  <c r="L105" i="92"/>
  <c r="L107" i="92"/>
  <c r="H112" i="92"/>
  <c r="T119" i="92"/>
  <c r="X121" i="92"/>
  <c r="Y131" i="92"/>
  <c r="L138" i="92"/>
  <c r="M148" i="92"/>
  <c r="U148" i="92"/>
  <c r="M150" i="92"/>
  <c r="M154" i="92"/>
  <c r="U156" i="92"/>
  <c r="U160" i="92"/>
  <c r="L15" i="93"/>
  <c r="L16" i="93"/>
  <c r="M160" i="93"/>
  <c r="M161" i="93"/>
  <c r="L18" i="93"/>
  <c r="H19" i="93"/>
  <c r="M20" i="93"/>
  <c r="M27" i="93"/>
  <c r="Y28" i="93"/>
  <c r="H21" i="93"/>
  <c r="M22" i="93"/>
  <c r="L23" i="93"/>
  <c r="M34" i="93"/>
  <c r="H36" i="93"/>
  <c r="L38" i="93"/>
  <c r="L42" i="93"/>
  <c r="Z45" i="93"/>
  <c r="M48" i="93"/>
  <c r="L54" i="93"/>
  <c r="Z30" i="93"/>
  <c r="W71" i="93"/>
  <c r="Y72" i="93"/>
  <c r="S75" i="93"/>
  <c r="Z76" i="93"/>
  <c r="M79" i="93"/>
  <c r="S79" i="93"/>
  <c r="V80" i="93"/>
  <c r="M90" i="93"/>
  <c r="W102" i="93"/>
  <c r="P105" i="93"/>
  <c r="T105" i="93"/>
  <c r="L105" i="93"/>
  <c r="H98" i="93"/>
  <c r="L113" i="93"/>
  <c r="H116" i="93"/>
  <c r="X116" i="93"/>
  <c r="W118" i="93"/>
  <c r="M126" i="93"/>
  <c r="L129" i="93"/>
  <c r="P130" i="93"/>
  <c r="P135" i="93"/>
  <c r="N135" i="93"/>
  <c r="T137" i="93"/>
  <c r="U137" i="93"/>
  <c r="S137" i="93"/>
  <c r="P141" i="93"/>
  <c r="N141" i="93"/>
  <c r="V141" i="93"/>
  <c r="H144" i="93"/>
  <c r="U145" i="93"/>
  <c r="L146" i="93"/>
  <c r="M146" i="93"/>
  <c r="I149" i="93"/>
  <c r="L149" i="93"/>
  <c r="Y153" i="93"/>
  <c r="X14" i="94"/>
  <c r="H19" i="94"/>
  <c r="M19" i="94"/>
  <c r="V20" i="94"/>
  <c r="U20" i="94"/>
  <c r="M20" i="94"/>
  <c r="V21" i="94"/>
  <c r="Q21" i="94"/>
  <c r="H22" i="94"/>
  <c r="X22" i="94"/>
  <c r="I24" i="94"/>
  <c r="V29" i="94"/>
  <c r="Q29" i="94"/>
  <c r="X30" i="94"/>
  <c r="H30" i="94"/>
  <c r="M39" i="94"/>
  <c r="L39" i="94"/>
  <c r="L42" i="94"/>
  <c r="L77" i="94"/>
  <c r="P81" i="94"/>
  <c r="U81" i="94"/>
  <c r="W47" i="94"/>
  <c r="Z55" i="94"/>
  <c r="H59" i="94"/>
  <c r="Z62" i="94"/>
  <c r="H62" i="94"/>
  <c r="Z69" i="94"/>
  <c r="M71" i="94"/>
  <c r="L72" i="94"/>
  <c r="L73" i="94"/>
  <c r="M73" i="94"/>
  <c r="M82" i="94"/>
  <c r="L82" i="94"/>
  <c r="L105" i="94"/>
  <c r="S114" i="94"/>
  <c r="P114" i="94"/>
  <c r="V132" i="94"/>
  <c r="T132" i="94"/>
  <c r="W103" i="93"/>
  <c r="Y98" i="93"/>
  <c r="M121" i="93"/>
  <c r="I122" i="93"/>
  <c r="M123" i="93"/>
  <c r="L134" i="93"/>
  <c r="S139" i="93"/>
  <c r="W146" i="93"/>
  <c r="M110" i="93"/>
  <c r="M112" i="93"/>
  <c r="M155" i="93"/>
  <c r="S156" i="93"/>
  <c r="M16" i="94"/>
  <c r="M18" i="94"/>
  <c r="Z25" i="94"/>
  <c r="V33" i="94"/>
  <c r="U33" i="94"/>
  <c r="Q33" i="94"/>
  <c r="V41" i="94"/>
  <c r="U41" i="94"/>
  <c r="Q41" i="94"/>
  <c r="Z43" i="94"/>
  <c r="Z45" i="94"/>
  <c r="S47" i="94"/>
  <c r="N47" i="94"/>
  <c r="W48" i="94"/>
  <c r="Z51" i="94"/>
  <c r="H58" i="94"/>
  <c r="I62" i="94"/>
  <c r="W62" i="94"/>
  <c r="L63" i="94"/>
  <c r="L71" i="94"/>
  <c r="M72" i="94"/>
  <c r="L78" i="94"/>
  <c r="L86" i="94"/>
  <c r="Z91" i="94"/>
  <c r="H100" i="94"/>
  <c r="V102" i="94"/>
  <c r="P102" i="94"/>
  <c r="L110" i="94"/>
  <c r="M110" i="94"/>
  <c r="V131" i="94"/>
  <c r="S131" i="94"/>
  <c r="I139" i="94"/>
  <c r="L151" i="94"/>
  <c r="M151" i="94"/>
  <c r="Y160" i="94"/>
  <c r="H118" i="94"/>
  <c r="W140" i="94"/>
  <c r="L158" i="94"/>
  <c r="L80" i="94"/>
  <c r="M83" i="94"/>
  <c r="M85" i="94"/>
  <c r="Y90" i="94"/>
  <c r="Z96" i="94"/>
  <c r="Z101" i="94"/>
  <c r="M104" i="94"/>
  <c r="H126" i="94"/>
  <c r="M133" i="94"/>
  <c r="H140" i="94"/>
  <c r="L140" i="94"/>
  <c r="S146" i="94"/>
  <c r="X148" i="94"/>
  <c r="I160" i="94"/>
  <c r="Z161" i="94"/>
  <c r="S162" i="94"/>
  <c r="I26" i="94"/>
  <c r="Y29" i="94"/>
  <c r="Z31" i="94"/>
  <c r="Y37" i="94"/>
  <c r="Z39" i="94"/>
  <c r="M48" i="94"/>
  <c r="Z54" i="94"/>
  <c r="L55" i="94"/>
  <c r="L61" i="94"/>
  <c r="M66" i="94"/>
  <c r="M67" i="94"/>
  <c r="L68" i="94"/>
  <c r="Z71" i="94"/>
  <c r="Z72" i="94"/>
  <c r="Y73" i="94"/>
  <c r="I77" i="94"/>
  <c r="W77" i="94"/>
  <c r="H78" i="94"/>
  <c r="L85" i="94"/>
  <c r="L87" i="94"/>
  <c r="L88" i="94"/>
  <c r="L89" i="94"/>
  <c r="X104" i="94"/>
  <c r="L104" i="94"/>
  <c r="L116" i="94"/>
  <c r="M117" i="94"/>
  <c r="M121" i="94"/>
  <c r="L128" i="94"/>
  <c r="P137" i="94"/>
  <c r="I140" i="94"/>
  <c r="H143" i="94"/>
  <c r="N143" i="94"/>
  <c r="M144" i="94"/>
  <c r="L146" i="94"/>
  <c r="T146" i="94"/>
  <c r="I149" i="94"/>
  <c r="I150" i="94"/>
  <c r="P150" i="94"/>
  <c r="L153" i="94"/>
  <c r="M160" i="94"/>
  <c r="S161" i="94"/>
  <c r="V162" i="94"/>
  <c r="U161" i="94"/>
  <c r="N162" i="94"/>
  <c r="Y14" i="90"/>
  <c r="X15" i="90"/>
  <c r="Y18" i="90"/>
  <c r="X40" i="90"/>
  <c r="Z41" i="90"/>
  <c r="Z44" i="90"/>
  <c r="Z45" i="90"/>
  <c r="O89" i="90"/>
  <c r="U89" i="90"/>
  <c r="Z125" i="90"/>
  <c r="T134" i="90"/>
  <c r="S134" i="90"/>
  <c r="Q134" i="90"/>
  <c r="P142" i="90"/>
  <c r="W147" i="90"/>
  <c r="H147" i="90"/>
  <c r="T13" i="91"/>
  <c r="U13" i="91"/>
  <c r="N13" i="91"/>
  <c r="S13" i="91"/>
  <c r="T15" i="91"/>
  <c r="U15" i="91"/>
  <c r="N15" i="91"/>
  <c r="Q15" i="91"/>
  <c r="T39" i="91"/>
  <c r="S39" i="91"/>
  <c r="Q39" i="91"/>
  <c r="I14" i="90"/>
  <c r="M14" i="90"/>
  <c r="H15" i="90"/>
  <c r="L15" i="90"/>
  <c r="H160" i="90"/>
  <c r="L160" i="90"/>
  <c r="Y161" i="90"/>
  <c r="I18" i="90"/>
  <c r="M18" i="90"/>
  <c r="H19" i="90"/>
  <c r="L19" i="90"/>
  <c r="Y22" i="90"/>
  <c r="I24" i="90"/>
  <c r="M24" i="90"/>
  <c r="H25" i="90"/>
  <c r="L25" i="90"/>
  <c r="Y26" i="90"/>
  <c r="I28" i="90"/>
  <c r="M28" i="90"/>
  <c r="Y34" i="90"/>
  <c r="H37" i="90"/>
  <c r="L37" i="90"/>
  <c r="X38" i="90"/>
  <c r="I40" i="90"/>
  <c r="M40" i="90"/>
  <c r="H41" i="90"/>
  <c r="L41" i="90"/>
  <c r="T42" i="90"/>
  <c r="I44" i="90"/>
  <c r="H45" i="90"/>
  <c r="T46" i="90"/>
  <c r="W13" i="90"/>
  <c r="Y13" i="90"/>
  <c r="X14" i="90"/>
  <c r="H16" i="90"/>
  <c r="W17" i="90"/>
  <c r="Y17" i="90"/>
  <c r="X159" i="90"/>
  <c r="I160" i="90"/>
  <c r="H161" i="90"/>
  <c r="W162" i="90"/>
  <c r="Y162" i="90"/>
  <c r="X18" i="90"/>
  <c r="W21" i="90"/>
  <c r="H22" i="90"/>
  <c r="W23" i="90"/>
  <c r="Y23" i="90"/>
  <c r="X24" i="90"/>
  <c r="I25" i="90"/>
  <c r="H26" i="90"/>
  <c r="W27" i="90"/>
  <c r="Y27" i="90"/>
  <c r="X28" i="90"/>
  <c r="I29" i="90"/>
  <c r="M29" i="90"/>
  <c r="H30" i="90"/>
  <c r="W31" i="90"/>
  <c r="Y31" i="90"/>
  <c r="X32" i="90"/>
  <c r="I33" i="90"/>
  <c r="M33" i="90"/>
  <c r="H34" i="90"/>
  <c r="W35" i="90"/>
  <c r="Y35" i="90"/>
  <c r="X36" i="90"/>
  <c r="I37" i="90"/>
  <c r="H38" i="90"/>
  <c r="Z39" i="90"/>
  <c r="X39" i="90"/>
  <c r="W40" i="90"/>
  <c r="U42" i="90"/>
  <c r="H43" i="90"/>
  <c r="X43" i="90"/>
  <c r="Y44" i="90"/>
  <c r="X44" i="90"/>
  <c r="M45" i="90"/>
  <c r="U45" i="90"/>
  <c r="U46" i="90"/>
  <c r="H47" i="90"/>
  <c r="X47" i="90"/>
  <c r="Z48" i="90"/>
  <c r="X48" i="90"/>
  <c r="I49" i="90"/>
  <c r="M49" i="90"/>
  <c r="Z49" i="90"/>
  <c r="X51" i="90"/>
  <c r="Z51" i="90"/>
  <c r="Q53" i="90"/>
  <c r="S54" i="90"/>
  <c r="N55" i="90"/>
  <c r="U55" i="90"/>
  <c r="L57" i="90"/>
  <c r="M58" i="90"/>
  <c r="H60" i="90"/>
  <c r="M62" i="90"/>
  <c r="W63" i="90"/>
  <c r="M65" i="90"/>
  <c r="U66" i="90"/>
  <c r="Y67" i="90"/>
  <c r="H68" i="90"/>
  <c r="H69" i="90"/>
  <c r="W70" i="90"/>
  <c r="V70" i="90"/>
  <c r="H71" i="90"/>
  <c r="T72" i="90"/>
  <c r="I74" i="90"/>
  <c r="M74" i="90"/>
  <c r="Z74" i="90"/>
  <c r="L76" i="90"/>
  <c r="P76" i="90"/>
  <c r="H77" i="90"/>
  <c r="W78" i="90"/>
  <c r="Y78" i="90"/>
  <c r="S79" i="90"/>
  <c r="O80" i="90"/>
  <c r="V80" i="90"/>
  <c r="O82" i="90"/>
  <c r="V82" i="90"/>
  <c r="M85" i="90"/>
  <c r="O86" i="90"/>
  <c r="Y89" i="90"/>
  <c r="M89" i="90"/>
  <c r="T89" i="90"/>
  <c r="P90" i="90"/>
  <c r="Y91" i="90"/>
  <c r="M91" i="90"/>
  <c r="T91" i="90"/>
  <c r="P92" i="90"/>
  <c r="Z93" i="90"/>
  <c r="M93" i="90"/>
  <c r="T93" i="90"/>
  <c r="Z94" i="90"/>
  <c r="M94" i="90"/>
  <c r="T94" i="90"/>
  <c r="Z95" i="90"/>
  <c r="M95" i="90"/>
  <c r="T95" i="90"/>
  <c r="M96" i="90"/>
  <c r="T96" i="90"/>
  <c r="S97" i="90"/>
  <c r="S98" i="90"/>
  <c r="H100" i="90"/>
  <c r="O101" i="90"/>
  <c r="V101" i="90"/>
  <c r="L102" i="90"/>
  <c r="Y102" i="90"/>
  <c r="O104" i="90"/>
  <c r="V104" i="90"/>
  <c r="W105" i="90"/>
  <c r="I109" i="90"/>
  <c r="M109" i="90"/>
  <c r="U110" i="90"/>
  <c r="I112" i="90"/>
  <c r="M112" i="90"/>
  <c r="U114" i="90"/>
  <c r="W116" i="90"/>
  <c r="X116" i="90"/>
  <c r="M117" i="90"/>
  <c r="V117" i="90"/>
  <c r="U118" i="90"/>
  <c r="X119" i="90"/>
  <c r="Y120" i="90"/>
  <c r="W121" i="90"/>
  <c r="P122" i="90"/>
  <c r="I123" i="90"/>
  <c r="N123" i="90"/>
  <c r="H124" i="90"/>
  <c r="X124" i="90"/>
  <c r="M125" i="90"/>
  <c r="U125" i="90"/>
  <c r="I127" i="90"/>
  <c r="Z129" i="90"/>
  <c r="N131" i="90"/>
  <c r="V131" i="90"/>
  <c r="O134" i="90"/>
  <c r="N136" i="90"/>
  <c r="V136" i="90"/>
  <c r="X137" i="90"/>
  <c r="S137" i="90"/>
  <c r="I142" i="90"/>
  <c r="L142" i="90"/>
  <c r="W146" i="90"/>
  <c r="L147" i="90"/>
  <c r="I150" i="90"/>
  <c r="L150" i="90"/>
  <c r="Y154" i="90"/>
  <c r="T154" i="90"/>
  <c r="Q13" i="91"/>
  <c r="T14" i="91"/>
  <c r="Q14" i="91"/>
  <c r="O14" i="91"/>
  <c r="O15" i="91"/>
  <c r="Y15" i="91"/>
  <c r="Y17" i="91"/>
  <c r="Z18" i="91"/>
  <c r="O18" i="91"/>
  <c r="I19" i="91"/>
  <c r="N23" i="91"/>
  <c r="V23" i="91"/>
  <c r="M24" i="91"/>
  <c r="L27" i="91"/>
  <c r="M27" i="91"/>
  <c r="U27" i="91"/>
  <c r="L28" i="91"/>
  <c r="W31" i="91"/>
  <c r="I32" i="91"/>
  <c r="T33" i="91"/>
  <c r="S33" i="91"/>
  <c r="Q33" i="91"/>
  <c r="L35" i="91"/>
  <c r="M35" i="91"/>
  <c r="U35" i="91"/>
  <c r="L36" i="91"/>
  <c r="W39" i="91"/>
  <c r="O39" i="91"/>
  <c r="I40" i="91"/>
  <c r="T41" i="91"/>
  <c r="S41" i="91"/>
  <c r="Q41" i="91"/>
  <c r="L43" i="91"/>
  <c r="M43" i="91"/>
  <c r="U43" i="91"/>
  <c r="L44" i="91"/>
  <c r="Z54" i="91"/>
  <c r="W56" i="91"/>
  <c r="V59" i="91"/>
  <c r="Q59" i="91"/>
  <c r="O59" i="91"/>
  <c r="X60" i="91"/>
  <c r="W62" i="91"/>
  <c r="X62" i="91"/>
  <c r="H62" i="91"/>
  <c r="M64" i="91"/>
  <c r="X67" i="91"/>
  <c r="I67" i="91"/>
  <c r="Y67" i="91"/>
  <c r="M68" i="91"/>
  <c r="X77" i="91"/>
  <c r="X80" i="91"/>
  <c r="H80" i="91"/>
  <c r="X81" i="91"/>
  <c r="X84" i="91"/>
  <c r="H84" i="91"/>
  <c r="Y84" i="91"/>
  <c r="I84" i="91"/>
  <c r="Y159" i="90"/>
  <c r="Y32" i="90"/>
  <c r="X33" i="90"/>
  <c r="Z71" i="90"/>
  <c r="O91" i="90"/>
  <c r="U91" i="90"/>
  <c r="U96" i="90"/>
  <c r="Q101" i="90"/>
  <c r="X108" i="90"/>
  <c r="Z109" i="90"/>
  <c r="Z117" i="90"/>
  <c r="P121" i="90"/>
  <c r="T122" i="90"/>
  <c r="X140" i="90"/>
  <c r="Q146" i="90"/>
  <c r="P146" i="90"/>
  <c r="T20" i="91"/>
  <c r="S20" i="91"/>
  <c r="Q20" i="91"/>
  <c r="T22" i="91"/>
  <c r="U22" i="91"/>
  <c r="N22" i="91"/>
  <c r="Q22" i="91"/>
  <c r="O23" i="91"/>
  <c r="T31" i="91"/>
  <c r="S31" i="91"/>
  <c r="Q31" i="91"/>
  <c r="L41" i="91"/>
  <c r="M41" i="91"/>
  <c r="U52" i="91"/>
  <c r="V52" i="91"/>
  <c r="N52" i="91"/>
  <c r="V56" i="91"/>
  <c r="Q56" i="91"/>
  <c r="O56" i="91"/>
  <c r="M61" i="91"/>
  <c r="L61" i="91"/>
  <c r="X64" i="91"/>
  <c r="I64" i="91"/>
  <c r="Y64" i="91"/>
  <c r="X68" i="91"/>
  <c r="I68" i="91"/>
  <c r="Y68" i="91"/>
  <c r="X69" i="91"/>
  <c r="I69" i="91"/>
  <c r="Y69" i="91"/>
  <c r="X70" i="91"/>
  <c r="I70" i="91"/>
  <c r="Y70" i="91"/>
  <c r="Y71" i="91"/>
  <c r="Z71" i="91"/>
  <c r="I71" i="91"/>
  <c r="P73" i="91"/>
  <c r="V73" i="91"/>
  <c r="T78" i="91"/>
  <c r="N78" i="91"/>
  <c r="Z85" i="91"/>
  <c r="I85" i="91"/>
  <c r="Y85" i="91"/>
  <c r="H85" i="91"/>
  <c r="W85" i="91"/>
  <c r="Y87" i="91"/>
  <c r="H87" i="91"/>
  <c r="I87" i="91"/>
  <c r="W87" i="91"/>
  <c r="L100" i="91"/>
  <c r="M100" i="91"/>
  <c r="I13" i="90"/>
  <c r="H14" i="90"/>
  <c r="W15" i="90"/>
  <c r="Y15" i="90"/>
  <c r="X16" i="90"/>
  <c r="I17" i="90"/>
  <c r="H159" i="90"/>
  <c r="L159" i="90"/>
  <c r="W160" i="90"/>
  <c r="Y160" i="90"/>
  <c r="X161" i="90"/>
  <c r="I162" i="90"/>
  <c r="H18" i="90"/>
  <c r="M21" i="90"/>
  <c r="X22" i="90"/>
  <c r="I23" i="90"/>
  <c r="H24" i="90"/>
  <c r="W25" i="90"/>
  <c r="Y25" i="90"/>
  <c r="X26" i="90"/>
  <c r="I27" i="90"/>
  <c r="H28" i="90"/>
  <c r="W29" i="90"/>
  <c r="Y29" i="90"/>
  <c r="X30" i="90"/>
  <c r="I31" i="90"/>
  <c r="H32" i="90"/>
  <c r="L32" i="90"/>
  <c r="W33" i="90"/>
  <c r="Y33" i="90"/>
  <c r="X34" i="90"/>
  <c r="I35" i="90"/>
  <c r="H36" i="90"/>
  <c r="L36" i="90"/>
  <c r="W37" i="90"/>
  <c r="Y37" i="90"/>
  <c r="W38" i="90"/>
  <c r="I39" i="90"/>
  <c r="H40" i="90"/>
  <c r="W41" i="90"/>
  <c r="N43" i="90"/>
  <c r="H44" i="90"/>
  <c r="L44" i="90"/>
  <c r="W45" i="90"/>
  <c r="N47" i="90"/>
  <c r="H48" i="90"/>
  <c r="L48" i="90"/>
  <c r="W49" i="90"/>
  <c r="X49" i="90"/>
  <c r="I51" i="90"/>
  <c r="Q52" i="90"/>
  <c r="N53" i="90"/>
  <c r="U53" i="90"/>
  <c r="O54" i="90"/>
  <c r="V54" i="90"/>
  <c r="Y55" i="90"/>
  <c r="Q55" i="90"/>
  <c r="H58" i="90"/>
  <c r="M61" i="90"/>
  <c r="X65" i="90"/>
  <c r="P66" i="90"/>
  <c r="H67" i="90"/>
  <c r="L67" i="90"/>
  <c r="I68" i="90"/>
  <c r="X68" i="90"/>
  <c r="I70" i="90"/>
  <c r="Z70" i="90"/>
  <c r="N72" i="90"/>
  <c r="W74" i="90"/>
  <c r="V74" i="90"/>
  <c r="H75" i="90"/>
  <c r="W76" i="90"/>
  <c r="U76" i="90"/>
  <c r="H78" i="90"/>
  <c r="L78" i="90"/>
  <c r="O79" i="90"/>
  <c r="V79" i="90"/>
  <c r="Y80" i="90"/>
  <c r="S80" i="90"/>
  <c r="I81" i="90"/>
  <c r="O81" i="90"/>
  <c r="V81" i="90"/>
  <c r="S82" i="90"/>
  <c r="Q83" i="90"/>
  <c r="P85" i="90"/>
  <c r="P87" i="90"/>
  <c r="M88" i="90"/>
  <c r="P89" i="90"/>
  <c r="Y90" i="90"/>
  <c r="M90" i="90"/>
  <c r="T90" i="90"/>
  <c r="P91" i="90"/>
  <c r="Y92" i="90"/>
  <c r="M92" i="90"/>
  <c r="T92" i="90"/>
  <c r="P93" i="90"/>
  <c r="X93" i="90"/>
  <c r="P94" i="90"/>
  <c r="X94" i="90"/>
  <c r="P95" i="90"/>
  <c r="X95" i="90"/>
  <c r="P96" i="90"/>
  <c r="O97" i="90"/>
  <c r="O98" i="90"/>
  <c r="W100" i="90"/>
  <c r="Y100" i="90"/>
  <c r="L101" i="90"/>
  <c r="S101" i="90"/>
  <c r="N102" i="90"/>
  <c r="U102" i="90"/>
  <c r="I103" i="90"/>
  <c r="O103" i="90"/>
  <c r="V103" i="90"/>
  <c r="S104" i="90"/>
  <c r="Q105" i="90"/>
  <c r="M106" i="90"/>
  <c r="M107" i="90"/>
  <c r="W109" i="90"/>
  <c r="P110" i="90"/>
  <c r="W112" i="90"/>
  <c r="Z112" i="90"/>
  <c r="Y113" i="90"/>
  <c r="P114" i="90"/>
  <c r="I115" i="90"/>
  <c r="T115" i="90"/>
  <c r="I116" i="90"/>
  <c r="W117" i="90"/>
  <c r="P118" i="90"/>
  <c r="N119" i="90"/>
  <c r="H120" i="90"/>
  <c r="L120" i="90"/>
  <c r="X120" i="90"/>
  <c r="M121" i="90"/>
  <c r="U122" i="90"/>
  <c r="H123" i="90"/>
  <c r="Y124" i="90"/>
  <c r="W125" i="90"/>
  <c r="T126" i="90"/>
  <c r="W128" i="90"/>
  <c r="X128" i="90"/>
  <c r="H128" i="90"/>
  <c r="M128" i="90"/>
  <c r="W129" i="90"/>
  <c r="U134" i="90"/>
  <c r="P138" i="90"/>
  <c r="U142" i="90"/>
  <c r="L144" i="90"/>
  <c r="I147" i="90"/>
  <c r="L148" i="90"/>
  <c r="P149" i="90"/>
  <c r="U150" i="90"/>
  <c r="T156" i="90"/>
  <c r="S156" i="90"/>
  <c r="Q156" i="90"/>
  <c r="T158" i="90"/>
  <c r="S158" i="90"/>
  <c r="I158" i="90"/>
  <c r="O158" i="90"/>
  <c r="L13" i="91"/>
  <c r="V13" i="91"/>
  <c r="U14" i="91"/>
  <c r="S15" i="91"/>
  <c r="T17" i="91"/>
  <c r="V17" i="91"/>
  <c r="O17" i="91"/>
  <c r="S17" i="91"/>
  <c r="M18" i="91"/>
  <c r="L19" i="91"/>
  <c r="U20" i="91"/>
  <c r="S22" i="91"/>
  <c r="S24" i="91"/>
  <c r="P24" i="91"/>
  <c r="I24" i="91"/>
  <c r="U24" i="91"/>
  <c r="Y26" i="91"/>
  <c r="W27" i="91"/>
  <c r="I28" i="91"/>
  <c r="T29" i="91"/>
  <c r="S29" i="91"/>
  <c r="Q29" i="91"/>
  <c r="L31" i="91"/>
  <c r="M31" i="91"/>
  <c r="U31" i="91"/>
  <c r="L32" i="91"/>
  <c r="N33" i="91"/>
  <c r="V33" i="91"/>
  <c r="W35" i="91"/>
  <c r="I36" i="91"/>
  <c r="T37" i="91"/>
  <c r="S37" i="91"/>
  <c r="Q37" i="91"/>
  <c r="L39" i="91"/>
  <c r="M39" i="91"/>
  <c r="U39" i="91"/>
  <c r="L40" i="91"/>
  <c r="N41" i="91"/>
  <c r="V41" i="91"/>
  <c r="W43" i="91"/>
  <c r="I44" i="91"/>
  <c r="M52" i="91"/>
  <c r="V57" i="91"/>
  <c r="Q57" i="91"/>
  <c r="O57" i="91"/>
  <c r="W58" i="91"/>
  <c r="S59" i="91"/>
  <c r="M63" i="91"/>
  <c r="L63" i="91"/>
  <c r="X65" i="91"/>
  <c r="I65" i="91"/>
  <c r="Y65" i="91"/>
  <c r="M66" i="91"/>
  <c r="L84" i="91"/>
  <c r="M84" i="91"/>
  <c r="U90" i="91"/>
  <c r="T90" i="91"/>
  <c r="N90" i="91"/>
  <c r="W104" i="91"/>
  <c r="I104" i="91"/>
  <c r="X106" i="91"/>
  <c r="H106" i="91"/>
  <c r="Z106" i="91"/>
  <c r="Y24" i="90"/>
  <c r="Y28" i="90"/>
  <c r="X29" i="90"/>
  <c r="Y36" i="90"/>
  <c r="Y48" i="90"/>
  <c r="N54" i="90"/>
  <c r="U54" i="90"/>
  <c r="O55" i="90"/>
  <c r="V55" i="90"/>
  <c r="Z78" i="90"/>
  <c r="Q82" i="90"/>
  <c r="O93" i="90"/>
  <c r="U93" i="90"/>
  <c r="O94" i="90"/>
  <c r="U94" i="90"/>
  <c r="O95" i="90"/>
  <c r="U95" i="90"/>
  <c r="O96" i="90"/>
  <c r="X112" i="90"/>
  <c r="Z113" i="90"/>
  <c r="X127" i="90"/>
  <c r="Z128" i="90"/>
  <c r="T131" i="90"/>
  <c r="S131" i="90"/>
  <c r="O131" i="90"/>
  <c r="T136" i="90"/>
  <c r="S136" i="90"/>
  <c r="O136" i="90"/>
  <c r="P150" i="90"/>
  <c r="U154" i="90"/>
  <c r="T18" i="91"/>
  <c r="S18" i="91"/>
  <c r="Q18" i="91"/>
  <c r="T23" i="91"/>
  <c r="Q23" i="91"/>
  <c r="L33" i="91"/>
  <c r="M33" i="91"/>
  <c r="Y16" i="90"/>
  <c r="I159" i="90"/>
  <c r="Y30" i="90"/>
  <c r="I32" i="90"/>
  <c r="I36" i="90"/>
  <c r="I48" i="90"/>
  <c r="H49" i="90"/>
  <c r="Y51" i="90"/>
  <c r="I53" i="90"/>
  <c r="O53" i="90"/>
  <c r="V53" i="90"/>
  <c r="Q54" i="90"/>
  <c r="S55" i="90"/>
  <c r="P63" i="90"/>
  <c r="W71" i="90"/>
  <c r="L71" i="90"/>
  <c r="M73" i="90"/>
  <c r="H74" i="90"/>
  <c r="X74" i="90"/>
  <c r="I76" i="90"/>
  <c r="L77" i="90"/>
  <c r="I78" i="90"/>
  <c r="Q79" i="90"/>
  <c r="Z81" i="90"/>
  <c r="Z82" i="90"/>
  <c r="N82" i="90"/>
  <c r="U82" i="90"/>
  <c r="Y88" i="90"/>
  <c r="O90" i="90"/>
  <c r="O92" i="90"/>
  <c r="Z100" i="90"/>
  <c r="W101" i="90"/>
  <c r="N101" i="90"/>
  <c r="U101" i="90"/>
  <c r="N104" i="90"/>
  <c r="U104" i="90"/>
  <c r="I106" i="90"/>
  <c r="H112" i="90"/>
  <c r="W113" i="90"/>
  <c r="L113" i="90"/>
  <c r="H117" i="90"/>
  <c r="I120" i="90"/>
  <c r="Z120" i="90"/>
  <c r="Z121" i="90"/>
  <c r="M123" i="90"/>
  <c r="H125" i="90"/>
  <c r="U126" i="90"/>
  <c r="M127" i="90"/>
  <c r="I128" i="90"/>
  <c r="H129" i="90"/>
  <c r="P129" i="90"/>
  <c r="U131" i="90"/>
  <c r="T132" i="90"/>
  <c r="R132" i="90"/>
  <c r="U132" i="90"/>
  <c r="Z133" i="90"/>
  <c r="Z134" i="90"/>
  <c r="N134" i="90"/>
  <c r="V134" i="90"/>
  <c r="L136" i="90"/>
  <c r="M136" i="90"/>
  <c r="U136" i="90"/>
  <c r="T137" i="90"/>
  <c r="N137" i="90"/>
  <c r="P137" i="90"/>
  <c r="T138" i="90"/>
  <c r="U146" i="90"/>
  <c r="X148" i="90"/>
  <c r="H148" i="90"/>
  <c r="S151" i="90"/>
  <c r="P154" i="90"/>
  <c r="L156" i="90"/>
  <c r="M156" i="90"/>
  <c r="O13" i="91"/>
  <c r="V15" i="91"/>
  <c r="N18" i="91"/>
  <c r="V18" i="91"/>
  <c r="Z19" i="91"/>
  <c r="Y19" i="91"/>
  <c r="N20" i="91"/>
  <c r="V20" i="91"/>
  <c r="V22" i="91"/>
  <c r="U23" i="91"/>
  <c r="W25" i="91"/>
  <c r="T27" i="91"/>
  <c r="S27" i="91"/>
  <c r="Q27" i="91"/>
  <c r="L29" i="91"/>
  <c r="M29" i="91"/>
  <c r="N31" i="91"/>
  <c r="V31" i="91"/>
  <c r="W33" i="91"/>
  <c r="T35" i="91"/>
  <c r="S35" i="91"/>
  <c r="Q35" i="91"/>
  <c r="L37" i="91"/>
  <c r="M37" i="91"/>
  <c r="N39" i="91"/>
  <c r="V39" i="91"/>
  <c r="W41" i="91"/>
  <c r="T43" i="91"/>
  <c r="S43" i="91"/>
  <c r="Q43" i="91"/>
  <c r="L45" i="91"/>
  <c r="M45" i="91"/>
  <c r="Z52" i="91"/>
  <c r="S56" i="91"/>
  <c r="V58" i="91"/>
  <c r="Q58" i="91"/>
  <c r="O58" i="91"/>
  <c r="W59" i="91"/>
  <c r="X61" i="91"/>
  <c r="X66" i="91"/>
  <c r="I66" i="91"/>
  <c r="Y66" i="91"/>
  <c r="W82" i="91"/>
  <c r="M85" i="91"/>
  <c r="L85" i="91"/>
  <c r="L87" i="91"/>
  <c r="M87" i="91"/>
  <c r="Q91" i="91"/>
  <c r="T91" i="91"/>
  <c r="Z100" i="91"/>
  <c r="H100" i="91"/>
  <c r="I100" i="91"/>
  <c r="L72" i="91"/>
  <c r="T79" i="91"/>
  <c r="L81" i="91"/>
  <c r="X83" i="91"/>
  <c r="Z88" i="91"/>
  <c r="T93" i="91"/>
  <c r="U93" i="91"/>
  <c r="N93" i="91"/>
  <c r="Q93" i="91"/>
  <c r="T94" i="91"/>
  <c r="V94" i="91"/>
  <c r="O94" i="91"/>
  <c r="N94" i="91"/>
  <c r="L99" i="91"/>
  <c r="T99" i="91"/>
  <c r="Y110" i="91"/>
  <c r="W110" i="91"/>
  <c r="X112" i="91"/>
  <c r="Z114" i="91"/>
  <c r="Y114" i="91"/>
  <c r="I116" i="91"/>
  <c r="Z118" i="91"/>
  <c r="I120" i="91"/>
  <c r="T123" i="91"/>
  <c r="U123" i="91"/>
  <c r="N123" i="91"/>
  <c r="Z123" i="91"/>
  <c r="S123" i="91"/>
  <c r="W129" i="91"/>
  <c r="T131" i="91"/>
  <c r="M132" i="91"/>
  <c r="L132" i="91"/>
  <c r="Y145" i="91"/>
  <c r="Z147" i="91"/>
  <c r="X147" i="91"/>
  <c r="O148" i="91"/>
  <c r="Y148" i="91"/>
  <c r="U150" i="91"/>
  <c r="S150" i="91"/>
  <c r="Y153" i="91"/>
  <c r="Z155" i="91"/>
  <c r="X155" i="91"/>
  <c r="H156" i="91"/>
  <c r="O156" i="91"/>
  <c r="L157" i="91"/>
  <c r="Q158" i="91"/>
  <c r="S160" i="91"/>
  <c r="U161" i="91"/>
  <c r="L162" i="91"/>
  <c r="W14" i="92"/>
  <c r="X14" i="92"/>
  <c r="W15" i="92"/>
  <c r="I15" i="92"/>
  <c r="L15" i="92"/>
  <c r="I16" i="92"/>
  <c r="I17" i="92"/>
  <c r="M17" i="92"/>
  <c r="Y19" i="92"/>
  <c r="Z20" i="92"/>
  <c r="W22" i="92"/>
  <c r="X22" i="92"/>
  <c r="X26" i="92"/>
  <c r="I27" i="92"/>
  <c r="M27" i="92"/>
  <c r="W30" i="92"/>
  <c r="Z30" i="92"/>
  <c r="I30" i="92"/>
  <c r="T31" i="92"/>
  <c r="L32" i="92"/>
  <c r="W34" i="92"/>
  <c r="Z34" i="92"/>
  <c r="I34" i="92"/>
  <c r="T35" i="92"/>
  <c r="L36" i="92"/>
  <c r="W38" i="92"/>
  <c r="Z38" i="92"/>
  <c r="I38" i="92"/>
  <c r="T39" i="92"/>
  <c r="L40" i="92"/>
  <c r="W42" i="92"/>
  <c r="I42" i="92"/>
  <c r="Y45" i="92"/>
  <c r="T50" i="92"/>
  <c r="V50" i="92"/>
  <c r="O50" i="92"/>
  <c r="U50" i="92"/>
  <c r="N50" i="92"/>
  <c r="Z51" i="92"/>
  <c r="Y51" i="92"/>
  <c r="X57" i="92"/>
  <c r="H59" i="92"/>
  <c r="M66" i="92"/>
  <c r="L66" i="92"/>
  <c r="H67" i="92"/>
  <c r="W68" i="92"/>
  <c r="Z68" i="92"/>
  <c r="X68" i="92"/>
  <c r="I68" i="92"/>
  <c r="Z112" i="91"/>
  <c r="V127" i="91"/>
  <c r="O127" i="91"/>
  <c r="S127" i="91"/>
  <c r="W133" i="91"/>
  <c r="X142" i="91"/>
  <c r="H142" i="91"/>
  <c r="U147" i="91"/>
  <c r="O147" i="91"/>
  <c r="Z149" i="91"/>
  <c r="H149" i="91"/>
  <c r="X149" i="91"/>
  <c r="Z152" i="91"/>
  <c r="W152" i="91"/>
  <c r="I152" i="91"/>
  <c r="X152" i="91"/>
  <c r="U155" i="91"/>
  <c r="O155" i="91"/>
  <c r="W157" i="91"/>
  <c r="H157" i="91"/>
  <c r="U158" i="91"/>
  <c r="Y16" i="92"/>
  <c r="X17" i="92"/>
  <c r="W20" i="92"/>
  <c r="H20" i="92"/>
  <c r="Y26" i="92"/>
  <c r="X27" i="92"/>
  <c r="P30" i="92"/>
  <c r="U31" i="92"/>
  <c r="X32" i="92"/>
  <c r="P34" i="92"/>
  <c r="U35" i="92"/>
  <c r="X36" i="92"/>
  <c r="P38" i="92"/>
  <c r="U39" i="92"/>
  <c r="X40" i="92"/>
  <c r="P42" i="92"/>
  <c r="T51" i="92"/>
  <c r="S51" i="92"/>
  <c r="Q51" i="92"/>
  <c r="O51" i="92"/>
  <c r="T52" i="92"/>
  <c r="V52" i="92"/>
  <c r="O52" i="92"/>
  <c r="U52" i="92"/>
  <c r="N52" i="92"/>
  <c r="L63" i="92"/>
  <c r="M63" i="92"/>
  <c r="T73" i="92"/>
  <c r="V73" i="92"/>
  <c r="O73" i="92"/>
  <c r="U73" i="92"/>
  <c r="N73" i="92"/>
  <c r="S73" i="92"/>
  <c r="T76" i="92"/>
  <c r="U76" i="92"/>
  <c r="N76" i="92"/>
  <c r="S76" i="92"/>
  <c r="Q76" i="92"/>
  <c r="V76" i="92"/>
  <c r="Y95" i="92"/>
  <c r="X95" i="92"/>
  <c r="N127" i="90"/>
  <c r="M129" i="90"/>
  <c r="O133" i="90"/>
  <c r="V133" i="90"/>
  <c r="Q135" i="90"/>
  <c r="Z137" i="90"/>
  <c r="W143" i="90"/>
  <c r="X149" i="90"/>
  <c r="W151" i="90"/>
  <c r="M152" i="90"/>
  <c r="Y155" i="90"/>
  <c r="O157" i="90"/>
  <c r="V157" i="90"/>
  <c r="Y13" i="91"/>
  <c r="Z16" i="91"/>
  <c r="Q16" i="91"/>
  <c r="O19" i="91"/>
  <c r="V19" i="91"/>
  <c r="Q21" i="91"/>
  <c r="Z22" i="91"/>
  <c r="O26" i="91"/>
  <c r="V26" i="91"/>
  <c r="O28" i="91"/>
  <c r="V28" i="91"/>
  <c r="O30" i="91"/>
  <c r="V30" i="91"/>
  <c r="O32" i="91"/>
  <c r="V32" i="91"/>
  <c r="O34" i="91"/>
  <c r="V34" i="91"/>
  <c r="O36" i="91"/>
  <c r="V36" i="91"/>
  <c r="O38" i="91"/>
  <c r="V38" i="91"/>
  <c r="O40" i="91"/>
  <c r="V40" i="91"/>
  <c r="O42" i="91"/>
  <c r="V42" i="91"/>
  <c r="O44" i="91"/>
  <c r="V44" i="91"/>
  <c r="Z46" i="91"/>
  <c r="M46" i="91"/>
  <c r="Z47" i="91"/>
  <c r="M47" i="91"/>
  <c r="Z48" i="91"/>
  <c r="M48" i="91"/>
  <c r="Z49" i="91"/>
  <c r="M49" i="91"/>
  <c r="Z50" i="91"/>
  <c r="M50" i="91"/>
  <c r="X51" i="91"/>
  <c r="M51" i="91"/>
  <c r="L53" i="91"/>
  <c r="Y54" i="91"/>
  <c r="V54" i="91"/>
  <c r="Z61" i="91"/>
  <c r="W63" i="91"/>
  <c r="N64" i="91"/>
  <c r="U64" i="91"/>
  <c r="N65" i="91"/>
  <c r="U65" i="91"/>
  <c r="N66" i="91"/>
  <c r="U66" i="91"/>
  <c r="N67" i="91"/>
  <c r="U67" i="91"/>
  <c r="N68" i="91"/>
  <c r="U68" i="91"/>
  <c r="N69" i="91"/>
  <c r="U69" i="91"/>
  <c r="R69" i="91" s="1"/>
  <c r="N70" i="91"/>
  <c r="U70" i="91"/>
  <c r="Z72" i="91"/>
  <c r="O72" i="91"/>
  <c r="M73" i="91"/>
  <c r="Z75" i="91"/>
  <c r="M75" i="91"/>
  <c r="X76" i="91"/>
  <c r="M76" i="91"/>
  <c r="X78" i="91"/>
  <c r="O79" i="91"/>
  <c r="I83" i="91"/>
  <c r="Z84" i="91"/>
  <c r="W84" i="91"/>
  <c r="O86" i="91"/>
  <c r="Z87" i="91"/>
  <c r="X87" i="91"/>
  <c r="I88" i="91"/>
  <c r="M89" i="91"/>
  <c r="L90" i="91"/>
  <c r="I91" i="91"/>
  <c r="W92" i="91"/>
  <c r="Z92" i="91"/>
  <c r="W93" i="91"/>
  <c r="V93" i="91"/>
  <c r="S94" i="91"/>
  <c r="P95" i="91"/>
  <c r="W97" i="91"/>
  <c r="Z97" i="91"/>
  <c r="Z98" i="91"/>
  <c r="X99" i="91"/>
  <c r="X100" i="91"/>
  <c r="Z101" i="91"/>
  <c r="L105" i="91"/>
  <c r="P107" i="91"/>
  <c r="X110" i="91"/>
  <c r="H111" i="91"/>
  <c r="L111" i="91"/>
  <c r="Y111" i="91"/>
  <c r="L112" i="91"/>
  <c r="T115" i="91"/>
  <c r="S115" i="91"/>
  <c r="Z115" i="91"/>
  <c r="Q115" i="91"/>
  <c r="T117" i="91"/>
  <c r="U117" i="91"/>
  <c r="N117" i="91"/>
  <c r="Q117" i="91"/>
  <c r="T118" i="91"/>
  <c r="Q118" i="91"/>
  <c r="I118" i="91"/>
  <c r="O118" i="91"/>
  <c r="T120" i="91"/>
  <c r="S120" i="91"/>
  <c r="Q120" i="91"/>
  <c r="Y122" i="91"/>
  <c r="N122" i="91"/>
  <c r="O123" i="91"/>
  <c r="W125" i="91"/>
  <c r="N126" i="91"/>
  <c r="U127" i="91"/>
  <c r="L128" i="91"/>
  <c r="T130" i="91"/>
  <c r="H133" i="91"/>
  <c r="L135" i="91"/>
  <c r="M136" i="91"/>
  <c r="X137" i="91"/>
  <c r="H137" i="91"/>
  <c r="T138" i="91"/>
  <c r="L139" i="91"/>
  <c r="H141" i="91"/>
  <c r="L145" i="91"/>
  <c r="U146" i="91"/>
  <c r="S146" i="91"/>
  <c r="H146" i="91"/>
  <c r="L146" i="91"/>
  <c r="W146" i="91"/>
  <c r="I147" i="91"/>
  <c r="Y147" i="91"/>
  <c r="M148" i="91"/>
  <c r="T148" i="91"/>
  <c r="I149" i="91"/>
  <c r="Y149" i="91"/>
  <c r="O150" i="91"/>
  <c r="Z151" i="91"/>
  <c r="X151" i="91"/>
  <c r="H152" i="91"/>
  <c r="O152" i="91"/>
  <c r="Y152" i="91"/>
  <c r="L153" i="91"/>
  <c r="U154" i="91"/>
  <c r="S154" i="91"/>
  <c r="H154" i="91"/>
  <c r="I155" i="91"/>
  <c r="Y155" i="91"/>
  <c r="M156" i="91"/>
  <c r="T156" i="91"/>
  <c r="I157" i="91"/>
  <c r="X157" i="91"/>
  <c r="M158" i="91"/>
  <c r="Y162" i="91"/>
  <c r="I162" i="91"/>
  <c r="Z162" i="91"/>
  <c r="I13" i="92"/>
  <c r="I14" i="92"/>
  <c r="Y15" i="92"/>
  <c r="Z16" i="92"/>
  <c r="L16" i="92"/>
  <c r="W18" i="92"/>
  <c r="X18" i="92"/>
  <c r="W19" i="92"/>
  <c r="I19" i="92"/>
  <c r="L19" i="92"/>
  <c r="I20" i="92"/>
  <c r="X20" i="92"/>
  <c r="I21" i="92"/>
  <c r="I22" i="92"/>
  <c r="H24" i="92"/>
  <c r="L24" i="92"/>
  <c r="M25" i="92"/>
  <c r="Z26" i="92"/>
  <c r="L26" i="92"/>
  <c r="W28" i="92"/>
  <c r="X28" i="92"/>
  <c r="I29" i="92"/>
  <c r="L29" i="92"/>
  <c r="N32" i="92"/>
  <c r="I33" i="92"/>
  <c r="L33" i="92"/>
  <c r="N36" i="92"/>
  <c r="I37" i="92"/>
  <c r="L37" i="92"/>
  <c r="N40" i="92"/>
  <c r="I41" i="92"/>
  <c r="L41" i="92"/>
  <c r="M43" i="92"/>
  <c r="L45" i="92"/>
  <c r="T46" i="92"/>
  <c r="U46" i="92"/>
  <c r="N46" i="92"/>
  <c r="Q46" i="92"/>
  <c r="N48" i="92"/>
  <c r="Q50" i="92"/>
  <c r="U51" i="92"/>
  <c r="T53" i="92"/>
  <c r="U53" i="92"/>
  <c r="N53" i="92"/>
  <c r="S53" i="92"/>
  <c r="V53" i="92"/>
  <c r="T62" i="92"/>
  <c r="P62" i="92"/>
  <c r="U62" i="92"/>
  <c r="W64" i="92"/>
  <c r="Z64" i="92"/>
  <c r="W66" i="92"/>
  <c r="Z66" i="92"/>
  <c r="I66" i="92"/>
  <c r="X66" i="92"/>
  <c r="H66" i="92"/>
  <c r="Z45" i="91"/>
  <c r="Y52" i="91"/>
  <c r="L54" i="91"/>
  <c r="W61" i="91"/>
  <c r="M62" i="91"/>
  <c r="X63" i="91"/>
  <c r="T72" i="91"/>
  <c r="X73" i="91"/>
  <c r="Z78" i="91"/>
  <c r="Z79" i="91"/>
  <c r="W83" i="91"/>
  <c r="W86" i="91"/>
  <c r="X88" i="91"/>
  <c r="H90" i="91"/>
  <c r="Z91" i="91"/>
  <c r="O93" i="91"/>
  <c r="U94" i="91"/>
  <c r="Z96" i="91"/>
  <c r="Q97" i="91"/>
  <c r="P97" i="91"/>
  <c r="P99" i="91"/>
  <c r="W102" i="91"/>
  <c r="T107" i="91"/>
  <c r="V108" i="91"/>
  <c r="W112" i="91"/>
  <c r="H112" i="91"/>
  <c r="T119" i="91"/>
  <c r="U119" i="91"/>
  <c r="N119" i="91"/>
  <c r="Z119" i="91"/>
  <c r="S119" i="91"/>
  <c r="T122" i="91"/>
  <c r="Q122" i="91"/>
  <c r="I122" i="91"/>
  <c r="O122" i="91"/>
  <c r="Q123" i="91"/>
  <c r="T124" i="91"/>
  <c r="S124" i="91"/>
  <c r="Q124" i="91"/>
  <c r="T126" i="91"/>
  <c r="S126" i="91"/>
  <c r="O126" i="91"/>
  <c r="N127" i="91"/>
  <c r="W135" i="91"/>
  <c r="X135" i="91"/>
  <c r="H135" i="91"/>
  <c r="Z143" i="91"/>
  <c r="Z145" i="91"/>
  <c r="H145" i="91"/>
  <c r="X145" i="91"/>
  <c r="I146" i="91"/>
  <c r="S147" i="91"/>
  <c r="Z148" i="91"/>
  <c r="W148" i="91"/>
  <c r="I148" i="91"/>
  <c r="X148" i="91"/>
  <c r="T150" i="91"/>
  <c r="U151" i="91"/>
  <c r="O151" i="91"/>
  <c r="Z153" i="91"/>
  <c r="H153" i="91"/>
  <c r="X153" i="91"/>
  <c r="S155" i="91"/>
  <c r="Z156" i="91"/>
  <c r="W156" i="91"/>
  <c r="I156" i="91"/>
  <c r="X156" i="91"/>
  <c r="Z157" i="91"/>
  <c r="T160" i="91"/>
  <c r="U160" i="91"/>
  <c r="N160" i="91"/>
  <c r="Q160" i="91"/>
  <c r="T161" i="91"/>
  <c r="S161" i="91"/>
  <c r="Q161" i="91"/>
  <c r="X13" i="92"/>
  <c r="W16" i="92"/>
  <c r="H16" i="92"/>
  <c r="H17" i="92"/>
  <c r="H19" i="92"/>
  <c r="X19" i="92"/>
  <c r="Y20" i="92"/>
  <c r="X21" i="92"/>
  <c r="Y22" i="92"/>
  <c r="W26" i="92"/>
  <c r="H26" i="92"/>
  <c r="H27" i="92"/>
  <c r="H29" i="92"/>
  <c r="X29" i="92"/>
  <c r="Y30" i="92"/>
  <c r="X30" i="92"/>
  <c r="P31" i="92"/>
  <c r="I32" i="92"/>
  <c r="P32" i="92"/>
  <c r="H33" i="92"/>
  <c r="X33" i="92"/>
  <c r="Y34" i="92"/>
  <c r="X34" i="92"/>
  <c r="P35" i="92"/>
  <c r="I36" i="92"/>
  <c r="P36" i="92"/>
  <c r="H37" i="92"/>
  <c r="X37" i="92"/>
  <c r="Y38" i="92"/>
  <c r="X38" i="92"/>
  <c r="P39" i="92"/>
  <c r="I40" i="92"/>
  <c r="P40" i="92"/>
  <c r="H41" i="92"/>
  <c r="X41" i="92"/>
  <c r="Y42" i="92"/>
  <c r="X42" i="92"/>
  <c r="T48" i="92"/>
  <c r="S48" i="92"/>
  <c r="O48" i="92"/>
  <c r="S50" i="92"/>
  <c r="V51" i="92"/>
  <c r="Q52" i="92"/>
  <c r="Y54" i="92"/>
  <c r="I54" i="92"/>
  <c r="V58" i="92"/>
  <c r="T58" i="92"/>
  <c r="X59" i="92"/>
  <c r="Y63" i="92"/>
  <c r="T64" i="92"/>
  <c r="P64" i="92"/>
  <c r="N64" i="92"/>
  <c r="Q65" i="92"/>
  <c r="T65" i="92"/>
  <c r="M65" i="92"/>
  <c r="Z70" i="92"/>
  <c r="Y72" i="92"/>
  <c r="I72" i="92"/>
  <c r="Q73" i="92"/>
  <c r="T78" i="92"/>
  <c r="V78" i="92"/>
  <c r="O78" i="92"/>
  <c r="U78" i="92"/>
  <c r="N78" i="92"/>
  <c r="S78" i="92"/>
  <c r="I89" i="92"/>
  <c r="P93" i="92"/>
  <c r="N93" i="92"/>
  <c r="U93" i="92"/>
  <c r="T100" i="92"/>
  <c r="Y103" i="92"/>
  <c r="P118" i="92"/>
  <c r="Y119" i="92"/>
  <c r="I119" i="92"/>
  <c r="X120" i="92"/>
  <c r="U125" i="92"/>
  <c r="O125" i="92"/>
  <c r="S125" i="92"/>
  <c r="Y129" i="92"/>
  <c r="I129" i="92"/>
  <c r="P130" i="92"/>
  <c r="P131" i="92"/>
  <c r="P133" i="92"/>
  <c r="W137" i="92"/>
  <c r="I137" i="92"/>
  <c r="M140" i="92"/>
  <c r="L140" i="92"/>
  <c r="S145" i="92"/>
  <c r="U147" i="92"/>
  <c r="O147" i="92"/>
  <c r="S147" i="92"/>
  <c r="L162" i="92"/>
  <c r="M162" i="92"/>
  <c r="Z162" i="92"/>
  <c r="L14" i="93"/>
  <c r="X15" i="93"/>
  <c r="I15" i="93"/>
  <c r="H159" i="93"/>
  <c r="X159" i="93"/>
  <c r="I159" i="93"/>
  <c r="U161" i="93"/>
  <c r="O72" i="92"/>
  <c r="V72" i="92"/>
  <c r="Q74" i="92"/>
  <c r="L78" i="92"/>
  <c r="O79" i="92"/>
  <c r="V79" i="92"/>
  <c r="Z80" i="92"/>
  <c r="L80" i="92"/>
  <c r="Y81" i="92"/>
  <c r="W82" i="92"/>
  <c r="Z83" i="92"/>
  <c r="X86" i="92"/>
  <c r="W90" i="92"/>
  <c r="M91" i="92"/>
  <c r="W95" i="92"/>
  <c r="Z95" i="92"/>
  <c r="Z98" i="92"/>
  <c r="H99" i="92"/>
  <c r="L99" i="92"/>
  <c r="X99" i="92"/>
  <c r="V100" i="92"/>
  <c r="X103" i="92"/>
  <c r="Z103" i="92"/>
  <c r="Z104" i="92"/>
  <c r="M106" i="92"/>
  <c r="W109" i="92"/>
  <c r="Y112" i="92"/>
  <c r="T115" i="92"/>
  <c r="Q115" i="92"/>
  <c r="N115" i="92"/>
  <c r="V115" i="92"/>
  <c r="S118" i="92"/>
  <c r="P120" i="92"/>
  <c r="Y122" i="92"/>
  <c r="X122" i="92"/>
  <c r="M123" i="92"/>
  <c r="L125" i="92"/>
  <c r="T125" i="92"/>
  <c r="U127" i="92"/>
  <c r="O127" i="92"/>
  <c r="S127" i="92"/>
  <c r="P128" i="92"/>
  <c r="S130" i="92"/>
  <c r="T131" i="92"/>
  <c r="U132" i="92"/>
  <c r="O132" i="92"/>
  <c r="S132" i="92"/>
  <c r="S133" i="92"/>
  <c r="M141" i="92"/>
  <c r="H142" i="92"/>
  <c r="S142" i="92"/>
  <c r="L145" i="92"/>
  <c r="M145" i="92"/>
  <c r="U145" i="92"/>
  <c r="L147" i="92"/>
  <c r="T147" i="92"/>
  <c r="L149" i="92"/>
  <c r="L157" i="92"/>
  <c r="M157" i="92"/>
  <c r="W16" i="93"/>
  <c r="Z16" i="93"/>
  <c r="I16" i="93"/>
  <c r="P17" i="93"/>
  <c r="N17" i="93"/>
  <c r="L53" i="92"/>
  <c r="O54" i="92"/>
  <c r="V54" i="92"/>
  <c r="S57" i="92"/>
  <c r="M58" i="92"/>
  <c r="U61" i="92"/>
  <c r="L62" i="92"/>
  <c r="N68" i="92"/>
  <c r="W70" i="92"/>
  <c r="Q72" i="92"/>
  <c r="S74" i="92"/>
  <c r="O75" i="92"/>
  <c r="V75" i="92"/>
  <c r="Z76" i="92"/>
  <c r="L76" i="92"/>
  <c r="Y77" i="92"/>
  <c r="Y78" i="92"/>
  <c r="Q79" i="92"/>
  <c r="Q81" i="92"/>
  <c r="X82" i="92"/>
  <c r="T86" i="92"/>
  <c r="M87" i="92"/>
  <c r="H89" i="92"/>
  <c r="L89" i="92"/>
  <c r="I91" i="92"/>
  <c r="L91" i="92"/>
  <c r="M92" i="92"/>
  <c r="H95" i="92"/>
  <c r="L95" i="92"/>
  <c r="U95" i="92"/>
  <c r="W96" i="92"/>
  <c r="I99" i="92"/>
  <c r="Z99" i="92"/>
  <c r="P100" i="92"/>
  <c r="H103" i="92"/>
  <c r="L103" i="92"/>
  <c r="V105" i="92"/>
  <c r="L106" i="92"/>
  <c r="W114" i="92"/>
  <c r="O115" i="92"/>
  <c r="I117" i="92"/>
  <c r="O117" i="92"/>
  <c r="X117" i="92"/>
  <c r="L118" i="92"/>
  <c r="M118" i="92"/>
  <c r="U118" i="92"/>
  <c r="L119" i="92"/>
  <c r="T120" i="92"/>
  <c r="U121" i="92"/>
  <c r="O121" i="92"/>
  <c r="S121" i="92"/>
  <c r="P122" i="92"/>
  <c r="Y124" i="92"/>
  <c r="X124" i="92"/>
  <c r="M125" i="92"/>
  <c r="Y126" i="92"/>
  <c r="T127" i="92"/>
  <c r="T128" i="92"/>
  <c r="U130" i="92"/>
  <c r="U131" i="92"/>
  <c r="T132" i="92"/>
  <c r="U133" i="92"/>
  <c r="Y135" i="92"/>
  <c r="L135" i="92"/>
  <c r="Z135" i="92"/>
  <c r="S136" i="92"/>
  <c r="L137" i="92"/>
  <c r="H138" i="92"/>
  <c r="M138" i="92"/>
  <c r="H140" i="92"/>
  <c r="Z143" i="92"/>
  <c r="M144" i="92"/>
  <c r="L144" i="92"/>
  <c r="O145" i="92"/>
  <c r="X145" i="92"/>
  <c r="M146" i="92"/>
  <c r="M147" i="92"/>
  <c r="X148" i="92"/>
  <c r="M149" i="92"/>
  <c r="L152" i="92"/>
  <c r="M152" i="92"/>
  <c r="T153" i="92"/>
  <c r="S153" i="92"/>
  <c r="U153" i="92"/>
  <c r="X157" i="92"/>
  <c r="I157" i="92"/>
  <c r="W158" i="92"/>
  <c r="X158" i="92"/>
  <c r="I158" i="92"/>
  <c r="L158" i="92"/>
  <c r="H14" i="93"/>
  <c r="X14" i="93"/>
  <c r="I14" i="93"/>
  <c r="H16" i="93"/>
  <c r="U16" i="93"/>
  <c r="L159" i="93"/>
  <c r="X160" i="93"/>
  <c r="I160" i="93"/>
  <c r="L160" i="93"/>
  <c r="M95" i="91"/>
  <c r="M96" i="91"/>
  <c r="Y97" i="91"/>
  <c r="W99" i="91"/>
  <c r="Y101" i="91"/>
  <c r="L103" i="91"/>
  <c r="Z111" i="91"/>
  <c r="W111" i="91"/>
  <c r="O114" i="91"/>
  <c r="V114" i="91"/>
  <c r="Q116" i="91"/>
  <c r="W117" i="91"/>
  <c r="O121" i="91"/>
  <c r="V121" i="91"/>
  <c r="O125" i="91"/>
  <c r="V125" i="91"/>
  <c r="R125" i="91" s="1"/>
  <c r="Z126" i="91"/>
  <c r="L126" i="91"/>
  <c r="W127" i="91"/>
  <c r="W128" i="91"/>
  <c r="M129" i="91"/>
  <c r="M131" i="91"/>
  <c r="W132" i="91"/>
  <c r="M133" i="91"/>
  <c r="M140" i="91"/>
  <c r="T145" i="91"/>
  <c r="Z146" i="91"/>
  <c r="Y146" i="91"/>
  <c r="T149" i="91"/>
  <c r="Z150" i="91"/>
  <c r="Y150" i="91"/>
  <c r="T153" i="91"/>
  <c r="Z154" i="91"/>
  <c r="Y154" i="91"/>
  <c r="W158" i="91"/>
  <c r="Z158" i="91"/>
  <c r="N162" i="91"/>
  <c r="U162" i="91"/>
  <c r="W13" i="92"/>
  <c r="Y13" i="92"/>
  <c r="Z14" i="92"/>
  <c r="W17" i="92"/>
  <c r="Y17" i="92"/>
  <c r="Z18" i="92"/>
  <c r="W21" i="92"/>
  <c r="Y21" i="92"/>
  <c r="Z22" i="92"/>
  <c r="W25" i="92"/>
  <c r="W27" i="92"/>
  <c r="Y27" i="92"/>
  <c r="Z28" i="92"/>
  <c r="X31" i="92"/>
  <c r="X35" i="92"/>
  <c r="X39" i="92"/>
  <c r="W43" i="92"/>
  <c r="L44" i="92"/>
  <c r="O47" i="92"/>
  <c r="V47" i="92"/>
  <c r="Z48" i="92"/>
  <c r="Q49" i="92"/>
  <c r="W53" i="92"/>
  <c r="Q54" i="92"/>
  <c r="L58" i="92"/>
  <c r="L61" i="92"/>
  <c r="I63" i="92"/>
  <c r="Y64" i="92"/>
  <c r="L68" i="92"/>
  <c r="Y69" i="92"/>
  <c r="H70" i="92"/>
  <c r="X70" i="92"/>
  <c r="Z72" i="92"/>
  <c r="L72" i="92"/>
  <c r="S72" i="92"/>
  <c r="Y73" i="92"/>
  <c r="N74" i="92"/>
  <c r="U74" i="92"/>
  <c r="Q75" i="92"/>
  <c r="M77" i="92"/>
  <c r="Q77" i="92"/>
  <c r="Z78" i="92"/>
  <c r="S79" i="92"/>
  <c r="O80" i="92"/>
  <c r="V80" i="92"/>
  <c r="S81" i="92"/>
  <c r="M83" i="92"/>
  <c r="T84" i="92"/>
  <c r="Z85" i="92"/>
  <c r="M85" i="92"/>
  <c r="X87" i="92"/>
  <c r="P87" i="92"/>
  <c r="M90" i="92"/>
  <c r="H91" i="92"/>
  <c r="W91" i="92"/>
  <c r="H94" i="92"/>
  <c r="I95" i="92"/>
  <c r="H96" i="92"/>
  <c r="P96" i="92"/>
  <c r="L97" i="92"/>
  <c r="I98" i="92"/>
  <c r="Y99" i="92"/>
  <c r="Q99" i="92"/>
  <c r="H102" i="92"/>
  <c r="I103" i="92"/>
  <c r="S106" i="92"/>
  <c r="T109" i="92"/>
  <c r="M110" i="92"/>
  <c r="M111" i="92"/>
  <c r="U114" i="92"/>
  <c r="S115" i="92"/>
  <c r="U116" i="92"/>
  <c r="O116" i="92"/>
  <c r="S116" i="92"/>
  <c r="P117" i="92"/>
  <c r="O118" i="92"/>
  <c r="M119" i="92"/>
  <c r="X119" i="92"/>
  <c r="U120" i="92"/>
  <c r="L121" i="92"/>
  <c r="T121" i="92"/>
  <c r="T122" i="92"/>
  <c r="U123" i="92"/>
  <c r="O123" i="92"/>
  <c r="S123" i="92"/>
  <c r="P124" i="92"/>
  <c r="P125" i="92"/>
  <c r="U126" i="92"/>
  <c r="Y128" i="92"/>
  <c r="U128" i="92"/>
  <c r="O130" i="92"/>
  <c r="O131" i="92"/>
  <c r="Y132" i="92"/>
  <c r="O133" i="92"/>
  <c r="W135" i="92"/>
  <c r="X135" i="92"/>
  <c r="H135" i="92"/>
  <c r="M135" i="92"/>
  <c r="M137" i="92"/>
  <c r="I138" i="92"/>
  <c r="W138" i="92"/>
  <c r="I141" i="92"/>
  <c r="X141" i="92"/>
  <c r="T143" i="92"/>
  <c r="P145" i="92"/>
  <c r="P147" i="92"/>
  <c r="I148" i="92"/>
  <c r="O148" i="92"/>
  <c r="X149" i="92"/>
  <c r="I149" i="92"/>
  <c r="T150" i="92"/>
  <c r="S150" i="92"/>
  <c r="U150" i="92"/>
  <c r="H158" i="92"/>
  <c r="Z158" i="92"/>
  <c r="W159" i="92"/>
  <c r="Y159" i="92"/>
  <c r="Y160" i="92"/>
  <c r="T162" i="92"/>
  <c r="U162" i="92"/>
  <c r="N162" i="92"/>
  <c r="S162" i="92"/>
  <c r="V162" i="92"/>
  <c r="P13" i="93"/>
  <c r="N13" i="93"/>
  <c r="M13" i="93"/>
  <c r="X16" i="93"/>
  <c r="T17" i="93"/>
  <c r="W161" i="93"/>
  <c r="Z161" i="93"/>
  <c r="I161" i="93"/>
  <c r="P162" i="93"/>
  <c r="N162" i="93"/>
  <c r="M162" i="93"/>
  <c r="W105" i="92"/>
  <c r="X106" i="92"/>
  <c r="H111" i="92"/>
  <c r="M112" i="92"/>
  <c r="L113" i="92"/>
  <c r="L115" i="92"/>
  <c r="Y116" i="92"/>
  <c r="L117" i="92"/>
  <c r="Y118" i="92"/>
  <c r="O119" i="92"/>
  <c r="L120" i="92"/>
  <c r="Y121" i="92"/>
  <c r="L122" i="92"/>
  <c r="Y123" i="92"/>
  <c r="L124" i="92"/>
  <c r="Y125" i="92"/>
  <c r="Y130" i="92"/>
  <c r="H143" i="92"/>
  <c r="L148" i="92"/>
  <c r="O149" i="92"/>
  <c r="L150" i="92"/>
  <c r="T152" i="92"/>
  <c r="L153" i="92"/>
  <c r="P155" i="92"/>
  <c r="P156" i="92"/>
  <c r="W157" i="92"/>
  <c r="M159" i="92"/>
  <c r="Z160" i="92"/>
  <c r="Q160" i="92"/>
  <c r="O161" i="92"/>
  <c r="V161" i="92"/>
  <c r="X13" i="93"/>
  <c r="U14" i="93"/>
  <c r="X17" i="93"/>
  <c r="U159" i="93"/>
  <c r="X162" i="93"/>
  <c r="U18" i="93"/>
  <c r="I19" i="93"/>
  <c r="M19" i="93"/>
  <c r="I20" i="93"/>
  <c r="P20" i="93"/>
  <c r="M25" i="93"/>
  <c r="H26" i="93"/>
  <c r="T26" i="93"/>
  <c r="H27" i="93"/>
  <c r="L27" i="93"/>
  <c r="H28" i="93"/>
  <c r="L28" i="93"/>
  <c r="X28" i="93"/>
  <c r="P29" i="93"/>
  <c r="I21" i="93"/>
  <c r="P21" i="93"/>
  <c r="H22" i="93"/>
  <c r="X22" i="93"/>
  <c r="Y23" i="93"/>
  <c r="M23" i="93"/>
  <c r="P24" i="93"/>
  <c r="I34" i="93"/>
  <c r="P34" i="93"/>
  <c r="H35" i="93"/>
  <c r="X35" i="93"/>
  <c r="Y36" i="93"/>
  <c r="M36" i="93"/>
  <c r="T37" i="93"/>
  <c r="M38" i="93"/>
  <c r="I39" i="93"/>
  <c r="Y39" i="93"/>
  <c r="H39" i="93"/>
  <c r="W40" i="93"/>
  <c r="Y40" i="93"/>
  <c r="I40" i="93"/>
  <c r="X40" i="93"/>
  <c r="P41" i="93"/>
  <c r="Q41" i="93"/>
  <c r="H41" i="93"/>
  <c r="L41" i="93"/>
  <c r="W42" i="93"/>
  <c r="X42" i="93"/>
  <c r="H42" i="93"/>
  <c r="M42" i="93"/>
  <c r="M43" i="93"/>
  <c r="M44" i="93"/>
  <c r="I45" i="93"/>
  <c r="Y45" i="93"/>
  <c r="V46" i="93"/>
  <c r="Z48" i="93"/>
  <c r="Z49" i="93"/>
  <c r="M49" i="93"/>
  <c r="I50" i="93"/>
  <c r="T51" i="93"/>
  <c r="V51" i="93"/>
  <c r="O51" i="93"/>
  <c r="Q51" i="93"/>
  <c r="U51" i="93"/>
  <c r="T53" i="93"/>
  <c r="S53" i="93"/>
  <c r="U53" i="93"/>
  <c r="Q53" i="93"/>
  <c r="M32" i="93"/>
  <c r="L32" i="93"/>
  <c r="L70" i="93"/>
  <c r="M70" i="93"/>
  <c r="Z71" i="93"/>
  <c r="T74" i="93"/>
  <c r="U74" i="93"/>
  <c r="N74" i="93"/>
  <c r="O74" i="93"/>
  <c r="V74" i="93"/>
  <c r="Q74" i="93"/>
  <c r="T76" i="93"/>
  <c r="V76" i="93"/>
  <c r="O76" i="93"/>
  <c r="U76" i="93"/>
  <c r="N76" i="93"/>
  <c r="Q76" i="93"/>
  <c r="S76" i="93"/>
  <c r="O152" i="92"/>
  <c r="Y158" i="92"/>
  <c r="Q161" i="92"/>
  <c r="Z15" i="93"/>
  <c r="Y16" i="93"/>
  <c r="Z160" i="93"/>
  <c r="Y161" i="93"/>
  <c r="I18" i="93"/>
  <c r="X18" i="93"/>
  <c r="S20" i="93"/>
  <c r="M26" i="93"/>
  <c r="U26" i="93"/>
  <c r="T29" i="93"/>
  <c r="L21" i="93"/>
  <c r="W23" i="93"/>
  <c r="Z23" i="93"/>
  <c r="I23" i="93"/>
  <c r="T24" i="93"/>
  <c r="L34" i="93"/>
  <c r="W36" i="93"/>
  <c r="Z36" i="93"/>
  <c r="I36" i="93"/>
  <c r="H38" i="93"/>
  <c r="I38" i="93"/>
  <c r="Y42" i="93"/>
  <c r="Z43" i="93"/>
  <c r="L43" i="93"/>
  <c r="I44" i="93"/>
  <c r="Y46" i="93"/>
  <c r="Z46" i="93"/>
  <c r="T48" i="93"/>
  <c r="S48" i="93"/>
  <c r="U48" i="93"/>
  <c r="O48" i="93"/>
  <c r="V53" i="93"/>
  <c r="Y55" i="93"/>
  <c r="U56" i="93"/>
  <c r="O56" i="93"/>
  <c r="N56" i="93"/>
  <c r="Z32" i="93"/>
  <c r="X32" i="93"/>
  <c r="Z70" i="93"/>
  <c r="N26" i="93"/>
  <c r="X27" i="93"/>
  <c r="M29" i="93"/>
  <c r="U29" i="93"/>
  <c r="X21" i="93"/>
  <c r="Z22" i="93"/>
  <c r="M24" i="93"/>
  <c r="U24" i="93"/>
  <c r="X34" i="93"/>
  <c r="Z35" i="93"/>
  <c r="N37" i="93"/>
  <c r="P37" i="93"/>
  <c r="M37" i="93"/>
  <c r="W43" i="93"/>
  <c r="I43" i="93"/>
  <c r="H43" i="93"/>
  <c r="X43" i="93"/>
  <c r="L31" i="93"/>
  <c r="M31" i="93"/>
  <c r="M71" i="93"/>
  <c r="L71" i="93"/>
  <c r="S74" i="93"/>
  <c r="W28" i="93"/>
  <c r="Z28" i="93"/>
  <c r="X38" i="93"/>
  <c r="W41" i="93"/>
  <c r="Y41" i="93"/>
  <c r="X41" i="93"/>
  <c r="Z44" i="93"/>
  <c r="Y44" i="93"/>
  <c r="H44" i="93"/>
  <c r="X45" i="93"/>
  <c r="H45" i="93"/>
  <c r="T46" i="93"/>
  <c r="U46" i="93"/>
  <c r="N46" i="93"/>
  <c r="O46" i="93"/>
  <c r="S46" i="93"/>
  <c r="L47" i="93"/>
  <c r="M47" i="93"/>
  <c r="T30" i="93"/>
  <c r="U30" i="93"/>
  <c r="Q30" i="93"/>
  <c r="Z31" i="93"/>
  <c r="I31" i="93"/>
  <c r="T65" i="93"/>
  <c r="U65" i="93"/>
  <c r="Q65" i="93"/>
  <c r="X29" i="93"/>
  <c r="X24" i="93"/>
  <c r="X37" i="93"/>
  <c r="P38" i="93"/>
  <c r="Z40" i="93"/>
  <c r="M40" i="93"/>
  <c r="W45" i="93"/>
  <c r="L45" i="93"/>
  <c r="Z47" i="93"/>
  <c r="T49" i="93"/>
  <c r="U49" i="93"/>
  <c r="N49" i="93"/>
  <c r="Q49" i="93"/>
  <c r="T50" i="93"/>
  <c r="Q50" i="93"/>
  <c r="O50" i="93"/>
  <c r="T52" i="93"/>
  <c r="U52" i="93"/>
  <c r="N52" i="93"/>
  <c r="M52" i="93"/>
  <c r="S52" i="93"/>
  <c r="T54" i="93"/>
  <c r="V54" i="93"/>
  <c r="O54" i="93"/>
  <c r="M54" i="93"/>
  <c r="S54" i="93"/>
  <c r="U59" i="93"/>
  <c r="N59" i="93"/>
  <c r="V59" i="93"/>
  <c r="W61" i="93"/>
  <c r="X61" i="93"/>
  <c r="H61" i="93"/>
  <c r="W62" i="93"/>
  <c r="M63" i="93"/>
  <c r="I64" i="93"/>
  <c r="X30" i="93"/>
  <c r="U32" i="93"/>
  <c r="I33" i="93"/>
  <c r="M33" i="93"/>
  <c r="X65" i="93"/>
  <c r="I72" i="93"/>
  <c r="L78" i="93"/>
  <c r="M78" i="93"/>
  <c r="W78" i="93"/>
  <c r="Y80" i="93"/>
  <c r="Z85" i="93"/>
  <c r="M89" i="93"/>
  <c r="L89" i="93"/>
  <c r="X95" i="93"/>
  <c r="H95" i="93"/>
  <c r="P97" i="93"/>
  <c r="O97" i="93"/>
  <c r="L97" i="93"/>
  <c r="X67" i="93"/>
  <c r="H67" i="93"/>
  <c r="H68" i="93"/>
  <c r="I105" i="93"/>
  <c r="L106" i="93"/>
  <c r="S117" i="93"/>
  <c r="Q117" i="93"/>
  <c r="M83" i="93"/>
  <c r="L83" i="93"/>
  <c r="W88" i="93"/>
  <c r="Z91" i="93"/>
  <c r="W91" i="93"/>
  <c r="I91" i="93"/>
  <c r="M92" i="93"/>
  <c r="L92" i="93"/>
  <c r="O69" i="93"/>
  <c r="V69" i="93"/>
  <c r="X113" i="93"/>
  <c r="H113" i="93"/>
  <c r="W113" i="93"/>
  <c r="U58" i="93"/>
  <c r="V58" i="93"/>
  <c r="S58" i="93"/>
  <c r="M61" i="93"/>
  <c r="X63" i="93"/>
  <c r="Y63" i="93"/>
  <c r="H63" i="93"/>
  <c r="X64" i="93"/>
  <c r="I30" i="93"/>
  <c r="W31" i="93"/>
  <c r="X31" i="93"/>
  <c r="H31" i="93"/>
  <c r="W32" i="93"/>
  <c r="Y32" i="93"/>
  <c r="I32" i="93"/>
  <c r="X33" i="93"/>
  <c r="W70" i="93"/>
  <c r="X70" i="93"/>
  <c r="H70" i="93"/>
  <c r="X71" i="93"/>
  <c r="I71" i="93"/>
  <c r="T73" i="93"/>
  <c r="V73" i="93"/>
  <c r="O73" i="93"/>
  <c r="S73" i="93"/>
  <c r="L74" i="93"/>
  <c r="O77" i="93"/>
  <c r="V77" i="93"/>
  <c r="L82" i="93"/>
  <c r="M82" i="93"/>
  <c r="H88" i="93"/>
  <c r="Z89" i="93"/>
  <c r="I89" i="93"/>
  <c r="H89" i="93"/>
  <c r="X89" i="93"/>
  <c r="L90" i="93"/>
  <c r="H91" i="93"/>
  <c r="X91" i="93"/>
  <c r="Z96" i="93"/>
  <c r="M66" i="93"/>
  <c r="L66" i="93"/>
  <c r="H103" i="93"/>
  <c r="H104" i="93"/>
  <c r="H106" i="93"/>
  <c r="X100" i="93"/>
  <c r="T64" i="93"/>
  <c r="Q64" i="93"/>
  <c r="H32" i="93"/>
  <c r="Q32" i="93"/>
  <c r="T33" i="93"/>
  <c r="Q33" i="93"/>
  <c r="H33" i="93"/>
  <c r="Y33" i="93"/>
  <c r="I70" i="93"/>
  <c r="H71" i="93"/>
  <c r="Y71" i="93"/>
  <c r="U73" i="93"/>
  <c r="Z74" i="93"/>
  <c r="T78" i="93"/>
  <c r="U78" i="93"/>
  <c r="N78" i="93"/>
  <c r="S78" i="93"/>
  <c r="V78" i="93"/>
  <c r="X92" i="93"/>
  <c r="I92" i="93"/>
  <c r="H92" i="93"/>
  <c r="O93" i="93"/>
  <c r="V93" i="93"/>
  <c r="H96" i="93"/>
  <c r="Z68" i="93"/>
  <c r="P69" i="93"/>
  <c r="I104" i="93"/>
  <c r="U125" i="93"/>
  <c r="Q125" i="93"/>
  <c r="P126" i="93"/>
  <c r="W130" i="93"/>
  <c r="H130" i="93"/>
  <c r="U131" i="93"/>
  <c r="V142" i="93"/>
  <c r="W109" i="93"/>
  <c r="I109" i="93"/>
  <c r="H109" i="93"/>
  <c r="W110" i="93"/>
  <c r="H110" i="93"/>
  <c r="M151" i="93"/>
  <c r="L151" i="93"/>
  <c r="M13" i="94"/>
  <c r="L13" i="94"/>
  <c r="V14" i="94"/>
  <c r="Q14" i="94"/>
  <c r="U14" i="94"/>
  <c r="Z21" i="94"/>
  <c r="Y21" i="94"/>
  <c r="I21" i="94"/>
  <c r="X21" i="94"/>
  <c r="H21" i="94"/>
  <c r="V30" i="94"/>
  <c r="U30" i="94"/>
  <c r="Q30" i="94"/>
  <c r="M32" i="94"/>
  <c r="L32" i="94"/>
  <c r="P100" i="93"/>
  <c r="Z101" i="93"/>
  <c r="T107" i="93"/>
  <c r="S107" i="93"/>
  <c r="Q107" i="93"/>
  <c r="Q114" i="93"/>
  <c r="M119" i="93"/>
  <c r="L121" i="93"/>
  <c r="L122" i="93"/>
  <c r="M122" i="93"/>
  <c r="Q126" i="93"/>
  <c r="X128" i="93"/>
  <c r="I132" i="93"/>
  <c r="W132" i="93"/>
  <c r="H132" i="93"/>
  <c r="Z138" i="93"/>
  <c r="Z139" i="93"/>
  <c r="W140" i="93"/>
  <c r="M140" i="93"/>
  <c r="X143" i="93"/>
  <c r="H143" i="93"/>
  <c r="W143" i="93"/>
  <c r="Q149" i="93"/>
  <c r="U149" i="93"/>
  <c r="P149" i="93"/>
  <c r="L112" i="93"/>
  <c r="I153" i="93"/>
  <c r="H153" i="93"/>
  <c r="I154" i="93"/>
  <c r="M17" i="94"/>
  <c r="L17" i="94"/>
  <c r="V18" i="94"/>
  <c r="U18" i="94"/>
  <c r="Q18" i="94"/>
  <c r="M28" i="94"/>
  <c r="L28" i="94"/>
  <c r="V35" i="94"/>
  <c r="Q35" i="94"/>
  <c r="U35" i="94"/>
  <c r="I36" i="94"/>
  <c r="Y36" i="94"/>
  <c r="H36" i="94"/>
  <c r="X36" i="94"/>
  <c r="Z80" i="93"/>
  <c r="Q80" i="93"/>
  <c r="T85" i="93"/>
  <c r="T86" i="93"/>
  <c r="M87" i="93"/>
  <c r="Z90" i="93"/>
  <c r="W90" i="93"/>
  <c r="M94" i="93"/>
  <c r="X66" i="93"/>
  <c r="M102" i="93"/>
  <c r="U99" i="93"/>
  <c r="T100" i="93"/>
  <c r="L107" i="93"/>
  <c r="M107" i="93"/>
  <c r="U107" i="93"/>
  <c r="I119" i="93"/>
  <c r="L119" i="93"/>
  <c r="H123" i="93"/>
  <c r="L123" i="93"/>
  <c r="P125" i="93"/>
  <c r="W126" i="93"/>
  <c r="M127" i="93"/>
  <c r="I129" i="93"/>
  <c r="H134" i="93"/>
  <c r="M134" i="93"/>
  <c r="T138" i="93"/>
  <c r="U138" i="93"/>
  <c r="N138" i="93"/>
  <c r="Q138" i="93"/>
  <c r="O142" i="93"/>
  <c r="X144" i="93"/>
  <c r="L145" i="93"/>
  <c r="H147" i="93"/>
  <c r="M109" i="93"/>
  <c r="L109" i="93"/>
  <c r="Q112" i="93"/>
  <c r="P112" i="93"/>
  <c r="H112" i="93"/>
  <c r="U112" i="93"/>
  <c r="Q152" i="93"/>
  <c r="P152" i="93"/>
  <c r="X154" i="93"/>
  <c r="Y155" i="93"/>
  <c r="L155" i="93"/>
  <c r="T157" i="93"/>
  <c r="U157" i="93"/>
  <c r="N157" i="93"/>
  <c r="S157" i="93"/>
  <c r="V157" i="93"/>
  <c r="Z13" i="94"/>
  <c r="Y13" i="94"/>
  <c r="I13" i="94"/>
  <c r="X13" i="94"/>
  <c r="H13" i="94"/>
  <c r="L16" i="94"/>
  <c r="Y20" i="94"/>
  <c r="I20" i="94"/>
  <c r="M21" i="94"/>
  <c r="L21" i="94"/>
  <c r="V22" i="94"/>
  <c r="U22" i="94"/>
  <c r="Q22" i="94"/>
  <c r="V31" i="94"/>
  <c r="Q31" i="94"/>
  <c r="U31" i="94"/>
  <c r="I32" i="94"/>
  <c r="Y32" i="94"/>
  <c r="H32" i="94"/>
  <c r="X32" i="94"/>
  <c r="Z41" i="93"/>
  <c r="Z42" i="93"/>
  <c r="W44" i="93"/>
  <c r="O47" i="93"/>
  <c r="V47" i="93"/>
  <c r="Y48" i="93"/>
  <c r="Z50" i="93"/>
  <c r="X51" i="93"/>
  <c r="L53" i="93"/>
  <c r="S57" i="93"/>
  <c r="M62" i="93"/>
  <c r="Z64" i="93"/>
  <c r="W30" i="93"/>
  <c r="Z33" i="93"/>
  <c r="W65" i="93"/>
  <c r="M72" i="93"/>
  <c r="Q72" i="93"/>
  <c r="I74" i="93"/>
  <c r="M75" i="93"/>
  <c r="Q75" i="93"/>
  <c r="Y76" i="93"/>
  <c r="O79" i="93"/>
  <c r="V79" i="93"/>
  <c r="S80" i="93"/>
  <c r="Q81" i="93"/>
  <c r="L87" i="93"/>
  <c r="H90" i="93"/>
  <c r="X90" i="93"/>
  <c r="X94" i="93"/>
  <c r="L94" i="93"/>
  <c r="L95" i="93"/>
  <c r="H66" i="93"/>
  <c r="L67" i="93"/>
  <c r="X102" i="93"/>
  <c r="L102" i="93"/>
  <c r="L103" i="93"/>
  <c r="W98" i="93"/>
  <c r="X98" i="93"/>
  <c r="H100" i="93"/>
  <c r="N107" i="93"/>
  <c r="V107" i="93"/>
  <c r="W115" i="93"/>
  <c r="M118" i="93"/>
  <c r="H119" i="93"/>
  <c r="P119" i="93"/>
  <c r="I123" i="93"/>
  <c r="I127" i="93"/>
  <c r="L127" i="93"/>
  <c r="L130" i="93"/>
  <c r="Q131" i="93"/>
  <c r="M132" i="93"/>
  <c r="I134" i="93"/>
  <c r="Y134" i="93"/>
  <c r="H135" i="93"/>
  <c r="M138" i="93"/>
  <c r="S138" i="93"/>
  <c r="T140" i="93"/>
  <c r="U140" i="93"/>
  <c r="N140" i="93"/>
  <c r="Q140" i="93"/>
  <c r="O141" i="93"/>
  <c r="T142" i="93"/>
  <c r="M143" i="93"/>
  <c r="W145" i="93"/>
  <c r="H145" i="93"/>
  <c r="M145" i="93"/>
  <c r="Q146" i="93"/>
  <c r="U146" i="93"/>
  <c r="H146" i="93"/>
  <c r="L110" i="93"/>
  <c r="W112" i="93"/>
  <c r="L150" i="93"/>
  <c r="M153" i="93"/>
  <c r="L153" i="93"/>
  <c r="H155" i="93"/>
  <c r="M157" i="93"/>
  <c r="Z158" i="93"/>
  <c r="I158" i="93"/>
  <c r="Z14" i="94"/>
  <c r="Y14" i="94"/>
  <c r="I14" i="94"/>
  <c r="L14" i="94"/>
  <c r="V15" i="94"/>
  <c r="U15" i="94"/>
  <c r="Q15" i="94"/>
  <c r="Z17" i="94"/>
  <c r="Y17" i="94"/>
  <c r="I17" i="94"/>
  <c r="X17" i="94"/>
  <c r="H17" i="94"/>
  <c r="U24" i="94"/>
  <c r="T24" i="94"/>
  <c r="L26" i="94"/>
  <c r="V27" i="94"/>
  <c r="Q27" i="94"/>
  <c r="U27" i="94"/>
  <c r="I28" i="94"/>
  <c r="Y28" i="94"/>
  <c r="H28" i="94"/>
  <c r="X28" i="94"/>
  <c r="V34" i="94"/>
  <c r="U34" i="94"/>
  <c r="Q34" i="94"/>
  <c r="M36" i="94"/>
  <c r="L36" i="94"/>
  <c r="Q38" i="94"/>
  <c r="V39" i="94"/>
  <c r="Q39" i="94"/>
  <c r="H42" i="94"/>
  <c r="Q42" i="94"/>
  <c r="V43" i="94"/>
  <c r="Q43" i="94"/>
  <c r="H43" i="94"/>
  <c r="L43" i="94"/>
  <c r="Y43" i="94"/>
  <c r="I45" i="94"/>
  <c r="Y45" i="94"/>
  <c r="W51" i="94"/>
  <c r="S53" i="94"/>
  <c r="Q53" i="94"/>
  <c r="N53" i="94"/>
  <c r="W61" i="94"/>
  <c r="H63" i="94"/>
  <c r="X64" i="94"/>
  <c r="P69" i="94"/>
  <c r="N69" i="94"/>
  <c r="L69" i="94"/>
  <c r="H71" i="94"/>
  <c r="S73" i="94"/>
  <c r="U74" i="94"/>
  <c r="L75" i="94"/>
  <c r="M79" i="94"/>
  <c r="L79" i="94"/>
  <c r="H83" i="94"/>
  <c r="Z83" i="94"/>
  <c r="I83" i="94"/>
  <c r="Q85" i="94"/>
  <c r="U85" i="94"/>
  <c r="H85" i="94"/>
  <c r="X85" i="94"/>
  <c r="Y88" i="94"/>
  <c r="H88" i="94"/>
  <c r="O97" i="94"/>
  <c r="V97" i="94"/>
  <c r="T97" i="94"/>
  <c r="P97" i="94"/>
  <c r="Y107" i="94"/>
  <c r="I107" i="94"/>
  <c r="X111" i="93"/>
  <c r="W150" i="93"/>
  <c r="W151" i="93"/>
  <c r="P154" i="93"/>
  <c r="O158" i="93"/>
  <c r="V158" i="93"/>
  <c r="Z16" i="94"/>
  <c r="I18" i="94"/>
  <c r="Y18" i="94"/>
  <c r="Q19" i="94"/>
  <c r="Z20" i="94"/>
  <c r="I22" i="94"/>
  <c r="Y22" i="94"/>
  <c r="Q23" i="94"/>
  <c r="Z26" i="94"/>
  <c r="Y26" i="94"/>
  <c r="I27" i="94"/>
  <c r="I31" i="94"/>
  <c r="I35" i="94"/>
  <c r="U38" i="94"/>
  <c r="I39" i="94"/>
  <c r="X40" i="94"/>
  <c r="U42" i="94"/>
  <c r="I43" i="94"/>
  <c r="X44" i="94"/>
  <c r="Z46" i="94"/>
  <c r="N46" i="94"/>
  <c r="U49" i="94"/>
  <c r="Q52" i="94"/>
  <c r="O56" i="94"/>
  <c r="V56" i="94"/>
  <c r="M60" i="94"/>
  <c r="X61" i="94"/>
  <c r="W64" i="94"/>
  <c r="Z64" i="94"/>
  <c r="H64" i="94"/>
  <c r="Z65" i="94"/>
  <c r="W67" i="94"/>
  <c r="X67" i="94"/>
  <c r="I67" i="94"/>
  <c r="T70" i="94"/>
  <c r="N70" i="94"/>
  <c r="W75" i="94"/>
  <c r="H75" i="94"/>
  <c r="I78" i="94"/>
  <c r="I81" i="94"/>
  <c r="W81" i="94"/>
  <c r="H81" i="94"/>
  <c r="Q84" i="94"/>
  <c r="P87" i="94"/>
  <c r="N87" i="94"/>
  <c r="M88" i="94"/>
  <c r="P94" i="94"/>
  <c r="V94" i="94"/>
  <c r="Z99" i="94"/>
  <c r="X99" i="94"/>
  <c r="H99" i="94"/>
  <c r="X111" i="94"/>
  <c r="W107" i="93"/>
  <c r="L114" i="93"/>
  <c r="M117" i="93"/>
  <c r="H122" i="93"/>
  <c r="W122" i="93"/>
  <c r="L126" i="93"/>
  <c r="L131" i="93"/>
  <c r="Q137" i="93"/>
  <c r="Q139" i="93"/>
  <c r="P143" i="93"/>
  <c r="M147" i="93"/>
  <c r="H150" i="93"/>
  <c r="H151" i="93"/>
  <c r="X152" i="93"/>
  <c r="Q156" i="93"/>
  <c r="W157" i="93"/>
  <c r="Q158" i="93"/>
  <c r="Z15" i="94"/>
  <c r="H16" i="94"/>
  <c r="X16" i="94"/>
  <c r="Z19" i="94"/>
  <c r="U19" i="94"/>
  <c r="H20" i="94"/>
  <c r="X20" i="94"/>
  <c r="U23" i="94"/>
  <c r="M25" i="94"/>
  <c r="H26" i="94"/>
  <c r="X26" i="94"/>
  <c r="V28" i="94"/>
  <c r="U28" i="94"/>
  <c r="L29" i="94"/>
  <c r="M30" i="94"/>
  <c r="V32" i="94"/>
  <c r="U32" i="94"/>
  <c r="L33" i="94"/>
  <c r="M34" i="94"/>
  <c r="V36" i="94"/>
  <c r="U36" i="94"/>
  <c r="L37" i="94"/>
  <c r="M38" i="94"/>
  <c r="U39" i="94"/>
  <c r="V40" i="94"/>
  <c r="U40" i="94"/>
  <c r="H40" i="94"/>
  <c r="L40" i="94"/>
  <c r="Y40" i="94"/>
  <c r="L41" i="94"/>
  <c r="M42" i="94"/>
  <c r="U43" i="94"/>
  <c r="V44" i="94"/>
  <c r="U44" i="94"/>
  <c r="H44" i="94"/>
  <c r="L45" i="94"/>
  <c r="Z47" i="94"/>
  <c r="S48" i="94"/>
  <c r="N48" i="94"/>
  <c r="V48" i="94"/>
  <c r="Z50" i="94"/>
  <c r="W52" i="94"/>
  <c r="U53" i="94"/>
  <c r="O57" i="94"/>
  <c r="V57" i="94"/>
  <c r="X58" i="94"/>
  <c r="M61" i="94"/>
  <c r="P65" i="94"/>
  <c r="N65" i="94"/>
  <c r="L65" i="94"/>
  <c r="H67" i="94"/>
  <c r="Z67" i="94"/>
  <c r="X68" i="94"/>
  <c r="T69" i="94"/>
  <c r="H77" i="94"/>
  <c r="U77" i="94"/>
  <c r="Q80" i="94"/>
  <c r="P80" i="94"/>
  <c r="L83" i="94"/>
  <c r="X84" i="94"/>
  <c r="I88" i="94"/>
  <c r="Z88" i="94"/>
  <c r="W89" i="94"/>
  <c r="M89" i="94"/>
  <c r="T90" i="94"/>
  <c r="Q90" i="94"/>
  <c r="V90" i="94"/>
  <c r="O90" i="94"/>
  <c r="I90" i="94"/>
  <c r="N90" i="94"/>
  <c r="T91" i="94"/>
  <c r="S91" i="94"/>
  <c r="Q91" i="94"/>
  <c r="I91" i="94"/>
  <c r="O91" i="94"/>
  <c r="Z92" i="94"/>
  <c r="X27" i="94"/>
  <c r="Z29" i="94"/>
  <c r="X29" i="94"/>
  <c r="H29" i="94"/>
  <c r="Z30" i="94"/>
  <c r="Y30" i="94"/>
  <c r="I30" i="94"/>
  <c r="X31" i="94"/>
  <c r="Z33" i="94"/>
  <c r="X33" i="94"/>
  <c r="H33" i="94"/>
  <c r="Z34" i="94"/>
  <c r="Y34" i="94"/>
  <c r="I34" i="94"/>
  <c r="X35" i="94"/>
  <c r="Z37" i="94"/>
  <c r="X37" i="94"/>
  <c r="H37" i="94"/>
  <c r="Z38" i="94"/>
  <c r="Y38" i="94"/>
  <c r="I38" i="94"/>
  <c r="X39" i="94"/>
  <c r="Z41" i="94"/>
  <c r="X41" i="94"/>
  <c r="H41" i="94"/>
  <c r="Z42" i="94"/>
  <c r="Y42" i="94"/>
  <c r="I42" i="94"/>
  <c r="X43" i="94"/>
  <c r="W45" i="94"/>
  <c r="H45" i="94"/>
  <c r="S46" i="94"/>
  <c r="U46" i="94"/>
  <c r="Q46" i="94"/>
  <c r="S49" i="94"/>
  <c r="Q49" i="94"/>
  <c r="N49" i="94"/>
  <c r="S52" i="94"/>
  <c r="N52" i="94"/>
  <c r="V52" i="94"/>
  <c r="M57" i="94"/>
  <c r="L57" i="94"/>
  <c r="S62" i="94"/>
  <c r="O62" i="94"/>
  <c r="W63" i="94"/>
  <c r="X63" i="94"/>
  <c r="I63" i="94"/>
  <c r="T66" i="94"/>
  <c r="N66" i="94"/>
  <c r="W68" i="94"/>
  <c r="Z68" i="94"/>
  <c r="H68" i="94"/>
  <c r="X71" i="94"/>
  <c r="Y71" i="94"/>
  <c r="I71" i="94"/>
  <c r="T73" i="94"/>
  <c r="Q73" i="94"/>
  <c r="V73" i="94"/>
  <c r="O73" i="94"/>
  <c r="N73" i="94"/>
  <c r="V74" i="94"/>
  <c r="S74" i="94"/>
  <c r="Q74" i="94"/>
  <c r="O74" i="94"/>
  <c r="M81" i="94"/>
  <c r="L81" i="94"/>
  <c r="N84" i="94"/>
  <c r="V84" i="94"/>
  <c r="W85" i="94"/>
  <c r="I85" i="94"/>
  <c r="P98" i="94"/>
  <c r="V98" i="94"/>
  <c r="O115" i="94"/>
  <c r="V115" i="94"/>
  <c r="T115" i="94"/>
  <c r="P115" i="94"/>
  <c r="S136" i="94"/>
  <c r="T136" i="94"/>
  <c r="Q139" i="94"/>
  <c r="M157" i="94"/>
  <c r="L157" i="94"/>
  <c r="V100" i="94"/>
  <c r="O100" i="94"/>
  <c r="L103" i="94"/>
  <c r="T107" i="94"/>
  <c r="S107" i="94"/>
  <c r="Q107" i="94"/>
  <c r="O107" i="94"/>
  <c r="U108" i="94"/>
  <c r="O108" i="94"/>
  <c r="T108" i="94"/>
  <c r="M111" i="94"/>
  <c r="L111" i="94"/>
  <c r="M115" i="94"/>
  <c r="L115" i="94"/>
  <c r="P120" i="94"/>
  <c r="O120" i="94"/>
  <c r="X123" i="94"/>
  <c r="P128" i="94"/>
  <c r="O128" i="94"/>
  <c r="X131" i="94"/>
  <c r="L147" i="94"/>
  <c r="M147" i="94"/>
  <c r="S148" i="94"/>
  <c r="P148" i="94"/>
  <c r="I148" i="94"/>
  <c r="O148" i="94"/>
  <c r="T149" i="94"/>
  <c r="S149" i="94"/>
  <c r="P149" i="94"/>
  <c r="Z156" i="94"/>
  <c r="X156" i="94"/>
  <c r="I156" i="94"/>
  <c r="H156" i="94"/>
  <c r="Y156" i="94"/>
  <c r="Z157" i="94"/>
  <c r="Y158" i="94"/>
  <c r="Z158" i="94"/>
  <c r="H158" i="94"/>
  <c r="Z28" i="94"/>
  <c r="Z32" i="94"/>
  <c r="Z36" i="94"/>
  <c r="Z40" i="94"/>
  <c r="Z44" i="94"/>
  <c r="W46" i="94"/>
  <c r="M47" i="94"/>
  <c r="U47" i="94"/>
  <c r="Z49" i="94"/>
  <c r="W50" i="94"/>
  <c r="Q50" i="94"/>
  <c r="M51" i="94"/>
  <c r="U51" i="94"/>
  <c r="Z53" i="94"/>
  <c r="O54" i="94"/>
  <c r="M56" i="94"/>
  <c r="M58" i="94"/>
  <c r="Y60" i="94"/>
  <c r="Z61" i="94"/>
  <c r="S61" i="94"/>
  <c r="Y61" i="94"/>
  <c r="X62" i="94"/>
  <c r="H65" i="94"/>
  <c r="Z66" i="94"/>
  <c r="H69" i="94"/>
  <c r="Z70" i="94"/>
  <c r="O72" i="94"/>
  <c r="U72" i="94"/>
  <c r="M74" i="94"/>
  <c r="W76" i="94"/>
  <c r="Q76" i="94"/>
  <c r="W79" i="94"/>
  <c r="W83" i="94"/>
  <c r="U83" i="94"/>
  <c r="W86" i="94"/>
  <c r="P86" i="94"/>
  <c r="Z86" i="94"/>
  <c r="X87" i="94"/>
  <c r="N89" i="94"/>
  <c r="U89" i="94"/>
  <c r="Y91" i="94"/>
  <c r="X92" i="94"/>
  <c r="M98" i="94"/>
  <c r="L98" i="94"/>
  <c r="W103" i="94"/>
  <c r="H103" i="94"/>
  <c r="X105" i="94"/>
  <c r="U107" i="94"/>
  <c r="M108" i="94"/>
  <c r="T109" i="94"/>
  <c r="S109" i="94"/>
  <c r="U109" i="94"/>
  <c r="Y111" i="94"/>
  <c r="L117" i="94"/>
  <c r="H122" i="94"/>
  <c r="L125" i="94"/>
  <c r="H130" i="94"/>
  <c r="L133" i="94"/>
  <c r="W135" i="94"/>
  <c r="I135" i="94"/>
  <c r="L135" i="94"/>
  <c r="M141" i="94"/>
  <c r="T145" i="94"/>
  <c r="S145" i="94"/>
  <c r="U145" i="94"/>
  <c r="T148" i="94"/>
  <c r="U149" i="94"/>
  <c r="L150" i="94"/>
  <c r="M150" i="94"/>
  <c r="S151" i="94"/>
  <c r="P151" i="94"/>
  <c r="T151" i="94"/>
  <c r="O151" i="94"/>
  <c r="L152" i="94"/>
  <c r="M152" i="94"/>
  <c r="S153" i="94"/>
  <c r="P153" i="94"/>
  <c r="T153" i="94"/>
  <c r="O153" i="94"/>
  <c r="L154" i="94"/>
  <c r="M154" i="94"/>
  <c r="T155" i="94"/>
  <c r="S155" i="94"/>
  <c r="U155" i="94"/>
  <c r="O155" i="94"/>
  <c r="W157" i="94"/>
  <c r="I157" i="94"/>
  <c r="H157" i="94"/>
  <c r="X157" i="94"/>
  <c r="L162" i="94"/>
  <c r="M162" i="94"/>
  <c r="Z48" i="94"/>
  <c r="W49" i="94"/>
  <c r="M50" i="94"/>
  <c r="U50" i="94"/>
  <c r="Z52" i="94"/>
  <c r="W53" i="94"/>
  <c r="M54" i="94"/>
  <c r="Z56" i="94"/>
  <c r="Z57" i="94"/>
  <c r="Z59" i="94"/>
  <c r="Y62" i="94"/>
  <c r="M64" i="94"/>
  <c r="W65" i="94"/>
  <c r="Y67" i="94"/>
  <c r="M68" i="94"/>
  <c r="W69" i="94"/>
  <c r="W71" i="94"/>
  <c r="W80" i="94"/>
  <c r="Z84" i="94"/>
  <c r="Y85" i="94"/>
  <c r="M86" i="94"/>
  <c r="O89" i="94"/>
  <c r="V89" i="94"/>
  <c r="V93" i="94"/>
  <c r="T93" i="94"/>
  <c r="W94" i="94"/>
  <c r="Z106" i="94"/>
  <c r="W106" i="94"/>
  <c r="V107" i="94"/>
  <c r="P108" i="94"/>
  <c r="W111" i="94"/>
  <c r="I111" i="94"/>
  <c r="H111" i="94"/>
  <c r="Z111" i="94"/>
  <c r="N114" i="94"/>
  <c r="T114" i="94"/>
  <c r="T120" i="94"/>
  <c r="P124" i="94"/>
  <c r="O124" i="94"/>
  <c r="L124" i="94"/>
  <c r="X127" i="94"/>
  <c r="T128" i="94"/>
  <c r="P132" i="94"/>
  <c r="O132" i="94"/>
  <c r="L132" i="94"/>
  <c r="H135" i="94"/>
  <c r="P139" i="94"/>
  <c r="X142" i="94"/>
  <c r="U148" i="94"/>
  <c r="M156" i="94"/>
  <c r="L156" i="94"/>
  <c r="M158" i="94"/>
  <c r="O160" i="94"/>
  <c r="V160" i="94"/>
  <c r="O162" i="94"/>
  <c r="U162" i="94"/>
  <c r="M94" i="94"/>
  <c r="N96" i="94"/>
  <c r="T101" i="94"/>
  <c r="M102" i="94"/>
  <c r="Y103" i="94"/>
  <c r="M105" i="94"/>
  <c r="L109" i="94"/>
  <c r="P117" i="94"/>
  <c r="T119" i="94"/>
  <c r="W121" i="94"/>
  <c r="P121" i="94"/>
  <c r="T123" i="94"/>
  <c r="W125" i="94"/>
  <c r="P125" i="94"/>
  <c r="T127" i="94"/>
  <c r="W129" i="94"/>
  <c r="P129" i="94"/>
  <c r="T131" i="94"/>
  <c r="P133" i="94"/>
  <c r="P143" i="94"/>
  <c r="L145" i="94"/>
  <c r="X147" i="94"/>
  <c r="T147" i="94"/>
  <c r="L149" i="94"/>
  <c r="T150" i="94"/>
  <c r="T152" i="94"/>
  <c r="T154" i="94"/>
  <c r="L155" i="94"/>
  <c r="T156" i="94"/>
  <c r="W158" i="94"/>
  <c r="S160" i="94"/>
  <c r="O161" i="94"/>
  <c r="V161" i="94"/>
  <c r="I162" i="94"/>
  <c r="W98" i="94"/>
  <c r="M101" i="94"/>
  <c r="Z107" i="94"/>
  <c r="M112" i="94"/>
  <c r="Z114" i="94"/>
  <c r="Z122" i="94"/>
  <c r="Z126" i="94"/>
  <c r="Z130" i="94"/>
  <c r="H137" i="94"/>
  <c r="O147" i="94"/>
  <c r="O150" i="94"/>
  <c r="O152" i="94"/>
  <c r="O154" i="94"/>
  <c r="N160" i="94"/>
  <c r="U160" i="94"/>
  <c r="Q161" i="94"/>
  <c r="Y162" i="94"/>
  <c r="O13" i="94"/>
  <c r="S13" i="94"/>
  <c r="W13" i="94"/>
  <c r="O14" i="94"/>
  <c r="S14" i="94"/>
  <c r="W14" i="94"/>
  <c r="O15" i="94"/>
  <c r="S15" i="94"/>
  <c r="W15" i="94"/>
  <c r="O16" i="94"/>
  <c r="S16" i="94"/>
  <c r="W16" i="94"/>
  <c r="O17" i="94"/>
  <c r="S17" i="94"/>
  <c r="W17" i="94"/>
  <c r="O18" i="94"/>
  <c r="S18" i="94"/>
  <c r="W18" i="94"/>
  <c r="O19" i="94"/>
  <c r="S19" i="94"/>
  <c r="W19" i="94"/>
  <c r="O20" i="94"/>
  <c r="S20" i="94"/>
  <c r="W20" i="94"/>
  <c r="O21" i="94"/>
  <c r="S21" i="94"/>
  <c r="W21" i="94"/>
  <c r="O22" i="94"/>
  <c r="S22" i="94"/>
  <c r="W22" i="94"/>
  <c r="O23" i="94"/>
  <c r="S23" i="94"/>
  <c r="V24" i="94"/>
  <c r="W25" i="94"/>
  <c r="O26" i="94"/>
  <c r="S26" i="94"/>
  <c r="W26" i="94"/>
  <c r="O27" i="94"/>
  <c r="S27" i="94"/>
  <c r="W27" i="94"/>
  <c r="O28" i="94"/>
  <c r="S28" i="94"/>
  <c r="W28" i="94"/>
  <c r="O29" i="94"/>
  <c r="S29" i="94"/>
  <c r="W29" i="94"/>
  <c r="O30" i="94"/>
  <c r="S30" i="94"/>
  <c r="W30" i="94"/>
  <c r="O31" i="94"/>
  <c r="S31" i="94"/>
  <c r="W31" i="94"/>
  <c r="O32" i="94"/>
  <c r="S32" i="94"/>
  <c r="W32" i="94"/>
  <c r="O33" i="94"/>
  <c r="S33" i="94"/>
  <c r="W33" i="94"/>
  <c r="O34" i="94"/>
  <c r="S34" i="94"/>
  <c r="W34" i="94"/>
  <c r="O35" i="94"/>
  <c r="S35" i="94"/>
  <c r="W35" i="94"/>
  <c r="O36" i="94"/>
  <c r="S36" i="94"/>
  <c r="W36" i="94"/>
  <c r="O37" i="94"/>
  <c r="S37" i="94"/>
  <c r="W37" i="94"/>
  <c r="O38" i="94"/>
  <c r="S38" i="94"/>
  <c r="W38" i="94"/>
  <c r="O39" i="94"/>
  <c r="S39" i="94"/>
  <c r="W39" i="94"/>
  <c r="O40" i="94"/>
  <c r="S40" i="94"/>
  <c r="W40" i="94"/>
  <c r="O41" i="94"/>
  <c r="S41" i="94"/>
  <c r="W41" i="94"/>
  <c r="O42" i="94"/>
  <c r="S42" i="94"/>
  <c r="W42" i="94"/>
  <c r="O43" i="94"/>
  <c r="S43" i="94"/>
  <c r="W43" i="94"/>
  <c r="O44" i="94"/>
  <c r="S44" i="94"/>
  <c r="W44" i="94"/>
  <c r="X45" i="94"/>
  <c r="H46" i="94"/>
  <c r="L46" i="94"/>
  <c r="P46" i="94"/>
  <c r="T46" i="94"/>
  <c r="X46" i="94"/>
  <c r="H47" i="94"/>
  <c r="L47" i="94"/>
  <c r="P47" i="94"/>
  <c r="T47" i="94"/>
  <c r="X47" i="94"/>
  <c r="H48" i="94"/>
  <c r="L48" i="94"/>
  <c r="P48" i="94"/>
  <c r="T48" i="94"/>
  <c r="X48" i="94"/>
  <c r="H49" i="94"/>
  <c r="L49" i="94"/>
  <c r="P49" i="94"/>
  <c r="T49" i="94"/>
  <c r="X49" i="94"/>
  <c r="H50" i="94"/>
  <c r="L50" i="94"/>
  <c r="P50" i="94"/>
  <c r="T50" i="94"/>
  <c r="X50" i="94"/>
  <c r="H51" i="94"/>
  <c r="L51" i="94"/>
  <c r="P51" i="94"/>
  <c r="T51" i="94"/>
  <c r="X51" i="94"/>
  <c r="H52" i="94"/>
  <c r="L52" i="94"/>
  <c r="P52" i="94"/>
  <c r="T52" i="94"/>
  <c r="X52" i="94"/>
  <c r="H53" i="94"/>
  <c r="L53" i="94"/>
  <c r="P53" i="94"/>
  <c r="T53" i="94"/>
  <c r="X53" i="94"/>
  <c r="T54" i="94"/>
  <c r="P54" i="94"/>
  <c r="H54" i="94"/>
  <c r="W54" i="94"/>
  <c r="I55" i="94"/>
  <c r="W55" i="94"/>
  <c r="U56" i="94"/>
  <c r="Q56" i="94"/>
  <c r="H56" i="94"/>
  <c r="N56" i="94"/>
  <c r="S56" i="94"/>
  <c r="X56" i="94"/>
  <c r="P58" i="94"/>
  <c r="Y59" i="94"/>
  <c r="I59" i="94"/>
  <c r="L59" i="94"/>
  <c r="W59" i="94"/>
  <c r="H60" i="94"/>
  <c r="W60" i="94"/>
  <c r="V61" i="94"/>
  <c r="N61" i="94"/>
  <c r="Q61" i="94"/>
  <c r="V62" i="94"/>
  <c r="N62" i="94"/>
  <c r="Q62" i="94"/>
  <c r="N64" i="94"/>
  <c r="T64" i="94"/>
  <c r="Y64" i="94"/>
  <c r="I65" i="94"/>
  <c r="M65" i="94"/>
  <c r="X65" i="94"/>
  <c r="S66" i="94"/>
  <c r="O66" i="94"/>
  <c r="H66" i="94"/>
  <c r="L66" i="94"/>
  <c r="Q66" i="94"/>
  <c r="V66" i="94"/>
  <c r="P67" i="94"/>
  <c r="N68" i="94"/>
  <c r="T68" i="94"/>
  <c r="Y68" i="94"/>
  <c r="I69" i="94"/>
  <c r="M69" i="94"/>
  <c r="X69" i="94"/>
  <c r="S70" i="94"/>
  <c r="O70" i="94"/>
  <c r="H70" i="94"/>
  <c r="L70" i="94"/>
  <c r="Q70" i="94"/>
  <c r="V70" i="94"/>
  <c r="Z74" i="94"/>
  <c r="Y74" i="94"/>
  <c r="H74" i="94"/>
  <c r="X74" i="94"/>
  <c r="P75" i="94"/>
  <c r="I76" i="94"/>
  <c r="M76" i="94"/>
  <c r="V77" i="94"/>
  <c r="N77" i="94"/>
  <c r="T77" i="94"/>
  <c r="O77" i="94"/>
  <c r="S77" i="94"/>
  <c r="Z78" i="94"/>
  <c r="Y78" i="94"/>
  <c r="X78" i="94"/>
  <c r="P79" i="94"/>
  <c r="I80" i="94"/>
  <c r="M80" i="94"/>
  <c r="V81" i="94"/>
  <c r="N81" i="94"/>
  <c r="T81" i="94"/>
  <c r="O81" i="94"/>
  <c r="S81" i="94"/>
  <c r="W82" i="94"/>
  <c r="X82" i="94"/>
  <c r="Z82" i="94"/>
  <c r="Y83" i="94"/>
  <c r="I84" i="94"/>
  <c r="M84" i="94"/>
  <c r="I87" i="94"/>
  <c r="M93" i="94"/>
  <c r="L93" i="94"/>
  <c r="X96" i="94"/>
  <c r="M97" i="94"/>
  <c r="L97" i="94"/>
  <c r="P13" i="94"/>
  <c r="T13" i="94"/>
  <c r="P14" i="94"/>
  <c r="T14" i="94"/>
  <c r="P15" i="94"/>
  <c r="T15" i="94"/>
  <c r="P16" i="94"/>
  <c r="T16" i="94"/>
  <c r="P17" i="94"/>
  <c r="T17" i="94"/>
  <c r="P18" i="94"/>
  <c r="T18" i="94"/>
  <c r="P19" i="94"/>
  <c r="T19" i="94"/>
  <c r="P20" i="94"/>
  <c r="T20" i="94"/>
  <c r="P21" i="94"/>
  <c r="T21" i="94"/>
  <c r="P22" i="94"/>
  <c r="T22" i="94"/>
  <c r="P23" i="94"/>
  <c r="T23" i="94"/>
  <c r="S24" i="94"/>
  <c r="X25" i="94"/>
  <c r="P26" i="94"/>
  <c r="T26" i="94"/>
  <c r="P27" i="94"/>
  <c r="T27" i="94"/>
  <c r="P28" i="94"/>
  <c r="T28" i="94"/>
  <c r="P29" i="94"/>
  <c r="T29" i="94"/>
  <c r="P30" i="94"/>
  <c r="T30" i="94"/>
  <c r="P31" i="94"/>
  <c r="T31" i="94"/>
  <c r="P32" i="94"/>
  <c r="T32" i="94"/>
  <c r="P33" i="94"/>
  <c r="T33" i="94"/>
  <c r="P34" i="94"/>
  <c r="T34" i="94"/>
  <c r="P35" i="94"/>
  <c r="T35" i="94"/>
  <c r="P36" i="94"/>
  <c r="T36" i="94"/>
  <c r="P37" i="94"/>
  <c r="T37" i="94"/>
  <c r="P38" i="94"/>
  <c r="T38" i="94"/>
  <c r="P39" i="94"/>
  <c r="T39" i="94"/>
  <c r="P40" i="94"/>
  <c r="T40" i="94"/>
  <c r="P41" i="94"/>
  <c r="T41" i="94"/>
  <c r="P42" i="94"/>
  <c r="T42" i="94"/>
  <c r="P43" i="94"/>
  <c r="T43" i="94"/>
  <c r="P44" i="94"/>
  <c r="T44" i="94"/>
  <c r="I46" i="94"/>
  <c r="Y46" i="94"/>
  <c r="I47" i="94"/>
  <c r="Y47" i="94"/>
  <c r="I48" i="94"/>
  <c r="Y48" i="94"/>
  <c r="I49" i="94"/>
  <c r="Y49" i="94"/>
  <c r="I50" i="94"/>
  <c r="Y50" i="94"/>
  <c r="I51" i="94"/>
  <c r="Y51" i="94"/>
  <c r="I52" i="94"/>
  <c r="Y52" i="94"/>
  <c r="I53" i="94"/>
  <c r="Y53" i="94"/>
  <c r="I54" i="94"/>
  <c r="Y54" i="94"/>
  <c r="X55" i="94"/>
  <c r="Y58" i="94"/>
  <c r="I58" i="94"/>
  <c r="W58" i="94"/>
  <c r="U59" i="94"/>
  <c r="Q59" i="94"/>
  <c r="N59" i="94"/>
  <c r="S59" i="94"/>
  <c r="X59" i="94"/>
  <c r="X60" i="94"/>
  <c r="P64" i="94"/>
  <c r="Y65" i="94"/>
  <c r="I66" i="94"/>
  <c r="X66" i="94"/>
  <c r="S67" i="94"/>
  <c r="O67" i="94"/>
  <c r="Q67" i="94"/>
  <c r="V67" i="94"/>
  <c r="P68" i="94"/>
  <c r="Y69" i="94"/>
  <c r="I70" i="94"/>
  <c r="X70" i="94"/>
  <c r="X73" i="94"/>
  <c r="H73" i="94"/>
  <c r="W73" i="94"/>
  <c r="Z75" i="94"/>
  <c r="Y75" i="94"/>
  <c r="X75" i="94"/>
  <c r="V78" i="94"/>
  <c r="N78" i="94"/>
  <c r="T78" i="94"/>
  <c r="O78" i="94"/>
  <c r="S78" i="94"/>
  <c r="Z79" i="94"/>
  <c r="Y79" i="94"/>
  <c r="X79" i="94"/>
  <c r="S85" i="94"/>
  <c r="O85" i="94"/>
  <c r="T85" i="94"/>
  <c r="N85" i="94"/>
  <c r="X86" i="94"/>
  <c r="I86" i="94"/>
  <c r="Y86" i="94"/>
  <c r="L94" i="94"/>
  <c r="U96" i="94"/>
  <c r="Q96" i="94"/>
  <c r="V96" i="94"/>
  <c r="P96" i="94"/>
  <c r="O96" i="94"/>
  <c r="Z97" i="94"/>
  <c r="Y98" i="94"/>
  <c r="I98" i="94"/>
  <c r="Z98" i="94"/>
  <c r="X98" i="94"/>
  <c r="H98" i="94"/>
  <c r="Y57" i="94"/>
  <c r="I57" i="94"/>
  <c r="W57" i="94"/>
  <c r="U58" i="94"/>
  <c r="Q58" i="94"/>
  <c r="N58" i="94"/>
  <c r="S58" i="94"/>
  <c r="S64" i="94"/>
  <c r="O64" i="94"/>
  <c r="Q64" i="94"/>
  <c r="V64" i="94"/>
  <c r="Y66" i="94"/>
  <c r="S68" i="94"/>
  <c r="O68" i="94"/>
  <c r="Q68" i="94"/>
  <c r="V68" i="94"/>
  <c r="Y70" i="94"/>
  <c r="X72" i="94"/>
  <c r="H72" i="94"/>
  <c r="W72" i="94"/>
  <c r="V75" i="94"/>
  <c r="N75" i="94"/>
  <c r="T75" i="94"/>
  <c r="O75" i="94"/>
  <c r="S75" i="94"/>
  <c r="Z76" i="94"/>
  <c r="Y76" i="94"/>
  <c r="X76" i="94"/>
  <c r="V79" i="94"/>
  <c r="N79" i="94"/>
  <c r="T79" i="94"/>
  <c r="O79" i="94"/>
  <c r="S79" i="94"/>
  <c r="Z80" i="94"/>
  <c r="Y80" i="94"/>
  <c r="X80" i="94"/>
  <c r="H87" i="94"/>
  <c r="Z87" i="94"/>
  <c r="Y87" i="94"/>
  <c r="Y94" i="94"/>
  <c r="I94" i="94"/>
  <c r="Z94" i="94"/>
  <c r="X94" i="94"/>
  <c r="H94" i="94"/>
  <c r="Y95" i="94"/>
  <c r="I95" i="94"/>
  <c r="Z95" i="94"/>
  <c r="W95" i="94"/>
  <c r="U99" i="94"/>
  <c r="Q99" i="94"/>
  <c r="V99" i="94"/>
  <c r="P99" i="94"/>
  <c r="T99" i="94"/>
  <c r="O99" i="94"/>
  <c r="N99" i="94"/>
  <c r="N13" i="94"/>
  <c r="N14" i="94"/>
  <c r="N15" i="94"/>
  <c r="N16" i="94"/>
  <c r="N17" i="94"/>
  <c r="N18" i="94"/>
  <c r="N19" i="94"/>
  <c r="N20" i="94"/>
  <c r="N21" i="94"/>
  <c r="N22" i="94"/>
  <c r="N23" i="94"/>
  <c r="P24" i="94"/>
  <c r="I25" i="94"/>
  <c r="N26" i="94"/>
  <c r="N27" i="94"/>
  <c r="N28" i="94"/>
  <c r="N29" i="94"/>
  <c r="N30" i="94"/>
  <c r="N31" i="94"/>
  <c r="N32" i="94"/>
  <c r="N33" i="94"/>
  <c r="N34" i="94"/>
  <c r="N35" i="94"/>
  <c r="N36" i="94"/>
  <c r="N37" i="94"/>
  <c r="N38" i="94"/>
  <c r="N39" i="94"/>
  <c r="N40" i="94"/>
  <c r="N41" i="94"/>
  <c r="N42" i="94"/>
  <c r="N43" i="94"/>
  <c r="N44" i="94"/>
  <c r="O46" i="94"/>
  <c r="O47" i="94"/>
  <c r="O48" i="94"/>
  <c r="O49" i="94"/>
  <c r="O50" i="94"/>
  <c r="O51" i="94"/>
  <c r="O52" i="94"/>
  <c r="O53" i="94"/>
  <c r="X54" i="94"/>
  <c r="L54" i="94"/>
  <c r="Q54" i="94"/>
  <c r="V54" i="94"/>
  <c r="Y55" i="94"/>
  <c r="H55" i="94"/>
  <c r="M55" i="94"/>
  <c r="Y56" i="94"/>
  <c r="I56" i="94"/>
  <c r="L56" i="94"/>
  <c r="W56" i="94"/>
  <c r="U57" i="94"/>
  <c r="Q57" i="94"/>
  <c r="H57" i="94"/>
  <c r="N57" i="94"/>
  <c r="S57" i="94"/>
  <c r="X57" i="94"/>
  <c r="O58" i="94"/>
  <c r="T58" i="94"/>
  <c r="Z58" i="94"/>
  <c r="M59" i="94"/>
  <c r="P59" i="94"/>
  <c r="V59" i="94"/>
  <c r="Z60" i="94"/>
  <c r="I60" i="94"/>
  <c r="L60" i="94"/>
  <c r="P61" i="94"/>
  <c r="U61" i="94"/>
  <c r="P62" i="94"/>
  <c r="U62" i="94"/>
  <c r="Y63" i="94"/>
  <c r="I64" i="94"/>
  <c r="S65" i="94"/>
  <c r="O65" i="94"/>
  <c r="Q65" i="94"/>
  <c r="V65" i="94"/>
  <c r="W66" i="94"/>
  <c r="P66" i="94"/>
  <c r="U66" i="94"/>
  <c r="N67" i="94"/>
  <c r="T67" i="94"/>
  <c r="I68" i="94"/>
  <c r="S69" i="94"/>
  <c r="O69" i="94"/>
  <c r="Q69" i="94"/>
  <c r="V69" i="94"/>
  <c r="W70" i="94"/>
  <c r="P70" i="94"/>
  <c r="U70" i="94"/>
  <c r="I72" i="94"/>
  <c r="Y72" i="94"/>
  <c r="Z73" i="94"/>
  <c r="L74" i="94"/>
  <c r="W74" i="94"/>
  <c r="I75" i="94"/>
  <c r="U75" i="94"/>
  <c r="V76" i="94"/>
  <c r="N76" i="94"/>
  <c r="T76" i="94"/>
  <c r="O76" i="94"/>
  <c r="H76" i="94"/>
  <c r="S76" i="94"/>
  <c r="Z77" i="94"/>
  <c r="Y77" i="94"/>
  <c r="Q77" i="94"/>
  <c r="X77" i="94"/>
  <c r="P78" i="94"/>
  <c r="W78" i="94"/>
  <c r="I79" i="94"/>
  <c r="U79" i="94"/>
  <c r="V80" i="94"/>
  <c r="N80" i="94"/>
  <c r="T80" i="94"/>
  <c r="O80" i="94"/>
  <c r="H80" i="94"/>
  <c r="S80" i="94"/>
  <c r="Z81" i="94"/>
  <c r="Y81" i="94"/>
  <c r="Q81" i="94"/>
  <c r="X81" i="94"/>
  <c r="Y82" i="94"/>
  <c r="X83" i="94"/>
  <c r="S84" i="94"/>
  <c r="O84" i="94"/>
  <c r="U84" i="94"/>
  <c r="P84" i="94"/>
  <c r="H84" i="94"/>
  <c r="Y84" i="94"/>
  <c r="P85" i="94"/>
  <c r="V85" i="94"/>
  <c r="S86" i="94"/>
  <c r="O86" i="94"/>
  <c r="H86" i="94"/>
  <c r="N86" i="94"/>
  <c r="U86" i="94"/>
  <c r="W87" i="94"/>
  <c r="M87" i="94"/>
  <c r="X89" i="94"/>
  <c r="H89" i="94"/>
  <c r="Z89" i="94"/>
  <c r="Y89" i="94"/>
  <c r="I89" i="94"/>
  <c r="X90" i="94"/>
  <c r="H90" i="94"/>
  <c r="Z90" i="94"/>
  <c r="W90" i="94"/>
  <c r="L92" i="94"/>
  <c r="M92" i="94"/>
  <c r="U95" i="94"/>
  <c r="Q95" i="94"/>
  <c r="V95" i="94"/>
  <c r="P95" i="94"/>
  <c r="T95" i="94"/>
  <c r="O95" i="94"/>
  <c r="H95" i="94"/>
  <c r="N95" i="94"/>
  <c r="X95" i="94"/>
  <c r="T96" i="94"/>
  <c r="S99" i="94"/>
  <c r="X100" i="94"/>
  <c r="Z100" i="94"/>
  <c r="Y102" i="94"/>
  <c r="I102" i="94"/>
  <c r="W102" i="94"/>
  <c r="S111" i="94"/>
  <c r="O111" i="94"/>
  <c r="T111" i="94"/>
  <c r="N111" i="94"/>
  <c r="Q111" i="94"/>
  <c r="V111" i="94"/>
  <c r="P111" i="94"/>
  <c r="U111" i="94"/>
  <c r="I112" i="94"/>
  <c r="Y112" i="94"/>
  <c r="W112" i="94"/>
  <c r="H112" i="94"/>
  <c r="Z112" i="94"/>
  <c r="Z113" i="94"/>
  <c r="X113" i="94"/>
  <c r="I113" i="94"/>
  <c r="W113" i="94"/>
  <c r="U116" i="94"/>
  <c r="Q116" i="94"/>
  <c r="S116" i="94"/>
  <c r="N116" i="94"/>
  <c r="O116" i="94"/>
  <c r="V116" i="94"/>
  <c r="T116" i="94"/>
  <c r="W118" i="94"/>
  <c r="L118" i="94"/>
  <c r="W88" i="94"/>
  <c r="L91" i="94"/>
  <c r="Y92" i="94"/>
  <c r="H92" i="94"/>
  <c r="Y93" i="94"/>
  <c r="I93" i="94"/>
  <c r="W93" i="94"/>
  <c r="U94" i="94"/>
  <c r="Q94" i="94"/>
  <c r="N94" i="94"/>
  <c r="S94" i="94"/>
  <c r="M96" i="94"/>
  <c r="Y97" i="94"/>
  <c r="I97" i="94"/>
  <c r="W97" i="94"/>
  <c r="U98" i="94"/>
  <c r="Q98" i="94"/>
  <c r="N98" i="94"/>
  <c r="S98" i="94"/>
  <c r="M100" i="94"/>
  <c r="P100" i="94"/>
  <c r="Y101" i="94"/>
  <c r="I101" i="94"/>
  <c r="L101" i="94"/>
  <c r="W101" i="94"/>
  <c r="U102" i="94"/>
  <c r="Q102" i="94"/>
  <c r="H102" i="94"/>
  <c r="N102" i="94"/>
  <c r="S102" i="94"/>
  <c r="X102" i="94"/>
  <c r="X103" i="94"/>
  <c r="I104" i="94"/>
  <c r="U105" i="94"/>
  <c r="Q105" i="94"/>
  <c r="S105" i="94"/>
  <c r="O105" i="94"/>
  <c r="H105" i="94"/>
  <c r="N105" i="94"/>
  <c r="V105" i="94"/>
  <c r="T106" i="94"/>
  <c r="P106" i="94"/>
  <c r="S106" i="94"/>
  <c r="N106" i="94"/>
  <c r="V106" i="94"/>
  <c r="Q106" i="94"/>
  <c r="H106" i="94"/>
  <c r="O106" i="94"/>
  <c r="L107" i="94"/>
  <c r="M107" i="94"/>
  <c r="Z108" i="94"/>
  <c r="W108" i="94"/>
  <c r="H108" i="94"/>
  <c r="Y108" i="94"/>
  <c r="X108" i="94"/>
  <c r="I108" i="94"/>
  <c r="P72" i="94"/>
  <c r="P73" i="94"/>
  <c r="P74" i="94"/>
  <c r="T74" i="94"/>
  <c r="S83" i="94"/>
  <c r="O83" i="94"/>
  <c r="Q83" i="94"/>
  <c r="V83" i="94"/>
  <c r="W84" i="94"/>
  <c r="S87" i="94"/>
  <c r="O87" i="94"/>
  <c r="Q87" i="94"/>
  <c r="V87" i="94"/>
  <c r="X88" i="94"/>
  <c r="L90" i="94"/>
  <c r="X91" i="94"/>
  <c r="H91" i="94"/>
  <c r="M91" i="94"/>
  <c r="W91" i="94"/>
  <c r="I92" i="94"/>
  <c r="W92" i="94"/>
  <c r="U93" i="94"/>
  <c r="Q93" i="94"/>
  <c r="H93" i="94"/>
  <c r="N93" i="94"/>
  <c r="S93" i="94"/>
  <c r="X93" i="94"/>
  <c r="O94" i="94"/>
  <c r="T94" i="94"/>
  <c r="M95" i="94"/>
  <c r="Y96" i="94"/>
  <c r="I96" i="94"/>
  <c r="L96" i="94"/>
  <c r="W96" i="94"/>
  <c r="U97" i="94"/>
  <c r="Q97" i="94"/>
  <c r="H97" i="94"/>
  <c r="N97" i="94"/>
  <c r="S97" i="94"/>
  <c r="X97" i="94"/>
  <c r="O98" i="94"/>
  <c r="T98" i="94"/>
  <c r="M99" i="94"/>
  <c r="Y100" i="94"/>
  <c r="I100" i="94"/>
  <c r="L100" i="94"/>
  <c r="W100" i="94"/>
  <c r="U101" i="94"/>
  <c r="Q101" i="94"/>
  <c r="H101" i="94"/>
  <c r="N101" i="94"/>
  <c r="S101" i="94"/>
  <c r="X101" i="94"/>
  <c r="O102" i="94"/>
  <c r="T102" i="94"/>
  <c r="Z102" i="94"/>
  <c r="M103" i="94"/>
  <c r="P105" i="94"/>
  <c r="Z109" i="94"/>
  <c r="W109" i="94"/>
  <c r="H109" i="94"/>
  <c r="Y109" i="94"/>
  <c r="X109" i="94"/>
  <c r="I109" i="94"/>
  <c r="P116" i="94"/>
  <c r="M119" i="94"/>
  <c r="L119" i="94"/>
  <c r="Y99" i="94"/>
  <c r="I99" i="94"/>
  <c r="W99" i="94"/>
  <c r="U100" i="94"/>
  <c r="Q100" i="94"/>
  <c r="N100" i="94"/>
  <c r="S100" i="94"/>
  <c r="Z103" i="94"/>
  <c r="I103" i="94"/>
  <c r="Y104" i="94"/>
  <c r="W104" i="94"/>
  <c r="Z104" i="94"/>
  <c r="Y105" i="94"/>
  <c r="I105" i="94"/>
  <c r="Z105" i="94"/>
  <c r="Y106" i="94"/>
  <c r="I106" i="94"/>
  <c r="W110" i="94"/>
  <c r="Z110" i="94"/>
  <c r="H110" i="94"/>
  <c r="Y110" i="94"/>
  <c r="X110" i="94"/>
  <c r="I110" i="94"/>
  <c r="L113" i="94"/>
  <c r="M113" i="94"/>
  <c r="Y115" i="94"/>
  <c r="I115" i="94"/>
  <c r="X115" i="94"/>
  <c r="H115" i="94"/>
  <c r="Z115" i="94"/>
  <c r="W115" i="94"/>
  <c r="Y117" i="94"/>
  <c r="I117" i="94"/>
  <c r="Z117" i="94"/>
  <c r="X117" i="94"/>
  <c r="W117" i="94"/>
  <c r="H117" i="94"/>
  <c r="Z118" i="94"/>
  <c r="X119" i="94"/>
  <c r="Z119" i="94"/>
  <c r="H119" i="94"/>
  <c r="P89" i="94"/>
  <c r="P90" i="94"/>
  <c r="P91" i="94"/>
  <c r="X106" i="94"/>
  <c r="L106" i="94"/>
  <c r="X107" i="94"/>
  <c r="H107" i="94"/>
  <c r="W107" i="94"/>
  <c r="X112" i="94"/>
  <c r="L112" i="94"/>
  <c r="U114" i="94"/>
  <c r="Q114" i="94"/>
  <c r="H114" i="94"/>
  <c r="O114" i="94"/>
  <c r="V114" i="94"/>
  <c r="U117" i="94"/>
  <c r="Q117" i="94"/>
  <c r="T117" i="94"/>
  <c r="O117" i="94"/>
  <c r="N117" i="94"/>
  <c r="S118" i="94"/>
  <c r="N119" i="94"/>
  <c r="U121" i="94"/>
  <c r="Q121" i="94"/>
  <c r="T121" i="94"/>
  <c r="O121" i="94"/>
  <c r="H121" i="94"/>
  <c r="N121" i="94"/>
  <c r="S122" i="94"/>
  <c r="N123" i="94"/>
  <c r="U125" i="94"/>
  <c r="Q125" i="94"/>
  <c r="T125" i="94"/>
  <c r="O125" i="94"/>
  <c r="H125" i="94"/>
  <c r="N125" i="94"/>
  <c r="S126" i="94"/>
  <c r="N127" i="94"/>
  <c r="U129" i="94"/>
  <c r="Q129" i="94"/>
  <c r="T129" i="94"/>
  <c r="O129" i="94"/>
  <c r="H129" i="94"/>
  <c r="N129" i="94"/>
  <c r="S130" i="94"/>
  <c r="N131" i="94"/>
  <c r="L136" i="94"/>
  <c r="M136" i="94"/>
  <c r="M138" i="94"/>
  <c r="L138" i="94"/>
  <c r="X138" i="94"/>
  <c r="X114" i="94"/>
  <c r="Y118" i="94"/>
  <c r="I118" i="94"/>
  <c r="X118" i="94"/>
  <c r="U119" i="94"/>
  <c r="Q119" i="94"/>
  <c r="P119" i="94"/>
  <c r="O119" i="94"/>
  <c r="Y122" i="94"/>
  <c r="I122" i="94"/>
  <c r="X122" i="94"/>
  <c r="L122" i="94"/>
  <c r="U123" i="94"/>
  <c r="Q123" i="94"/>
  <c r="P123" i="94"/>
  <c r="H123" i="94"/>
  <c r="O123" i="94"/>
  <c r="Z123" i="94"/>
  <c r="Y126" i="94"/>
  <c r="I126" i="94"/>
  <c r="X126" i="94"/>
  <c r="L126" i="94"/>
  <c r="U127" i="94"/>
  <c r="Q127" i="94"/>
  <c r="P127" i="94"/>
  <c r="H127" i="94"/>
  <c r="O127" i="94"/>
  <c r="Z127" i="94"/>
  <c r="Y130" i="94"/>
  <c r="I130" i="94"/>
  <c r="X130" i="94"/>
  <c r="L130" i="94"/>
  <c r="U131" i="94"/>
  <c r="Q131" i="94"/>
  <c r="P131" i="94"/>
  <c r="H131" i="94"/>
  <c r="O131" i="94"/>
  <c r="Z131" i="94"/>
  <c r="Z134" i="94"/>
  <c r="I134" i="94"/>
  <c r="Y134" i="94"/>
  <c r="W134" i="94"/>
  <c r="H134" i="94"/>
  <c r="X134" i="94"/>
  <c r="L108" i="94"/>
  <c r="M114" i="94"/>
  <c r="L114" i="94"/>
  <c r="Y116" i="94"/>
  <c r="I116" i="94"/>
  <c r="X116" i="94"/>
  <c r="H116" i="94"/>
  <c r="Z116" i="94"/>
  <c r="W116" i="94"/>
  <c r="U118" i="94"/>
  <c r="Q118" i="94"/>
  <c r="V118" i="94"/>
  <c r="P118" i="94"/>
  <c r="N118" i="94"/>
  <c r="Y120" i="94"/>
  <c r="I120" i="94"/>
  <c r="X120" i="94"/>
  <c r="H120" i="94"/>
  <c r="Z120" i="94"/>
  <c r="W120" i="94"/>
  <c r="U122" i="94"/>
  <c r="Q122" i="94"/>
  <c r="V122" i="94"/>
  <c r="P122" i="94"/>
  <c r="N122" i="94"/>
  <c r="W122" i="94"/>
  <c r="Y124" i="94"/>
  <c r="I124" i="94"/>
  <c r="X124" i="94"/>
  <c r="H124" i="94"/>
  <c r="Z124" i="94"/>
  <c r="W124" i="94"/>
  <c r="U126" i="94"/>
  <c r="Q126" i="94"/>
  <c r="V126" i="94"/>
  <c r="P126" i="94"/>
  <c r="N126" i="94"/>
  <c r="W126" i="94"/>
  <c r="Y128" i="94"/>
  <c r="I128" i="94"/>
  <c r="X128" i="94"/>
  <c r="H128" i="94"/>
  <c r="Z128" i="94"/>
  <c r="W128" i="94"/>
  <c r="U130" i="94"/>
  <c r="Q130" i="94"/>
  <c r="V130" i="94"/>
  <c r="P130" i="94"/>
  <c r="N130" i="94"/>
  <c r="W130" i="94"/>
  <c r="Y132" i="94"/>
  <c r="I132" i="94"/>
  <c r="X132" i="94"/>
  <c r="H132" i="94"/>
  <c r="Z132" i="94"/>
  <c r="W132" i="94"/>
  <c r="V135" i="94"/>
  <c r="N135" i="94"/>
  <c r="T135" i="94"/>
  <c r="O135" i="94"/>
  <c r="U135" i="94"/>
  <c r="Q135" i="94"/>
  <c r="P135" i="94"/>
  <c r="H136" i="94"/>
  <c r="I136" i="94"/>
  <c r="Y121" i="94"/>
  <c r="I121" i="94"/>
  <c r="Z121" i="94"/>
  <c r="X121" i="94"/>
  <c r="M123" i="94"/>
  <c r="L123" i="94"/>
  <c r="Y125" i="94"/>
  <c r="I125" i="94"/>
  <c r="Z125" i="94"/>
  <c r="X125" i="94"/>
  <c r="M127" i="94"/>
  <c r="L127" i="94"/>
  <c r="Y129" i="94"/>
  <c r="I129" i="94"/>
  <c r="Z129" i="94"/>
  <c r="X129" i="94"/>
  <c r="M131" i="94"/>
  <c r="L131" i="94"/>
  <c r="Y133" i="94"/>
  <c r="I133" i="94"/>
  <c r="Z133" i="94"/>
  <c r="H133" i="94"/>
  <c r="X133" i="94"/>
  <c r="W133" i="94"/>
  <c r="V138" i="94"/>
  <c r="N138" i="94"/>
  <c r="T138" i="94"/>
  <c r="O138" i="94"/>
  <c r="U138" i="94"/>
  <c r="P138" i="94"/>
  <c r="P107" i="94"/>
  <c r="V108" i="94"/>
  <c r="N108" i="94"/>
  <c r="Q108" i="94"/>
  <c r="V109" i="94"/>
  <c r="N109" i="94"/>
  <c r="Q109" i="94"/>
  <c r="Y113" i="94"/>
  <c r="H113" i="94"/>
  <c r="Y114" i="94"/>
  <c r="I114" i="94"/>
  <c r="W114" i="94"/>
  <c r="U115" i="94"/>
  <c r="Q115" i="94"/>
  <c r="N115" i="94"/>
  <c r="S115" i="94"/>
  <c r="M116" i="94"/>
  <c r="M120" i="94"/>
  <c r="M124" i="94"/>
  <c r="M128" i="94"/>
  <c r="M132" i="94"/>
  <c r="Z135" i="94"/>
  <c r="Y135" i="94"/>
  <c r="X135" i="94"/>
  <c r="U137" i="94"/>
  <c r="Q137" i="94"/>
  <c r="O137" i="94"/>
  <c r="V137" i="94"/>
  <c r="Q138" i="94"/>
  <c r="Z139" i="94"/>
  <c r="Y139" i="94"/>
  <c r="X139" i="94"/>
  <c r="W139" i="94"/>
  <c r="H139" i="94"/>
  <c r="M139" i="94"/>
  <c r="U133" i="94"/>
  <c r="Q133" i="94"/>
  <c r="T133" i="94"/>
  <c r="O133" i="94"/>
  <c r="N133" i="94"/>
  <c r="V133" i="94"/>
  <c r="U136" i="94"/>
  <c r="P136" i="94"/>
  <c r="R136" i="94"/>
  <c r="V136" i="94"/>
  <c r="M137" i="94"/>
  <c r="L137" i="94"/>
  <c r="S137" i="94"/>
  <c r="Z138" i="94"/>
  <c r="Y138" i="94"/>
  <c r="I138" i="94"/>
  <c r="W138" i="94"/>
  <c r="M118" i="94"/>
  <c r="Y119" i="94"/>
  <c r="I119" i="94"/>
  <c r="W119" i="94"/>
  <c r="U120" i="94"/>
  <c r="Q120" i="94"/>
  <c r="N120" i="94"/>
  <c r="S120" i="94"/>
  <c r="M122" i="94"/>
  <c r="Y123" i="94"/>
  <c r="I123" i="94"/>
  <c r="W123" i="94"/>
  <c r="U124" i="94"/>
  <c r="Q124" i="94"/>
  <c r="N124" i="94"/>
  <c r="S124" i="94"/>
  <c r="M126" i="94"/>
  <c r="Y127" i="94"/>
  <c r="I127" i="94"/>
  <c r="W127" i="94"/>
  <c r="U128" i="94"/>
  <c r="Q128" i="94"/>
  <c r="N128" i="94"/>
  <c r="S128" i="94"/>
  <c r="M130" i="94"/>
  <c r="Y131" i="94"/>
  <c r="I131" i="94"/>
  <c r="W131" i="94"/>
  <c r="U132" i="94"/>
  <c r="Q132" i="94"/>
  <c r="N132" i="94"/>
  <c r="S132" i="94"/>
  <c r="M134" i="94"/>
  <c r="Z137" i="94"/>
  <c r="Y137" i="94"/>
  <c r="I137" i="94"/>
  <c r="W137" i="94"/>
  <c r="V139" i="94"/>
  <c r="N139" i="94"/>
  <c r="T139" i="94"/>
  <c r="O139" i="94"/>
  <c r="S139" i="94"/>
  <c r="Z140" i="94"/>
  <c r="Y140" i="94"/>
  <c r="X140" i="94"/>
  <c r="Y142" i="94"/>
  <c r="I142" i="94"/>
  <c r="W142" i="94"/>
  <c r="Z144" i="94"/>
  <c r="I144" i="94"/>
  <c r="W144" i="94"/>
  <c r="H144" i="94"/>
  <c r="Y144" i="94"/>
  <c r="X144" i="94"/>
  <c r="Z146" i="94"/>
  <c r="W146" i="94"/>
  <c r="H146" i="94"/>
  <c r="Y146" i="94"/>
  <c r="V140" i="94"/>
  <c r="N140" i="94"/>
  <c r="T140" i="94"/>
  <c r="O140" i="94"/>
  <c r="S140" i="94"/>
  <c r="Y141" i="94"/>
  <c r="Z141" i="94"/>
  <c r="W141" i="94"/>
  <c r="U142" i="94"/>
  <c r="Q142" i="94"/>
  <c r="V142" i="94"/>
  <c r="P142" i="94"/>
  <c r="O142" i="94"/>
  <c r="N142" i="94"/>
  <c r="M143" i="94"/>
  <c r="L143" i="94"/>
  <c r="Z145" i="94"/>
  <c r="W145" i="94"/>
  <c r="H145" i="94"/>
  <c r="Y145" i="94"/>
  <c r="I146" i="94"/>
  <c r="U140" i="94"/>
  <c r="U141" i="94"/>
  <c r="Q141" i="94"/>
  <c r="T141" i="94"/>
  <c r="O141" i="94"/>
  <c r="P141" i="94"/>
  <c r="H141" i="94"/>
  <c r="L141" i="94"/>
  <c r="V141" i="94"/>
  <c r="X143" i="94"/>
  <c r="I145" i="94"/>
  <c r="X146" i="94"/>
  <c r="P140" i="94"/>
  <c r="I141" i="94"/>
  <c r="N141" i="94"/>
  <c r="X141" i="94"/>
  <c r="S142" i="94"/>
  <c r="Z143" i="94"/>
  <c r="L144" i="94"/>
  <c r="X145" i="94"/>
  <c r="Z147" i="94"/>
  <c r="W147" i="94"/>
  <c r="H147" i="94"/>
  <c r="Y147" i="94"/>
  <c r="Z148" i="94"/>
  <c r="W148" i="94"/>
  <c r="H148" i="94"/>
  <c r="Z149" i="94"/>
  <c r="W149" i="94"/>
  <c r="H149" i="94"/>
  <c r="Z150" i="94"/>
  <c r="W150" i="94"/>
  <c r="H150" i="94"/>
  <c r="Z151" i="94"/>
  <c r="W151" i="94"/>
  <c r="H151" i="94"/>
  <c r="Z152" i="94"/>
  <c r="W152" i="94"/>
  <c r="H152" i="94"/>
  <c r="Z153" i="94"/>
  <c r="W153" i="94"/>
  <c r="H153" i="94"/>
  <c r="Z154" i="94"/>
  <c r="W154" i="94"/>
  <c r="H154" i="94"/>
  <c r="Z155" i="94"/>
  <c r="W155" i="94"/>
  <c r="H155" i="94"/>
  <c r="I159" i="94"/>
  <c r="Z159" i="94"/>
  <c r="H159" i="94"/>
  <c r="Y159" i="94"/>
  <c r="W159" i="94"/>
  <c r="I155" i="94"/>
  <c r="X150" i="94"/>
  <c r="X151" i="94"/>
  <c r="X152" i="94"/>
  <c r="X153" i="94"/>
  <c r="X154" i="94"/>
  <c r="X155" i="94"/>
  <c r="S158" i="94"/>
  <c r="O158" i="94"/>
  <c r="T158" i="94"/>
  <c r="N158" i="94"/>
  <c r="V158" i="94"/>
  <c r="Q158" i="94"/>
  <c r="P158" i="94"/>
  <c r="M159" i="94"/>
  <c r="L159" i="94"/>
  <c r="U143" i="94"/>
  <c r="Q143" i="94"/>
  <c r="O143" i="94"/>
  <c r="V143" i="94"/>
  <c r="Y148" i="94"/>
  <c r="Y149" i="94"/>
  <c r="Y150" i="94"/>
  <c r="Y151" i="94"/>
  <c r="Y152" i="94"/>
  <c r="Y153" i="94"/>
  <c r="Y154" i="94"/>
  <c r="Y155" i="94"/>
  <c r="U158" i="94"/>
  <c r="X159" i="94"/>
  <c r="Z160" i="94"/>
  <c r="L161" i="94"/>
  <c r="P156" i="94"/>
  <c r="Y157" i="94"/>
  <c r="I158" i="94"/>
  <c r="X158" i="94"/>
  <c r="L160" i="94"/>
  <c r="X161" i="94"/>
  <c r="H161" i="94"/>
  <c r="W161" i="94"/>
  <c r="M161" i="94"/>
  <c r="Y161" i="94"/>
  <c r="M142" i="94"/>
  <c r="Y143" i="94"/>
  <c r="I143" i="94"/>
  <c r="W143" i="94"/>
  <c r="V145" i="94"/>
  <c r="N145" i="94"/>
  <c r="Q145" i="94"/>
  <c r="V146" i="94"/>
  <c r="N146" i="94"/>
  <c r="Q146" i="94"/>
  <c r="V147" i="94"/>
  <c r="N147" i="94"/>
  <c r="Q147" i="94"/>
  <c r="V148" i="94"/>
  <c r="N148" i="94"/>
  <c r="Q148" i="94"/>
  <c r="V149" i="94"/>
  <c r="N149" i="94"/>
  <c r="Q149" i="94"/>
  <c r="V150" i="94"/>
  <c r="N150" i="94"/>
  <c r="Q150" i="94"/>
  <c r="V151" i="94"/>
  <c r="N151" i="94"/>
  <c r="Q151" i="94"/>
  <c r="V152" i="94"/>
  <c r="N152" i="94"/>
  <c r="Q152" i="94"/>
  <c r="V153" i="94"/>
  <c r="N153" i="94"/>
  <c r="Q153" i="94"/>
  <c r="V154" i="94"/>
  <c r="N154" i="94"/>
  <c r="Q154" i="94"/>
  <c r="V155" i="94"/>
  <c r="N155" i="94"/>
  <c r="Q155" i="94"/>
  <c r="V156" i="94"/>
  <c r="N156" i="94"/>
  <c r="Q156" i="94"/>
  <c r="W156" i="94"/>
  <c r="X160" i="94"/>
  <c r="H160" i="94"/>
  <c r="W160" i="94"/>
  <c r="I161" i="94"/>
  <c r="W162" i="94"/>
  <c r="P160" i="94"/>
  <c r="P161" i="94"/>
  <c r="H162" i="94"/>
  <c r="P162" i="94"/>
  <c r="X162" i="94"/>
  <c r="Y13" i="93"/>
  <c r="S15" i="93"/>
  <c r="O15" i="93"/>
  <c r="Q15" i="93"/>
  <c r="V15" i="93"/>
  <c r="Y17" i="93"/>
  <c r="S160" i="93"/>
  <c r="O160" i="93"/>
  <c r="Q160" i="93"/>
  <c r="V160" i="93"/>
  <c r="Y162" i="93"/>
  <c r="S19" i="93"/>
  <c r="O19" i="93"/>
  <c r="Q19" i="93"/>
  <c r="V19" i="93"/>
  <c r="Y25" i="93"/>
  <c r="S27" i="93"/>
  <c r="O27" i="93"/>
  <c r="Q27" i="93"/>
  <c r="V27" i="93"/>
  <c r="Y29" i="93"/>
  <c r="S22" i="93"/>
  <c r="O22" i="93"/>
  <c r="Q22" i="93"/>
  <c r="V22" i="93"/>
  <c r="Y24" i="93"/>
  <c r="S35" i="93"/>
  <c r="O35" i="93"/>
  <c r="Q35" i="93"/>
  <c r="V35" i="93"/>
  <c r="Y37" i="93"/>
  <c r="S39" i="93"/>
  <c r="O39" i="93"/>
  <c r="V39" i="93"/>
  <c r="Q39" i="93"/>
  <c r="S42" i="93"/>
  <c r="O42" i="93"/>
  <c r="V42" i="93"/>
  <c r="N42" i="93"/>
  <c r="T42" i="93"/>
  <c r="Y54" i="93"/>
  <c r="I54" i="93"/>
  <c r="Z56" i="93"/>
  <c r="Y56" i="93"/>
  <c r="I56" i="93"/>
  <c r="X56" i="93"/>
  <c r="H56" i="93"/>
  <c r="Z57" i="93"/>
  <c r="Y57" i="93"/>
  <c r="I57" i="93"/>
  <c r="X57" i="93"/>
  <c r="H57" i="93"/>
  <c r="Z58" i="93"/>
  <c r="Y58" i="93"/>
  <c r="I58" i="93"/>
  <c r="X58" i="93"/>
  <c r="H58" i="93"/>
  <c r="Z59" i="93"/>
  <c r="Y59" i="93"/>
  <c r="I59" i="93"/>
  <c r="X59" i="93"/>
  <c r="H59" i="93"/>
  <c r="W60" i="93"/>
  <c r="Z60" i="93"/>
  <c r="I60" i="93"/>
  <c r="Y60" i="93"/>
  <c r="H60" i="93"/>
  <c r="Y82" i="93"/>
  <c r="H82" i="93"/>
  <c r="Z82" i="93"/>
  <c r="X82" i="93"/>
  <c r="W82" i="93"/>
  <c r="I82" i="93"/>
  <c r="Y83" i="93"/>
  <c r="I83" i="93"/>
  <c r="Z83" i="93"/>
  <c r="X83" i="93"/>
  <c r="H83" i="93"/>
  <c r="Y87" i="93"/>
  <c r="I87" i="93"/>
  <c r="Z87" i="93"/>
  <c r="X87" i="93"/>
  <c r="H87" i="93"/>
  <c r="V89" i="93"/>
  <c r="N89" i="93"/>
  <c r="U89" i="93"/>
  <c r="P89" i="93"/>
  <c r="T89" i="93"/>
  <c r="O89" i="93"/>
  <c r="S89" i="93"/>
  <c r="V91" i="93"/>
  <c r="N91" i="93"/>
  <c r="U91" i="93"/>
  <c r="P91" i="93"/>
  <c r="T91" i="93"/>
  <c r="O91" i="93"/>
  <c r="S91" i="93"/>
  <c r="Y93" i="93"/>
  <c r="I93" i="93"/>
  <c r="X93" i="93"/>
  <c r="H93" i="93"/>
  <c r="Z93" i="93"/>
  <c r="W93" i="93"/>
  <c r="U94" i="93"/>
  <c r="Q94" i="93"/>
  <c r="T94" i="93"/>
  <c r="O94" i="93"/>
  <c r="S94" i="93"/>
  <c r="P94" i="93"/>
  <c r="N94" i="93"/>
  <c r="U95" i="93"/>
  <c r="Q95" i="93"/>
  <c r="V95" i="93"/>
  <c r="P95" i="93"/>
  <c r="S95" i="93"/>
  <c r="O95" i="93"/>
  <c r="T95" i="93"/>
  <c r="Z121" i="93"/>
  <c r="Y121" i="93"/>
  <c r="I121" i="93"/>
  <c r="X121" i="93"/>
  <c r="H121" i="93"/>
  <c r="W121" i="93"/>
  <c r="M124" i="93"/>
  <c r="L124" i="93"/>
  <c r="W13" i="93"/>
  <c r="Z13" i="93"/>
  <c r="Y14" i="93"/>
  <c r="S16" i="93"/>
  <c r="O16" i="93"/>
  <c r="Q16" i="93"/>
  <c r="V16" i="93"/>
  <c r="W17" i="93"/>
  <c r="Z17" i="93"/>
  <c r="Y159" i="93"/>
  <c r="S161" i="93"/>
  <c r="O161" i="93"/>
  <c r="Q161" i="93"/>
  <c r="V161" i="93"/>
  <c r="W162" i="93"/>
  <c r="Z162" i="93"/>
  <c r="Y18" i="93"/>
  <c r="H25" i="93"/>
  <c r="L25" i="93"/>
  <c r="Z25" i="93"/>
  <c r="Y26" i="93"/>
  <c r="S28" i="93"/>
  <c r="O28" i="93"/>
  <c r="Q28" i="93"/>
  <c r="V28" i="93"/>
  <c r="W29" i="93"/>
  <c r="Z29" i="93"/>
  <c r="Y21" i="93"/>
  <c r="S23" i="93"/>
  <c r="O23" i="93"/>
  <c r="Q23" i="93"/>
  <c r="V23" i="93"/>
  <c r="W24" i="93"/>
  <c r="Z24" i="93"/>
  <c r="Y34" i="93"/>
  <c r="S36" i="93"/>
  <c r="O36" i="93"/>
  <c r="Q36" i="93"/>
  <c r="V36" i="93"/>
  <c r="W37" i="93"/>
  <c r="Z37" i="93"/>
  <c r="Y38" i="93"/>
  <c r="T39" i="93"/>
  <c r="U42" i="93"/>
  <c r="S43" i="93"/>
  <c r="O43" i="93"/>
  <c r="V43" i="93"/>
  <c r="N43" i="93"/>
  <c r="T43" i="93"/>
  <c r="X47" i="93"/>
  <c r="Y47" i="93"/>
  <c r="X49" i="93"/>
  <c r="Y49" i="93"/>
  <c r="L52" i="93"/>
  <c r="Z52" i="93"/>
  <c r="Y53" i="93"/>
  <c r="I53" i="93"/>
  <c r="X54" i="93"/>
  <c r="S61" i="93"/>
  <c r="O61" i="93"/>
  <c r="V61" i="93"/>
  <c r="N61" i="93"/>
  <c r="U61" i="93"/>
  <c r="Q61" i="93"/>
  <c r="P61" i="93"/>
  <c r="S62" i="93"/>
  <c r="O62" i="93"/>
  <c r="V62" i="93"/>
  <c r="N62" i="93"/>
  <c r="U62" i="93"/>
  <c r="Q62" i="93"/>
  <c r="P62" i="93"/>
  <c r="L73" i="93"/>
  <c r="Z73" i="93"/>
  <c r="Y75" i="93"/>
  <c r="L77" i="93"/>
  <c r="M77" i="93"/>
  <c r="L81" i="93"/>
  <c r="M81" i="93"/>
  <c r="W83" i="93"/>
  <c r="W87" i="93"/>
  <c r="V94" i="93"/>
  <c r="X99" i="93"/>
  <c r="I99" i="93"/>
  <c r="Z99" i="93"/>
  <c r="Y99" i="93"/>
  <c r="H99" i="93"/>
  <c r="V116" i="93"/>
  <c r="N116" i="93"/>
  <c r="T116" i="93"/>
  <c r="O116" i="93"/>
  <c r="P116" i="93"/>
  <c r="S116" i="93"/>
  <c r="Q116" i="93"/>
  <c r="X124" i="93"/>
  <c r="S13" i="93"/>
  <c r="O13" i="93"/>
  <c r="H13" i="93"/>
  <c r="L13" i="93"/>
  <c r="Q13" i="93"/>
  <c r="V13" i="93"/>
  <c r="W14" i="93"/>
  <c r="Z14" i="93"/>
  <c r="N15" i="93"/>
  <c r="T15" i="93"/>
  <c r="Y15" i="93"/>
  <c r="S17" i="93"/>
  <c r="O17" i="93"/>
  <c r="H17" i="93"/>
  <c r="L17" i="93"/>
  <c r="Q17" i="93"/>
  <c r="V17" i="93"/>
  <c r="W159" i="93"/>
  <c r="Z159" i="93"/>
  <c r="N160" i="93"/>
  <c r="T160" i="93"/>
  <c r="Y160" i="93"/>
  <c r="S162" i="93"/>
  <c r="O162" i="93"/>
  <c r="H162" i="93"/>
  <c r="L162" i="93"/>
  <c r="Q162" i="93"/>
  <c r="V162" i="93"/>
  <c r="W18" i="93"/>
  <c r="Z18" i="93"/>
  <c r="N19" i="93"/>
  <c r="T19" i="93"/>
  <c r="H20" i="93"/>
  <c r="L20" i="93"/>
  <c r="T20" i="93"/>
  <c r="I25" i="93"/>
  <c r="W26" i="93"/>
  <c r="Z26" i="93"/>
  <c r="N27" i="93"/>
  <c r="T27" i="93"/>
  <c r="Y27" i="93"/>
  <c r="S29" i="93"/>
  <c r="O29" i="93"/>
  <c r="H29" i="93"/>
  <c r="L29" i="93"/>
  <c r="Q29" i="93"/>
  <c r="V29" i="93"/>
  <c r="W21" i="93"/>
  <c r="Z21" i="93"/>
  <c r="N22" i="93"/>
  <c r="T22" i="93"/>
  <c r="Y22" i="93"/>
  <c r="S24" i="93"/>
  <c r="O24" i="93"/>
  <c r="H24" i="93"/>
  <c r="L24" i="93"/>
  <c r="Q24" i="93"/>
  <c r="V24" i="93"/>
  <c r="W34" i="93"/>
  <c r="Z34" i="93"/>
  <c r="N35" i="93"/>
  <c r="T35" i="93"/>
  <c r="Y35" i="93"/>
  <c r="S37" i="93"/>
  <c r="O37" i="93"/>
  <c r="H37" i="93"/>
  <c r="L37" i="93"/>
  <c r="Q37" i="93"/>
  <c r="V37" i="93"/>
  <c r="W38" i="93"/>
  <c r="Z38" i="93"/>
  <c r="N39" i="93"/>
  <c r="U39" i="93"/>
  <c r="S40" i="93"/>
  <c r="O40" i="93"/>
  <c r="V40" i="93"/>
  <c r="N40" i="93"/>
  <c r="T40" i="93"/>
  <c r="P42" i="93"/>
  <c r="U43" i="93"/>
  <c r="S44" i="93"/>
  <c r="O44" i="93"/>
  <c r="V44" i="93"/>
  <c r="N44" i="93"/>
  <c r="T44" i="93"/>
  <c r="L46" i="93"/>
  <c r="I47" i="93"/>
  <c r="L48" i="93"/>
  <c r="I49" i="93"/>
  <c r="Y50" i="93"/>
  <c r="L50" i="93"/>
  <c r="L51" i="93"/>
  <c r="Y52" i="93"/>
  <c r="I52" i="93"/>
  <c r="X53" i="93"/>
  <c r="L55" i="93"/>
  <c r="M56" i="93"/>
  <c r="L56" i="93"/>
  <c r="M57" i="93"/>
  <c r="L57" i="93"/>
  <c r="M58" i="93"/>
  <c r="L58" i="93"/>
  <c r="M59" i="93"/>
  <c r="L59" i="93"/>
  <c r="M60" i="93"/>
  <c r="L60" i="93"/>
  <c r="T61" i="93"/>
  <c r="T62" i="93"/>
  <c r="L72" i="93"/>
  <c r="Z72" i="93"/>
  <c r="Y74" i="93"/>
  <c r="M76" i="93"/>
  <c r="X78" i="93"/>
  <c r="H78" i="93"/>
  <c r="Z78" i="93"/>
  <c r="Y78" i="93"/>
  <c r="I78" i="93"/>
  <c r="Q89" i="93"/>
  <c r="V90" i="93"/>
  <c r="N90" i="93"/>
  <c r="U90" i="93"/>
  <c r="P90" i="93"/>
  <c r="T90" i="93"/>
  <c r="O90" i="93"/>
  <c r="S90" i="93"/>
  <c r="Q91" i="93"/>
  <c r="Y69" i="93"/>
  <c r="I69" i="93"/>
  <c r="X69" i="93"/>
  <c r="H69" i="93"/>
  <c r="Z69" i="93"/>
  <c r="W69" i="93"/>
  <c r="U102" i="93"/>
  <c r="Q102" i="93"/>
  <c r="T102" i="93"/>
  <c r="O102" i="93"/>
  <c r="S102" i="93"/>
  <c r="P102" i="93"/>
  <c r="N102" i="93"/>
  <c r="Z118" i="93"/>
  <c r="Y118" i="93"/>
  <c r="H118" i="93"/>
  <c r="X118" i="93"/>
  <c r="I118" i="93"/>
  <c r="I13" i="93"/>
  <c r="S14" i="93"/>
  <c r="O14" i="93"/>
  <c r="Q14" i="93"/>
  <c r="V14" i="93"/>
  <c r="W15" i="93"/>
  <c r="P15" i="93"/>
  <c r="U15" i="93"/>
  <c r="N16" i="93"/>
  <c r="T16" i="93"/>
  <c r="I17" i="93"/>
  <c r="S159" i="93"/>
  <c r="O159" i="93"/>
  <c r="Q159" i="93"/>
  <c r="V159" i="93"/>
  <c r="W160" i="93"/>
  <c r="P160" i="93"/>
  <c r="U160" i="93"/>
  <c r="N161" i="93"/>
  <c r="T161" i="93"/>
  <c r="I162" i="93"/>
  <c r="S18" i="93"/>
  <c r="O18" i="93"/>
  <c r="Q18" i="93"/>
  <c r="V18" i="93"/>
  <c r="P19" i="93"/>
  <c r="U19" i="93"/>
  <c r="U20" i="93"/>
  <c r="X25" i="93"/>
  <c r="S26" i="93"/>
  <c r="O26" i="93"/>
  <c r="Q26" i="93"/>
  <c r="V26" i="93"/>
  <c r="W27" i="93"/>
  <c r="P27" i="93"/>
  <c r="U27" i="93"/>
  <c r="N28" i="93"/>
  <c r="T28" i="93"/>
  <c r="I29" i="93"/>
  <c r="S21" i="93"/>
  <c r="O21" i="93"/>
  <c r="Q21" i="93"/>
  <c r="V21" i="93"/>
  <c r="W22" i="93"/>
  <c r="P22" i="93"/>
  <c r="U22" i="93"/>
  <c r="N23" i="93"/>
  <c r="T23" i="93"/>
  <c r="I24" i="93"/>
  <c r="S34" i="93"/>
  <c r="O34" i="93"/>
  <c r="Q34" i="93"/>
  <c r="V34" i="93"/>
  <c r="W35" i="93"/>
  <c r="P35" i="93"/>
  <c r="U35" i="93"/>
  <c r="N36" i="93"/>
  <c r="T36" i="93"/>
  <c r="I37" i="93"/>
  <c r="S38" i="93"/>
  <c r="O38" i="93"/>
  <c r="Q38" i="93"/>
  <c r="V38" i="93"/>
  <c r="W39" i="93"/>
  <c r="P39" i="93"/>
  <c r="X39" i="93"/>
  <c r="U40" i="93"/>
  <c r="S41" i="93"/>
  <c r="O41" i="93"/>
  <c r="V41" i="93"/>
  <c r="N41" i="93"/>
  <c r="T41" i="93"/>
  <c r="Q42" i="93"/>
  <c r="P43" i="93"/>
  <c r="U44" i="93"/>
  <c r="X46" i="93"/>
  <c r="X48" i="93"/>
  <c r="X50" i="93"/>
  <c r="M50" i="93"/>
  <c r="Y51" i="93"/>
  <c r="I51" i="93"/>
  <c r="X52" i="93"/>
  <c r="Z54" i="93"/>
  <c r="Z55" i="93"/>
  <c r="I55" i="93"/>
  <c r="W55" i="93"/>
  <c r="W56" i="93"/>
  <c r="W57" i="93"/>
  <c r="W58" i="93"/>
  <c r="W59" i="93"/>
  <c r="X60" i="93"/>
  <c r="Y73" i="93"/>
  <c r="L75" i="93"/>
  <c r="Z75" i="93"/>
  <c r="U84" i="93"/>
  <c r="Q84" i="93"/>
  <c r="V84" i="93"/>
  <c r="P84" i="93"/>
  <c r="T84" i="93"/>
  <c r="O84" i="93"/>
  <c r="S84" i="93"/>
  <c r="M86" i="93"/>
  <c r="L86" i="93"/>
  <c r="N95" i="93"/>
  <c r="Y97" i="93"/>
  <c r="I97" i="93"/>
  <c r="X97" i="93"/>
  <c r="H97" i="93"/>
  <c r="Z97" i="93"/>
  <c r="W97" i="93"/>
  <c r="U66" i="93"/>
  <c r="Q66" i="93"/>
  <c r="T66" i="93"/>
  <c r="O66" i="93"/>
  <c r="S66" i="93"/>
  <c r="P66" i="93"/>
  <c r="N66" i="93"/>
  <c r="U67" i="93"/>
  <c r="Q67" i="93"/>
  <c r="V67" i="93"/>
  <c r="P67" i="93"/>
  <c r="S67" i="93"/>
  <c r="O67" i="93"/>
  <c r="T67" i="93"/>
  <c r="V102" i="93"/>
  <c r="M101" i="93"/>
  <c r="L101" i="93"/>
  <c r="V123" i="93"/>
  <c r="N123" i="93"/>
  <c r="T123" i="93"/>
  <c r="O123" i="93"/>
  <c r="P123" i="93"/>
  <c r="Q123" i="93"/>
  <c r="U123" i="93"/>
  <c r="S123" i="93"/>
  <c r="W46" i="93"/>
  <c r="W47" i="93"/>
  <c r="W48" i="93"/>
  <c r="W49" i="93"/>
  <c r="W50" i="93"/>
  <c r="W51" i="93"/>
  <c r="W52" i="93"/>
  <c r="W53" i="93"/>
  <c r="W54" i="93"/>
  <c r="X55" i="93"/>
  <c r="P56" i="93"/>
  <c r="T56" i="93"/>
  <c r="P57" i="93"/>
  <c r="T57" i="93"/>
  <c r="P58" i="93"/>
  <c r="T58" i="93"/>
  <c r="P59" i="93"/>
  <c r="T59" i="93"/>
  <c r="I61" i="93"/>
  <c r="Y61" i="93"/>
  <c r="I62" i="93"/>
  <c r="Y62" i="93"/>
  <c r="I63" i="93"/>
  <c r="Z63" i="93"/>
  <c r="N64" i="93"/>
  <c r="V64" i="93"/>
  <c r="N30" i="93"/>
  <c r="V30" i="93"/>
  <c r="N31" i="93"/>
  <c r="V31" i="93"/>
  <c r="N32" i="93"/>
  <c r="V32" i="93"/>
  <c r="N33" i="93"/>
  <c r="V33" i="93"/>
  <c r="N65" i="93"/>
  <c r="V65" i="93"/>
  <c r="N70" i="93"/>
  <c r="V70" i="93"/>
  <c r="W72" i="93"/>
  <c r="W73" i="93"/>
  <c r="W74" i="93"/>
  <c r="W75" i="93"/>
  <c r="W76" i="93"/>
  <c r="X77" i="93"/>
  <c r="H77" i="93"/>
  <c r="W77" i="93"/>
  <c r="Z79" i="93"/>
  <c r="L80" i="93"/>
  <c r="X81" i="93"/>
  <c r="H81" i="93"/>
  <c r="W81" i="93"/>
  <c r="U83" i="93"/>
  <c r="Q83" i="93"/>
  <c r="N83" i="93"/>
  <c r="S83" i="93"/>
  <c r="Z84" i="93"/>
  <c r="M85" i="93"/>
  <c r="Y86" i="93"/>
  <c r="I86" i="93"/>
  <c r="W86" i="93"/>
  <c r="U87" i="93"/>
  <c r="Q87" i="93"/>
  <c r="N87" i="93"/>
  <c r="S87" i="93"/>
  <c r="X88" i="93"/>
  <c r="W95" i="93"/>
  <c r="U96" i="93"/>
  <c r="Q96" i="93"/>
  <c r="O96" i="93"/>
  <c r="V96" i="93"/>
  <c r="W67" i="93"/>
  <c r="U68" i="93"/>
  <c r="Q68" i="93"/>
  <c r="O68" i="93"/>
  <c r="V68" i="93"/>
  <c r="X103" i="93"/>
  <c r="X105" i="93"/>
  <c r="S106" i="93"/>
  <c r="O106" i="93"/>
  <c r="U106" i="93"/>
  <c r="P106" i="93"/>
  <c r="Q106" i="93"/>
  <c r="T106" i="93"/>
  <c r="S98" i="93"/>
  <c r="O98" i="93"/>
  <c r="T98" i="93"/>
  <c r="N98" i="93"/>
  <c r="U98" i="93"/>
  <c r="Z100" i="93"/>
  <c r="Y101" i="93"/>
  <c r="I101" i="93"/>
  <c r="X107" i="93"/>
  <c r="H107" i="93"/>
  <c r="Z107" i="93"/>
  <c r="Y107" i="93"/>
  <c r="I107" i="93"/>
  <c r="Y108" i="93"/>
  <c r="H108" i="93"/>
  <c r="Z108" i="93"/>
  <c r="V115" i="93"/>
  <c r="N115" i="93"/>
  <c r="T115" i="93"/>
  <c r="O115" i="93"/>
  <c r="Q115" i="93"/>
  <c r="U115" i="93"/>
  <c r="Z120" i="93"/>
  <c r="Y120" i="93"/>
  <c r="W120" i="93"/>
  <c r="V121" i="93"/>
  <c r="N121" i="93"/>
  <c r="T121" i="93"/>
  <c r="O121" i="93"/>
  <c r="U121" i="93"/>
  <c r="P121" i="93"/>
  <c r="Z124" i="93"/>
  <c r="Y124" i="93"/>
  <c r="I124" i="93"/>
  <c r="W124" i="93"/>
  <c r="Z125" i="93"/>
  <c r="Y125" i="93"/>
  <c r="H125" i="93"/>
  <c r="W125" i="93"/>
  <c r="I125" i="93"/>
  <c r="H46" i="93"/>
  <c r="P46" i="93"/>
  <c r="H47" i="93"/>
  <c r="P47" i="93"/>
  <c r="H48" i="93"/>
  <c r="P48" i="93"/>
  <c r="H49" i="93"/>
  <c r="P49" i="93"/>
  <c r="H50" i="93"/>
  <c r="P50" i="93"/>
  <c r="H51" i="93"/>
  <c r="P51" i="93"/>
  <c r="H52" i="93"/>
  <c r="P52" i="93"/>
  <c r="H53" i="93"/>
  <c r="P53" i="93"/>
  <c r="H54" i="93"/>
  <c r="P54" i="93"/>
  <c r="H55" i="93"/>
  <c r="Q56" i="93"/>
  <c r="Q57" i="93"/>
  <c r="Q58" i="93"/>
  <c r="Q59" i="93"/>
  <c r="Z61" i="93"/>
  <c r="Z62" i="93"/>
  <c r="W63" i="93"/>
  <c r="O64" i="93"/>
  <c r="S64" i="93"/>
  <c r="O30" i="93"/>
  <c r="S30" i="93"/>
  <c r="O31" i="93"/>
  <c r="S31" i="93"/>
  <c r="O32" i="93"/>
  <c r="S32" i="93"/>
  <c r="O33" i="93"/>
  <c r="S33" i="93"/>
  <c r="O65" i="93"/>
  <c r="S65" i="93"/>
  <c r="O70" i="93"/>
  <c r="S70" i="93"/>
  <c r="H72" i="93"/>
  <c r="P72" i="93"/>
  <c r="X72" i="93"/>
  <c r="H73" i="93"/>
  <c r="P73" i="93"/>
  <c r="X73" i="93"/>
  <c r="H74" i="93"/>
  <c r="P74" i="93"/>
  <c r="X74" i="93"/>
  <c r="H75" i="93"/>
  <c r="P75" i="93"/>
  <c r="X75" i="93"/>
  <c r="H76" i="93"/>
  <c r="L76" i="93"/>
  <c r="P76" i="93"/>
  <c r="X76" i="93"/>
  <c r="T77" i="93"/>
  <c r="P77" i="93"/>
  <c r="I77" i="93"/>
  <c r="N77" i="93"/>
  <c r="S77" i="93"/>
  <c r="Y77" i="93"/>
  <c r="L79" i="93"/>
  <c r="X80" i="93"/>
  <c r="H80" i="93"/>
  <c r="M80" i="93"/>
  <c r="W80" i="93"/>
  <c r="I81" i="93"/>
  <c r="Y81" i="93"/>
  <c r="O83" i="93"/>
  <c r="T83" i="93"/>
  <c r="M84" i="93"/>
  <c r="Y85" i="93"/>
  <c r="I85" i="93"/>
  <c r="L85" i="93"/>
  <c r="W85" i="93"/>
  <c r="U86" i="93"/>
  <c r="Q86" i="93"/>
  <c r="H86" i="93"/>
  <c r="N86" i="93"/>
  <c r="S86" i="93"/>
  <c r="X86" i="93"/>
  <c r="O87" i="93"/>
  <c r="T87" i="93"/>
  <c r="M88" i="93"/>
  <c r="Y89" i="93"/>
  <c r="Y90" i="93"/>
  <c r="Y91" i="93"/>
  <c r="M93" i="93"/>
  <c r="P96" i="93"/>
  <c r="X96" i="93"/>
  <c r="M97" i="93"/>
  <c r="P68" i="93"/>
  <c r="X68" i="93"/>
  <c r="M69" i="93"/>
  <c r="W104" i="93"/>
  <c r="X104" i="93"/>
  <c r="Z104" i="93"/>
  <c r="Y105" i="93"/>
  <c r="V106" i="93"/>
  <c r="V98" i="93"/>
  <c r="S99" i="93"/>
  <c r="O99" i="93"/>
  <c r="T99" i="93"/>
  <c r="P99" i="93"/>
  <c r="I108" i="93"/>
  <c r="W108" i="93"/>
  <c r="Z114" i="93"/>
  <c r="Y114" i="93"/>
  <c r="H114" i="93"/>
  <c r="M114" i="93"/>
  <c r="W114" i="93"/>
  <c r="Z117" i="93"/>
  <c r="Y117" i="93"/>
  <c r="I117" i="93"/>
  <c r="L117" i="93"/>
  <c r="W117" i="93"/>
  <c r="V120" i="93"/>
  <c r="N120" i="93"/>
  <c r="T120" i="93"/>
  <c r="O120" i="93"/>
  <c r="P120" i="93"/>
  <c r="H120" i="93"/>
  <c r="L120" i="93"/>
  <c r="U120" i="93"/>
  <c r="Q121" i="93"/>
  <c r="V124" i="93"/>
  <c r="N124" i="93"/>
  <c r="T124" i="93"/>
  <c r="O124" i="93"/>
  <c r="U124" i="93"/>
  <c r="P124" i="93"/>
  <c r="H124" i="93"/>
  <c r="Q124" i="93"/>
  <c r="X125" i="93"/>
  <c r="M128" i="93"/>
  <c r="L128" i="93"/>
  <c r="P64" i="93"/>
  <c r="P30" i="93"/>
  <c r="P31" i="93"/>
  <c r="P32" i="93"/>
  <c r="P33" i="93"/>
  <c r="P65" i="93"/>
  <c r="P70" i="93"/>
  <c r="I76" i="93"/>
  <c r="Z77" i="93"/>
  <c r="X79" i="93"/>
  <c r="H79" i="93"/>
  <c r="W79" i="93"/>
  <c r="I80" i="93"/>
  <c r="Z81" i="93"/>
  <c r="P83" i="93"/>
  <c r="V83" i="93"/>
  <c r="Y84" i="93"/>
  <c r="I84" i="93"/>
  <c r="W84" i="93"/>
  <c r="U85" i="93"/>
  <c r="Q85" i="93"/>
  <c r="H85" i="93"/>
  <c r="N85" i="93"/>
  <c r="S85" i="93"/>
  <c r="Z86" i="93"/>
  <c r="P87" i="93"/>
  <c r="V87" i="93"/>
  <c r="Z88" i="93"/>
  <c r="I88" i="93"/>
  <c r="Y92" i="93"/>
  <c r="W92" i="93"/>
  <c r="Z92" i="93"/>
  <c r="Y94" i="93"/>
  <c r="I94" i="93"/>
  <c r="Z94" i="93"/>
  <c r="Y95" i="93"/>
  <c r="I95" i="93"/>
  <c r="Z95" i="93"/>
  <c r="M96" i="93"/>
  <c r="L96" i="93"/>
  <c r="S96" i="93"/>
  <c r="Y66" i="93"/>
  <c r="I66" i="93"/>
  <c r="Z66" i="93"/>
  <c r="Y67" i="93"/>
  <c r="I67" i="93"/>
  <c r="Z67" i="93"/>
  <c r="M68" i="93"/>
  <c r="L68" i="93"/>
  <c r="S68" i="93"/>
  <c r="Y102" i="93"/>
  <c r="I102" i="93"/>
  <c r="Z102" i="93"/>
  <c r="Z103" i="93"/>
  <c r="I103" i="93"/>
  <c r="Y103" i="93"/>
  <c r="W105" i="93"/>
  <c r="M105" i="93"/>
  <c r="Z105" i="93"/>
  <c r="Z106" i="93"/>
  <c r="X106" i="93"/>
  <c r="N106" i="93"/>
  <c r="Y106" i="93"/>
  <c r="P98" i="93"/>
  <c r="M99" i="93"/>
  <c r="L99" i="93"/>
  <c r="W100" i="93"/>
  <c r="M100" i="93"/>
  <c r="H101" i="93"/>
  <c r="W101" i="93"/>
  <c r="X108" i="93"/>
  <c r="X114" i="93"/>
  <c r="P115" i="93"/>
  <c r="Z116" i="93"/>
  <c r="Y116" i="93"/>
  <c r="W116" i="93"/>
  <c r="V117" i="93"/>
  <c r="N117" i="93"/>
  <c r="T117" i="93"/>
  <c r="O117" i="93"/>
  <c r="U117" i="93"/>
  <c r="H117" i="93"/>
  <c r="P117" i="93"/>
  <c r="X117" i="93"/>
  <c r="V119" i="93"/>
  <c r="N119" i="93"/>
  <c r="T119" i="93"/>
  <c r="O119" i="93"/>
  <c r="Q119" i="93"/>
  <c r="U119" i="93"/>
  <c r="I120" i="93"/>
  <c r="X120" i="93"/>
  <c r="S121" i="93"/>
  <c r="S124" i="93"/>
  <c r="L125" i="93"/>
  <c r="M125" i="93"/>
  <c r="Z133" i="93"/>
  <c r="Y133" i="93"/>
  <c r="W133" i="93"/>
  <c r="I133" i="93"/>
  <c r="H133" i="93"/>
  <c r="X133" i="93"/>
  <c r="P78" i="93"/>
  <c r="P79" i="93"/>
  <c r="P80" i="93"/>
  <c r="P81" i="93"/>
  <c r="U93" i="93"/>
  <c r="Q93" i="93"/>
  <c r="N93" i="93"/>
  <c r="S93" i="93"/>
  <c r="M95" i="93"/>
  <c r="Y96" i="93"/>
  <c r="I96" i="93"/>
  <c r="W96" i="93"/>
  <c r="U97" i="93"/>
  <c r="Q97" i="93"/>
  <c r="N97" i="93"/>
  <c r="S97" i="93"/>
  <c r="M67" i="93"/>
  <c r="Y68" i="93"/>
  <c r="I68" i="93"/>
  <c r="W68" i="93"/>
  <c r="U69" i="93"/>
  <c r="Q69" i="93"/>
  <c r="N69" i="93"/>
  <c r="S69" i="93"/>
  <c r="M103" i="93"/>
  <c r="S105" i="93"/>
  <c r="O105" i="93"/>
  <c r="Q105" i="93"/>
  <c r="V105" i="93"/>
  <c r="W106" i="93"/>
  <c r="W99" i="93"/>
  <c r="Y100" i="93"/>
  <c r="Z113" i="93"/>
  <c r="I113" i="93"/>
  <c r="Y113" i="93"/>
  <c r="V114" i="93"/>
  <c r="N114" i="93"/>
  <c r="T114" i="93"/>
  <c r="O114" i="93"/>
  <c r="S114" i="93"/>
  <c r="Z115" i="93"/>
  <c r="Y115" i="93"/>
  <c r="X115" i="93"/>
  <c r="V118" i="93"/>
  <c r="N118" i="93"/>
  <c r="T118" i="93"/>
  <c r="O118" i="93"/>
  <c r="S118" i="93"/>
  <c r="Z119" i="93"/>
  <c r="Y119" i="93"/>
  <c r="X119" i="93"/>
  <c r="V122" i="93"/>
  <c r="N122" i="93"/>
  <c r="T122" i="93"/>
  <c r="O122" i="93"/>
  <c r="S122" i="93"/>
  <c r="Z123" i="93"/>
  <c r="Y123" i="93"/>
  <c r="X123" i="93"/>
  <c r="V126" i="93"/>
  <c r="N126" i="93"/>
  <c r="T126" i="93"/>
  <c r="O126" i="93"/>
  <c r="S126" i="93"/>
  <c r="Z127" i="93"/>
  <c r="Y127" i="93"/>
  <c r="W127" i="93"/>
  <c r="V128" i="93"/>
  <c r="N128" i="93"/>
  <c r="T128" i="93"/>
  <c r="O128" i="93"/>
  <c r="U128" i="93"/>
  <c r="H128" i="93"/>
  <c r="P128" i="93"/>
  <c r="Z131" i="93"/>
  <c r="Y131" i="93"/>
  <c r="H131" i="93"/>
  <c r="X131" i="93"/>
  <c r="W131" i="93"/>
  <c r="M131" i="93"/>
  <c r="V132" i="93"/>
  <c r="N132" i="93"/>
  <c r="T132" i="93"/>
  <c r="O132" i="93"/>
  <c r="Q132" i="93"/>
  <c r="P132" i="93"/>
  <c r="U132" i="93"/>
  <c r="S132" i="93"/>
  <c r="M133" i="93"/>
  <c r="L133" i="93"/>
  <c r="V127" i="93"/>
  <c r="N127" i="93"/>
  <c r="T127" i="93"/>
  <c r="O127" i="93"/>
  <c r="P127" i="93"/>
  <c r="U127" i="93"/>
  <c r="Z129" i="93"/>
  <c r="Y129" i="93"/>
  <c r="W129" i="93"/>
  <c r="H129" i="93"/>
  <c r="X129" i="93"/>
  <c r="Z122" i="93"/>
  <c r="Y122" i="93"/>
  <c r="X122" i="93"/>
  <c r="V125" i="93"/>
  <c r="N125" i="93"/>
  <c r="T125" i="93"/>
  <c r="O125" i="93"/>
  <c r="S125" i="93"/>
  <c r="Z126" i="93"/>
  <c r="Y126" i="93"/>
  <c r="X126" i="93"/>
  <c r="Q127" i="93"/>
  <c r="Z128" i="93"/>
  <c r="Y128" i="93"/>
  <c r="I128" i="93"/>
  <c r="W128" i="93"/>
  <c r="V130" i="93"/>
  <c r="N130" i="93"/>
  <c r="T130" i="93"/>
  <c r="O130" i="93"/>
  <c r="U130" i="93"/>
  <c r="Q130" i="93"/>
  <c r="L135" i="93"/>
  <c r="X135" i="93"/>
  <c r="Z135" i="93"/>
  <c r="M135" i="93"/>
  <c r="S100" i="93"/>
  <c r="O100" i="93"/>
  <c r="Q100" i="93"/>
  <c r="V100" i="93"/>
  <c r="X101" i="93"/>
  <c r="L108" i="93"/>
  <c r="M113" i="93"/>
  <c r="V129" i="93"/>
  <c r="N129" i="93"/>
  <c r="T129" i="93"/>
  <c r="O129" i="93"/>
  <c r="S129" i="93"/>
  <c r="Z130" i="93"/>
  <c r="Y130" i="93"/>
  <c r="X130" i="93"/>
  <c r="V133" i="93"/>
  <c r="N133" i="93"/>
  <c r="T133" i="93"/>
  <c r="O133" i="93"/>
  <c r="S133" i="93"/>
  <c r="W134" i="93"/>
  <c r="X134" i="93"/>
  <c r="Z134" i="93"/>
  <c r="Y135" i="93"/>
  <c r="L136" i="93"/>
  <c r="V136" i="93"/>
  <c r="Y137" i="93"/>
  <c r="I137" i="93"/>
  <c r="W135" i="93"/>
  <c r="V131" i="93"/>
  <c r="N131" i="93"/>
  <c r="T131" i="93"/>
  <c r="O131" i="93"/>
  <c r="S131" i="93"/>
  <c r="Z132" i="93"/>
  <c r="Y132" i="93"/>
  <c r="X132" i="93"/>
  <c r="T136" i="93"/>
  <c r="U136" i="93"/>
  <c r="P136" i="93"/>
  <c r="S136" i="93"/>
  <c r="L137" i="93"/>
  <c r="M137" i="93"/>
  <c r="Z142" i="93"/>
  <c r="Z148" i="93"/>
  <c r="Y148" i="93"/>
  <c r="W148" i="93"/>
  <c r="I148" i="93"/>
  <c r="H148" i="93"/>
  <c r="M152" i="93"/>
  <c r="L152" i="93"/>
  <c r="W144" i="93"/>
  <c r="L144" i="93"/>
  <c r="M111" i="93"/>
  <c r="L111" i="93"/>
  <c r="V151" i="93"/>
  <c r="N151" i="93"/>
  <c r="T151" i="93"/>
  <c r="O151" i="93"/>
  <c r="Q151" i="93"/>
  <c r="P151" i="93"/>
  <c r="U151" i="93"/>
  <c r="S151" i="93"/>
  <c r="P107" i="93"/>
  <c r="S135" i="93"/>
  <c r="O135" i="93"/>
  <c r="Q135" i="93"/>
  <c r="V135" i="93"/>
  <c r="X137" i="93"/>
  <c r="H137" i="93"/>
  <c r="Z137" i="93"/>
  <c r="W137" i="93"/>
  <c r="Y138" i="93"/>
  <c r="L139" i="93"/>
  <c r="M139" i="93"/>
  <c r="X140" i="93"/>
  <c r="H140" i="93"/>
  <c r="Z140" i="93"/>
  <c r="Y140" i="93"/>
  <c r="I140" i="93"/>
  <c r="Y141" i="93"/>
  <c r="W141" i="93"/>
  <c r="H141" i="93"/>
  <c r="Z141" i="93"/>
  <c r="X141" i="93"/>
  <c r="M148" i="93"/>
  <c r="L148" i="93"/>
  <c r="X148" i="93"/>
  <c r="V110" i="93"/>
  <c r="N110" i="93"/>
  <c r="T110" i="93"/>
  <c r="O110" i="93"/>
  <c r="Q110" i="93"/>
  <c r="P110" i="93"/>
  <c r="U110" i="93"/>
  <c r="S110" i="93"/>
  <c r="Z152" i="93"/>
  <c r="Y152" i="93"/>
  <c r="W152" i="93"/>
  <c r="I152" i="93"/>
  <c r="H152" i="93"/>
  <c r="Y139" i="93"/>
  <c r="I139" i="93"/>
  <c r="W142" i="93"/>
  <c r="V147" i="93"/>
  <c r="N147" i="93"/>
  <c r="T147" i="93"/>
  <c r="O147" i="93"/>
  <c r="Q147" i="93"/>
  <c r="P147" i="93"/>
  <c r="U147" i="93"/>
  <c r="S147" i="93"/>
  <c r="Z111" i="93"/>
  <c r="Y111" i="93"/>
  <c r="W111" i="93"/>
  <c r="I111" i="93"/>
  <c r="H111" i="93"/>
  <c r="L154" i="93"/>
  <c r="M154" i="93"/>
  <c r="I136" i="93"/>
  <c r="L138" i="93"/>
  <c r="X139" i="93"/>
  <c r="H139" i="93"/>
  <c r="W139" i="93"/>
  <c r="M142" i="93"/>
  <c r="Z145" i="93"/>
  <c r="Y145" i="93"/>
  <c r="X145" i="93"/>
  <c r="P146" i="93"/>
  <c r="I147" i="93"/>
  <c r="V148" i="93"/>
  <c r="N148" i="93"/>
  <c r="T148" i="93"/>
  <c r="O148" i="93"/>
  <c r="S148" i="93"/>
  <c r="Z149" i="93"/>
  <c r="Y149" i="93"/>
  <c r="X149" i="93"/>
  <c r="P109" i="93"/>
  <c r="I110" i="93"/>
  <c r="V111" i="93"/>
  <c r="N111" i="93"/>
  <c r="T111" i="93"/>
  <c r="O111" i="93"/>
  <c r="S111" i="93"/>
  <c r="Z112" i="93"/>
  <c r="Y112" i="93"/>
  <c r="X112" i="93"/>
  <c r="P150" i="93"/>
  <c r="I151" i="93"/>
  <c r="V152" i="93"/>
  <c r="N152" i="93"/>
  <c r="T152" i="93"/>
  <c r="O152" i="93"/>
  <c r="S152" i="93"/>
  <c r="W153" i="93"/>
  <c r="X153" i="93"/>
  <c r="Z153" i="93"/>
  <c r="H154" i="93"/>
  <c r="Z154" i="93"/>
  <c r="Y154" i="93"/>
  <c r="X138" i="93"/>
  <c r="H138" i="93"/>
  <c r="W138" i="93"/>
  <c r="M141" i="93"/>
  <c r="L141" i="93"/>
  <c r="Y143" i="93"/>
  <c r="I143" i="93"/>
  <c r="Z143" i="93"/>
  <c r="Z144" i="93"/>
  <c r="I144" i="93"/>
  <c r="Y144" i="93"/>
  <c r="V145" i="93"/>
  <c r="N145" i="93"/>
  <c r="T145" i="93"/>
  <c r="O145" i="93"/>
  <c r="S145" i="93"/>
  <c r="Z146" i="93"/>
  <c r="Y146" i="93"/>
  <c r="X146" i="93"/>
  <c r="V149" i="93"/>
  <c r="N149" i="93"/>
  <c r="T149" i="93"/>
  <c r="O149" i="93"/>
  <c r="S149" i="93"/>
  <c r="Z109" i="93"/>
  <c r="Y109" i="93"/>
  <c r="X109" i="93"/>
  <c r="V112" i="93"/>
  <c r="N112" i="93"/>
  <c r="T112" i="93"/>
  <c r="O112" i="93"/>
  <c r="S112" i="93"/>
  <c r="Z150" i="93"/>
  <c r="Y150" i="93"/>
  <c r="X150" i="93"/>
  <c r="W154" i="93"/>
  <c r="X157" i="93"/>
  <c r="H157" i="93"/>
  <c r="Z157" i="93"/>
  <c r="Y157" i="93"/>
  <c r="I157" i="93"/>
  <c r="Y142" i="93"/>
  <c r="I142" i="93"/>
  <c r="X142" i="93"/>
  <c r="H142" i="93"/>
  <c r="U143" i="93"/>
  <c r="Q143" i="93"/>
  <c r="T143" i="93"/>
  <c r="O143" i="93"/>
  <c r="N143" i="93"/>
  <c r="V143" i="93"/>
  <c r="V146" i="93"/>
  <c r="N146" i="93"/>
  <c r="T146" i="93"/>
  <c r="O146" i="93"/>
  <c r="S146" i="93"/>
  <c r="Z147" i="93"/>
  <c r="Y147" i="93"/>
  <c r="X147" i="93"/>
  <c r="V109" i="93"/>
  <c r="N109" i="93"/>
  <c r="T109" i="93"/>
  <c r="O109" i="93"/>
  <c r="S109" i="93"/>
  <c r="Z110" i="93"/>
  <c r="Y110" i="93"/>
  <c r="X110" i="93"/>
  <c r="V150" i="93"/>
  <c r="N150" i="93"/>
  <c r="T150" i="93"/>
  <c r="O150" i="93"/>
  <c r="S150" i="93"/>
  <c r="Z151" i="93"/>
  <c r="Y151" i="93"/>
  <c r="X151" i="93"/>
  <c r="L156" i="93"/>
  <c r="M156" i="93"/>
  <c r="X156" i="93"/>
  <c r="H156" i="93"/>
  <c r="W156" i="93"/>
  <c r="W155" i="93"/>
  <c r="I156" i="93"/>
  <c r="Y156" i="93"/>
  <c r="L158" i="93"/>
  <c r="P137" i="93"/>
  <c r="P138" i="93"/>
  <c r="P139" i="93"/>
  <c r="P140" i="93"/>
  <c r="U141" i="93"/>
  <c r="Q141" i="93"/>
  <c r="U142" i="93"/>
  <c r="Q142" i="93"/>
  <c r="N142" i="93"/>
  <c r="S142" i="93"/>
  <c r="M144" i="93"/>
  <c r="S154" i="93"/>
  <c r="O154" i="93"/>
  <c r="Q154" i="93"/>
  <c r="V154" i="93"/>
  <c r="X155" i="93"/>
  <c r="Z156" i="93"/>
  <c r="L157" i="93"/>
  <c r="Y158" i="93"/>
  <c r="X158" i="93"/>
  <c r="H158" i="93"/>
  <c r="M158" i="93"/>
  <c r="W158" i="93"/>
  <c r="P156" i="93"/>
  <c r="P157" i="93"/>
  <c r="P158" i="93"/>
  <c r="P13" i="92"/>
  <c r="T13" i="92"/>
  <c r="P14" i="92"/>
  <c r="T14" i="92"/>
  <c r="P15" i="92"/>
  <c r="T15" i="92"/>
  <c r="P16" i="92"/>
  <c r="T16" i="92"/>
  <c r="P17" i="92"/>
  <c r="T17" i="92"/>
  <c r="P18" i="92"/>
  <c r="T18" i="92"/>
  <c r="P19" i="92"/>
  <c r="T19" i="92"/>
  <c r="P20" i="92"/>
  <c r="T20" i="92"/>
  <c r="P21" i="92"/>
  <c r="T21" i="92"/>
  <c r="P22" i="92"/>
  <c r="T22" i="92"/>
  <c r="P23" i="92"/>
  <c r="T23" i="92"/>
  <c r="S24" i="92"/>
  <c r="X25" i="92"/>
  <c r="P26" i="92"/>
  <c r="T26" i="92"/>
  <c r="P27" i="92"/>
  <c r="T27" i="92"/>
  <c r="P28" i="92"/>
  <c r="T28" i="92"/>
  <c r="S29" i="92"/>
  <c r="O29" i="92"/>
  <c r="Q29" i="92"/>
  <c r="V29" i="92"/>
  <c r="Y31" i="92"/>
  <c r="S33" i="92"/>
  <c r="O33" i="92"/>
  <c r="Q33" i="92"/>
  <c r="V33" i="92"/>
  <c r="Y35" i="92"/>
  <c r="S37" i="92"/>
  <c r="O37" i="92"/>
  <c r="Q37" i="92"/>
  <c r="V37" i="92"/>
  <c r="Y39" i="92"/>
  <c r="S41" i="92"/>
  <c r="O41" i="92"/>
  <c r="Q41" i="92"/>
  <c r="V41" i="92"/>
  <c r="Y44" i="92"/>
  <c r="X49" i="92"/>
  <c r="H49" i="92"/>
  <c r="Y49" i="92"/>
  <c r="I49" i="92"/>
  <c r="Z49" i="92"/>
  <c r="Y56" i="92"/>
  <c r="I56" i="92"/>
  <c r="Z56" i="92"/>
  <c r="M57" i="92"/>
  <c r="L57" i="92"/>
  <c r="Z57" i="92"/>
  <c r="W63" i="92"/>
  <c r="Z63" i="92"/>
  <c r="H63" i="92"/>
  <c r="X63" i="92"/>
  <c r="L67" i="92"/>
  <c r="Z73" i="92"/>
  <c r="Y74" i="92"/>
  <c r="I74" i="92"/>
  <c r="Q13" i="92"/>
  <c r="U13" i="92"/>
  <c r="Q14" i="92"/>
  <c r="U14" i="92"/>
  <c r="Q15" i="92"/>
  <c r="U15" i="92"/>
  <c r="Q16" i="92"/>
  <c r="U16" i="92"/>
  <c r="Q17" i="92"/>
  <c r="U17" i="92"/>
  <c r="Q18" i="92"/>
  <c r="U18" i="92"/>
  <c r="Q19" i="92"/>
  <c r="U19" i="92"/>
  <c r="Q20" i="92"/>
  <c r="U20" i="92"/>
  <c r="Q21" i="92"/>
  <c r="U21" i="92"/>
  <c r="Q22" i="92"/>
  <c r="U22" i="92"/>
  <c r="Q23" i="92"/>
  <c r="U23" i="92"/>
  <c r="T24" i="92"/>
  <c r="H25" i="92"/>
  <c r="L25" i="92"/>
  <c r="Y25" i="92"/>
  <c r="Q26" i="92"/>
  <c r="U26" i="92"/>
  <c r="Q27" i="92"/>
  <c r="U27" i="92"/>
  <c r="Q28" i="92"/>
  <c r="U28" i="92"/>
  <c r="S30" i="92"/>
  <c r="O30" i="92"/>
  <c r="Q30" i="92"/>
  <c r="V30" i="92"/>
  <c r="W31" i="92"/>
  <c r="Z31" i="92"/>
  <c r="Y32" i="92"/>
  <c r="S34" i="92"/>
  <c r="O34" i="92"/>
  <c r="Q34" i="92"/>
  <c r="V34" i="92"/>
  <c r="W35" i="92"/>
  <c r="Z35" i="92"/>
  <c r="Y36" i="92"/>
  <c r="S38" i="92"/>
  <c r="O38" i="92"/>
  <c r="Q38" i="92"/>
  <c r="V38" i="92"/>
  <c r="W39" i="92"/>
  <c r="Z39" i="92"/>
  <c r="Y40" i="92"/>
  <c r="S42" i="92"/>
  <c r="O42" i="92"/>
  <c r="Q42" i="92"/>
  <c r="V42" i="92"/>
  <c r="S43" i="92"/>
  <c r="O43" i="92"/>
  <c r="N43" i="92"/>
  <c r="U43" i="92"/>
  <c r="W44" i="92"/>
  <c r="Z44" i="92"/>
  <c r="W45" i="92"/>
  <c r="X47" i="92"/>
  <c r="H47" i="92"/>
  <c r="W47" i="92"/>
  <c r="X50" i="92"/>
  <c r="H50" i="92"/>
  <c r="Z50" i="92"/>
  <c r="M50" i="92"/>
  <c r="W50" i="92"/>
  <c r="L52" i="92"/>
  <c r="M52" i="92"/>
  <c r="Z52" i="92"/>
  <c r="M53" i="92"/>
  <c r="Y55" i="92"/>
  <c r="H55" i="92"/>
  <c r="Z55" i="92"/>
  <c r="U56" i="92"/>
  <c r="Q56" i="92"/>
  <c r="V56" i="92"/>
  <c r="P56" i="92"/>
  <c r="N56" i="92"/>
  <c r="T56" i="92"/>
  <c r="Y58" i="92"/>
  <c r="I58" i="92"/>
  <c r="X58" i="92"/>
  <c r="H58" i="92"/>
  <c r="U59" i="92"/>
  <c r="Q59" i="92"/>
  <c r="T59" i="92"/>
  <c r="O59" i="92"/>
  <c r="P59" i="92"/>
  <c r="Z60" i="92"/>
  <c r="I60" i="92"/>
  <c r="W60" i="92"/>
  <c r="H60" i="92"/>
  <c r="Y60" i="92"/>
  <c r="X60" i="92"/>
  <c r="X65" i="92"/>
  <c r="I65" i="92"/>
  <c r="Z65" i="92"/>
  <c r="S67" i="92"/>
  <c r="O67" i="92"/>
  <c r="U67" i="92"/>
  <c r="P67" i="92"/>
  <c r="N67" i="92"/>
  <c r="L71" i="92"/>
  <c r="M71" i="92"/>
  <c r="N13" i="92"/>
  <c r="V13" i="92"/>
  <c r="N14" i="92"/>
  <c r="V14" i="92"/>
  <c r="N15" i="92"/>
  <c r="V15" i="92"/>
  <c r="N16" i="92"/>
  <c r="V16" i="92"/>
  <c r="N17" i="92"/>
  <c r="V17" i="92"/>
  <c r="N18" i="92"/>
  <c r="V18" i="92"/>
  <c r="N19" i="92"/>
  <c r="V19" i="92"/>
  <c r="N20" i="92"/>
  <c r="V20" i="92"/>
  <c r="N21" i="92"/>
  <c r="V21" i="92"/>
  <c r="N22" i="92"/>
  <c r="V22" i="92"/>
  <c r="N23" i="92"/>
  <c r="V23" i="92"/>
  <c r="P24" i="92"/>
  <c r="U24" i="92"/>
  <c r="I25" i="92"/>
  <c r="Z25" i="92"/>
  <c r="N26" i="92"/>
  <c r="V26" i="92"/>
  <c r="N27" i="92"/>
  <c r="V27" i="92"/>
  <c r="N28" i="92"/>
  <c r="V28" i="92"/>
  <c r="N29" i="92"/>
  <c r="T29" i="92"/>
  <c r="S31" i="92"/>
  <c r="O31" i="92"/>
  <c r="H31" i="92"/>
  <c r="L31" i="92"/>
  <c r="Q31" i="92"/>
  <c r="V31" i="92"/>
  <c r="W32" i="92"/>
  <c r="Z32" i="92"/>
  <c r="N33" i="92"/>
  <c r="T33" i="92"/>
  <c r="Y33" i="92"/>
  <c r="S35" i="92"/>
  <c r="O35" i="92"/>
  <c r="H35" i="92"/>
  <c r="L35" i="92"/>
  <c r="Q35" i="92"/>
  <c r="V35" i="92"/>
  <c r="W36" i="92"/>
  <c r="Z36" i="92"/>
  <c r="N37" i="92"/>
  <c r="T37" i="92"/>
  <c r="Y37" i="92"/>
  <c r="S39" i="92"/>
  <c r="O39" i="92"/>
  <c r="H39" i="92"/>
  <c r="L39" i="92"/>
  <c r="Q39" i="92"/>
  <c r="V39" i="92"/>
  <c r="W40" i="92"/>
  <c r="Z40" i="92"/>
  <c r="N41" i="92"/>
  <c r="T41" i="92"/>
  <c r="Y41" i="92"/>
  <c r="P43" i="92"/>
  <c r="V43" i="92"/>
  <c r="I44" i="92"/>
  <c r="Z45" i="92"/>
  <c r="I47" i="92"/>
  <c r="Y47" i="92"/>
  <c r="Y48" i="92"/>
  <c r="L49" i="92"/>
  <c r="I50" i="92"/>
  <c r="Y50" i="92"/>
  <c r="X53" i="92"/>
  <c r="H53" i="92"/>
  <c r="Y53" i="92"/>
  <c r="I53" i="92"/>
  <c r="Z53" i="92"/>
  <c r="I55" i="92"/>
  <c r="W55" i="92"/>
  <c r="O56" i="92"/>
  <c r="W56" i="92"/>
  <c r="U57" i="92"/>
  <c r="Q57" i="92"/>
  <c r="H57" i="92"/>
  <c r="O57" i="92"/>
  <c r="V57" i="92"/>
  <c r="W58" i="92"/>
  <c r="S59" i="92"/>
  <c r="Z61" i="92"/>
  <c r="W61" i="92"/>
  <c r="H61" i="92"/>
  <c r="Y61" i="92"/>
  <c r="M61" i="92"/>
  <c r="X61" i="92"/>
  <c r="Q67" i="92"/>
  <c r="X75" i="92"/>
  <c r="H75" i="92"/>
  <c r="Z75" i="92"/>
  <c r="Y75" i="92"/>
  <c r="I75" i="92"/>
  <c r="W75" i="92"/>
  <c r="O13" i="92"/>
  <c r="O14" i="92"/>
  <c r="O15" i="92"/>
  <c r="O16" i="92"/>
  <c r="O17" i="92"/>
  <c r="O18" i="92"/>
  <c r="O19" i="92"/>
  <c r="O20" i="92"/>
  <c r="O21" i="92"/>
  <c r="O22" i="92"/>
  <c r="O23" i="92"/>
  <c r="O26" i="92"/>
  <c r="O27" i="92"/>
  <c r="O28" i="92"/>
  <c r="W29" i="92"/>
  <c r="P29" i="92"/>
  <c r="U29" i="92"/>
  <c r="Z29" i="92"/>
  <c r="N30" i="92"/>
  <c r="T30" i="92"/>
  <c r="I31" i="92"/>
  <c r="S32" i="92"/>
  <c r="O32" i="92"/>
  <c r="Q32" i="92"/>
  <c r="V32" i="92"/>
  <c r="W33" i="92"/>
  <c r="P33" i="92"/>
  <c r="U33" i="92"/>
  <c r="N34" i="92"/>
  <c r="T34" i="92"/>
  <c r="I35" i="92"/>
  <c r="S36" i="92"/>
  <c r="O36" i="92"/>
  <c r="Q36" i="92"/>
  <c r="V36" i="92"/>
  <c r="W37" i="92"/>
  <c r="P37" i="92"/>
  <c r="U37" i="92"/>
  <c r="N38" i="92"/>
  <c r="T38" i="92"/>
  <c r="I39" i="92"/>
  <c r="S40" i="92"/>
  <c r="O40" i="92"/>
  <c r="Q40" i="92"/>
  <c r="V40" i="92"/>
  <c r="W41" i="92"/>
  <c r="P41" i="92"/>
  <c r="U41" i="92"/>
  <c r="N42" i="92"/>
  <c r="T42" i="92"/>
  <c r="Z42" i="92"/>
  <c r="X43" i="92"/>
  <c r="I43" i="92"/>
  <c r="Q43" i="92"/>
  <c r="Y43" i="92"/>
  <c r="X44" i="92"/>
  <c r="H45" i="92"/>
  <c r="X46" i="92"/>
  <c r="H46" i="92"/>
  <c r="Z46" i="92"/>
  <c r="M46" i="92"/>
  <c r="W46" i="92"/>
  <c r="Z47" i="92"/>
  <c r="L48" i="92"/>
  <c r="M48" i="92"/>
  <c r="M49" i="92"/>
  <c r="W49" i="92"/>
  <c r="X51" i="92"/>
  <c r="H51" i="92"/>
  <c r="W51" i="92"/>
  <c r="X54" i="92"/>
  <c r="H54" i="92"/>
  <c r="Z54" i="92"/>
  <c r="M54" i="92"/>
  <c r="W54" i="92"/>
  <c r="X55" i="92"/>
  <c r="X56" i="92"/>
  <c r="Z58" i="92"/>
  <c r="M59" i="92"/>
  <c r="L59" i="92"/>
  <c r="V59" i="92"/>
  <c r="I61" i="92"/>
  <c r="Z62" i="92"/>
  <c r="W62" i="92"/>
  <c r="H62" i="92"/>
  <c r="Y62" i="92"/>
  <c r="M62" i="92"/>
  <c r="X62" i="92"/>
  <c r="S65" i="92"/>
  <c r="O65" i="92"/>
  <c r="U65" i="92"/>
  <c r="P65" i="92"/>
  <c r="H65" i="92"/>
  <c r="N65" i="92"/>
  <c r="Y65" i="92"/>
  <c r="Z67" i="92"/>
  <c r="X67" i="92"/>
  <c r="I67" i="92"/>
  <c r="T67" i="92"/>
  <c r="S69" i="92"/>
  <c r="O69" i="92"/>
  <c r="T69" i="92"/>
  <c r="N69" i="92"/>
  <c r="U69" i="92"/>
  <c r="P69" i="92"/>
  <c r="Q69" i="92"/>
  <c r="Z71" i="92"/>
  <c r="H71" i="92"/>
  <c r="Y71" i="92"/>
  <c r="I71" i="92"/>
  <c r="W71" i="92"/>
  <c r="L74" i="92"/>
  <c r="M74" i="92"/>
  <c r="S44" i="92"/>
  <c r="O44" i="92"/>
  <c r="Q44" i="92"/>
  <c r="V44" i="92"/>
  <c r="X45" i="92"/>
  <c r="L47" i="92"/>
  <c r="X48" i="92"/>
  <c r="H48" i="92"/>
  <c r="W48" i="92"/>
  <c r="L51" i="92"/>
  <c r="X52" i="92"/>
  <c r="H52" i="92"/>
  <c r="W52" i="92"/>
  <c r="L55" i="92"/>
  <c r="M56" i="92"/>
  <c r="Y57" i="92"/>
  <c r="I57" i="92"/>
  <c r="W57" i="92"/>
  <c r="U58" i="92"/>
  <c r="Q58" i="92"/>
  <c r="N58" i="92"/>
  <c r="S58" i="92"/>
  <c r="M60" i="92"/>
  <c r="O61" i="92"/>
  <c r="O62" i="92"/>
  <c r="S64" i="92"/>
  <c r="O64" i="92"/>
  <c r="H64" i="92"/>
  <c r="Q64" i="92"/>
  <c r="V64" i="92"/>
  <c r="W65" i="92"/>
  <c r="N66" i="92"/>
  <c r="S68" i="92"/>
  <c r="O68" i="92"/>
  <c r="H68" i="92"/>
  <c r="Q68" i="92"/>
  <c r="V68" i="92"/>
  <c r="W69" i="92"/>
  <c r="Z69" i="92"/>
  <c r="N70" i="92"/>
  <c r="X72" i="92"/>
  <c r="H72" i="92"/>
  <c r="M72" i="92"/>
  <c r="W72" i="92"/>
  <c r="I73" i="92"/>
  <c r="L75" i="92"/>
  <c r="X76" i="92"/>
  <c r="H76" i="92"/>
  <c r="M76" i="92"/>
  <c r="W76" i="92"/>
  <c r="I77" i="92"/>
  <c r="L79" i="92"/>
  <c r="X80" i="92"/>
  <c r="H80" i="92"/>
  <c r="M80" i="92"/>
  <c r="W80" i="92"/>
  <c r="I81" i="92"/>
  <c r="O83" i="92"/>
  <c r="M84" i="92"/>
  <c r="P84" i="92"/>
  <c r="Y85" i="92"/>
  <c r="I85" i="92"/>
  <c r="L85" i="92"/>
  <c r="W85" i="92"/>
  <c r="U86" i="92"/>
  <c r="Q86" i="92"/>
  <c r="H86" i="92"/>
  <c r="N86" i="92"/>
  <c r="S86" i="92"/>
  <c r="O87" i="92"/>
  <c r="Z89" i="92"/>
  <c r="Y89" i="92"/>
  <c r="X89" i="92"/>
  <c r="U91" i="92"/>
  <c r="H92" i="92"/>
  <c r="L92" i="92"/>
  <c r="W93" i="92"/>
  <c r="M93" i="92"/>
  <c r="Z93" i="92"/>
  <c r="N94" i="92"/>
  <c r="S95" i="92"/>
  <c r="O95" i="92"/>
  <c r="T95" i="92"/>
  <c r="N95" i="92"/>
  <c r="X96" i="92"/>
  <c r="I96" i="92"/>
  <c r="Y96" i="92"/>
  <c r="X97" i="92"/>
  <c r="S98" i="92"/>
  <c r="O98" i="92"/>
  <c r="U98" i="92"/>
  <c r="P98" i="92"/>
  <c r="H98" i="92"/>
  <c r="Y98" i="92"/>
  <c r="P99" i="92"/>
  <c r="S100" i="92"/>
  <c r="O100" i="92"/>
  <c r="N100" i="92"/>
  <c r="U100" i="92"/>
  <c r="W101" i="92"/>
  <c r="M101" i="92"/>
  <c r="Z101" i="92"/>
  <c r="N102" i="92"/>
  <c r="Y104" i="92"/>
  <c r="H104" i="92"/>
  <c r="W104" i="92"/>
  <c r="I104" i="92"/>
  <c r="X104" i="92"/>
  <c r="M105" i="92"/>
  <c r="P108" i="92"/>
  <c r="X108" i="92"/>
  <c r="M109" i="92"/>
  <c r="Z109" i="92"/>
  <c r="V111" i="92"/>
  <c r="N111" i="92"/>
  <c r="T111" i="92"/>
  <c r="O111" i="92"/>
  <c r="S111" i="92"/>
  <c r="P111" i="92"/>
  <c r="W112" i="92"/>
  <c r="X112" i="92"/>
  <c r="I112" i="92"/>
  <c r="L112" i="92"/>
  <c r="W113" i="92"/>
  <c r="Z77" i="92"/>
  <c r="X79" i="92"/>
  <c r="H79" i="92"/>
  <c r="W79" i="92"/>
  <c r="Z81" i="92"/>
  <c r="Z82" i="92"/>
  <c r="Y84" i="92"/>
  <c r="I84" i="92"/>
  <c r="W84" i="92"/>
  <c r="U85" i="92"/>
  <c r="Q85" i="92"/>
  <c r="N85" i="92"/>
  <c r="S85" i="92"/>
  <c r="Z86" i="92"/>
  <c r="Z88" i="92"/>
  <c r="I88" i="92"/>
  <c r="Y88" i="92"/>
  <c r="V89" i="92"/>
  <c r="N89" i="92"/>
  <c r="T89" i="92"/>
  <c r="O89" i="92"/>
  <c r="S89" i="92"/>
  <c r="Z90" i="92"/>
  <c r="Y90" i="92"/>
  <c r="X90" i="92"/>
  <c r="P91" i="92"/>
  <c r="I92" i="92"/>
  <c r="I93" i="92"/>
  <c r="Z96" i="92"/>
  <c r="Y97" i="92"/>
  <c r="Y106" i="92"/>
  <c r="I106" i="92"/>
  <c r="Z106" i="92"/>
  <c r="Y107" i="92"/>
  <c r="I107" i="92"/>
  <c r="Z107" i="92"/>
  <c r="M108" i="92"/>
  <c r="L108" i="92"/>
  <c r="Z108" i="92"/>
  <c r="Z110" i="92"/>
  <c r="I110" i="92"/>
  <c r="Y110" i="92"/>
  <c r="X110" i="92"/>
  <c r="X114" i="92"/>
  <c r="H114" i="92"/>
  <c r="Y114" i="92"/>
  <c r="I114" i="92"/>
  <c r="Z114" i="92"/>
  <c r="Y59" i="92"/>
  <c r="I59" i="92"/>
  <c r="W59" i="92"/>
  <c r="V61" i="92"/>
  <c r="N61" i="92"/>
  <c r="Q61" i="92"/>
  <c r="V62" i="92"/>
  <c r="N62" i="92"/>
  <c r="Q62" i="92"/>
  <c r="S66" i="92"/>
  <c r="O66" i="92"/>
  <c r="Q66" i="92"/>
  <c r="V66" i="92"/>
  <c r="W67" i="92"/>
  <c r="I69" i="92"/>
  <c r="X69" i="92"/>
  <c r="S70" i="92"/>
  <c r="O70" i="92"/>
  <c r="Q70" i="92"/>
  <c r="V70" i="92"/>
  <c r="X71" i="92"/>
  <c r="L73" i="92"/>
  <c r="X74" i="92"/>
  <c r="H74" i="92"/>
  <c r="W74" i="92"/>
  <c r="L77" i="92"/>
  <c r="X78" i="92"/>
  <c r="H78" i="92"/>
  <c r="M78" i="92"/>
  <c r="W78" i="92"/>
  <c r="I79" i="92"/>
  <c r="Y79" i="92"/>
  <c r="L81" i="92"/>
  <c r="Y82" i="92"/>
  <c r="H82" i="92"/>
  <c r="M82" i="92"/>
  <c r="Y83" i="92"/>
  <c r="I83" i="92"/>
  <c r="L83" i="92"/>
  <c r="W83" i="92"/>
  <c r="U84" i="92"/>
  <c r="Q84" i="92"/>
  <c r="H84" i="92"/>
  <c r="N84" i="92"/>
  <c r="S84" i="92"/>
  <c r="X84" i="92"/>
  <c r="O85" i="92"/>
  <c r="T85" i="92"/>
  <c r="M86" i="92"/>
  <c r="Y87" i="92"/>
  <c r="I87" i="92"/>
  <c r="L87" i="92"/>
  <c r="W87" i="92"/>
  <c r="H88" i="92"/>
  <c r="W88" i="92"/>
  <c r="U89" i="92"/>
  <c r="V90" i="92"/>
  <c r="N90" i="92"/>
  <c r="T90" i="92"/>
  <c r="O90" i="92"/>
  <c r="H90" i="92"/>
  <c r="L90" i="92"/>
  <c r="S90" i="92"/>
  <c r="Z91" i="92"/>
  <c r="Y91" i="92"/>
  <c r="X91" i="92"/>
  <c r="X93" i="92"/>
  <c r="S94" i="92"/>
  <c r="O94" i="92"/>
  <c r="U94" i="92"/>
  <c r="P94" i="92"/>
  <c r="S96" i="92"/>
  <c r="O96" i="92"/>
  <c r="N96" i="92"/>
  <c r="U96" i="92"/>
  <c r="W97" i="92"/>
  <c r="Z97" i="92"/>
  <c r="S99" i="92"/>
  <c r="O99" i="92"/>
  <c r="T99" i="92"/>
  <c r="N99" i="92"/>
  <c r="X100" i="92"/>
  <c r="I100" i="92"/>
  <c r="Y100" i="92"/>
  <c r="X101" i="92"/>
  <c r="S102" i="92"/>
  <c r="O102" i="92"/>
  <c r="U102" i="92"/>
  <c r="P102" i="92"/>
  <c r="L104" i="92"/>
  <c r="Y105" i="92"/>
  <c r="I105" i="92"/>
  <c r="X105" i="92"/>
  <c r="H105" i="92"/>
  <c r="U106" i="92"/>
  <c r="Q106" i="92"/>
  <c r="T106" i="92"/>
  <c r="O106" i="92"/>
  <c r="H106" i="92"/>
  <c r="N106" i="92"/>
  <c r="V106" i="92"/>
  <c r="U107" i="92"/>
  <c r="Q107" i="92"/>
  <c r="V107" i="92"/>
  <c r="P107" i="92"/>
  <c r="H107" i="92"/>
  <c r="N107" i="92"/>
  <c r="T107" i="92"/>
  <c r="N108" i="92"/>
  <c r="Y109" i="92"/>
  <c r="I109" i="92"/>
  <c r="X109" i="92"/>
  <c r="H109" i="92"/>
  <c r="H110" i="92"/>
  <c r="W110" i="92"/>
  <c r="U111" i="92"/>
  <c r="Z112" i="92"/>
  <c r="Z113" i="92"/>
  <c r="H113" i="92"/>
  <c r="Y113" i="92"/>
  <c r="X73" i="92"/>
  <c r="H73" i="92"/>
  <c r="W73" i="92"/>
  <c r="X77" i="92"/>
  <c r="H77" i="92"/>
  <c r="W77" i="92"/>
  <c r="I78" i="92"/>
  <c r="Z79" i="92"/>
  <c r="X81" i="92"/>
  <c r="H81" i="92"/>
  <c r="W81" i="92"/>
  <c r="I82" i="92"/>
  <c r="U83" i="92"/>
  <c r="Q83" i="92"/>
  <c r="H83" i="92"/>
  <c r="N83" i="92"/>
  <c r="S83" i="92"/>
  <c r="Z84" i="92"/>
  <c r="P85" i="92"/>
  <c r="V85" i="92"/>
  <c r="Y86" i="92"/>
  <c r="I86" i="92"/>
  <c r="W86" i="92"/>
  <c r="U87" i="92"/>
  <c r="Q87" i="92"/>
  <c r="H87" i="92"/>
  <c r="N87" i="92"/>
  <c r="S87" i="92"/>
  <c r="X88" i="92"/>
  <c r="P89" i="92"/>
  <c r="I90" i="92"/>
  <c r="V91" i="92"/>
  <c r="N91" i="92"/>
  <c r="T91" i="92"/>
  <c r="O91" i="92"/>
  <c r="S91" i="92"/>
  <c r="W92" i="92"/>
  <c r="X92" i="92"/>
  <c r="Z92" i="92"/>
  <c r="Y93" i="92"/>
  <c r="I97" i="92"/>
  <c r="W100" i="92"/>
  <c r="L100" i="92"/>
  <c r="Z100" i="92"/>
  <c r="Y101" i="92"/>
  <c r="W106" i="92"/>
  <c r="W107" i="92"/>
  <c r="U108" i="92"/>
  <c r="Q108" i="92"/>
  <c r="O108" i="92"/>
  <c r="V108" i="92"/>
  <c r="Z111" i="92"/>
  <c r="Y111" i="92"/>
  <c r="X111" i="92"/>
  <c r="I111" i="92"/>
  <c r="W111" i="92"/>
  <c r="M113" i="92"/>
  <c r="M88" i="92"/>
  <c r="S93" i="92"/>
  <c r="O93" i="92"/>
  <c r="Q93" i="92"/>
  <c r="V93" i="92"/>
  <c r="W94" i="92"/>
  <c r="S97" i="92"/>
  <c r="O97" i="92"/>
  <c r="Q97" i="92"/>
  <c r="V97" i="92"/>
  <c r="W98" i="92"/>
  <c r="S101" i="92"/>
  <c r="O101" i="92"/>
  <c r="Q101" i="92"/>
  <c r="V101" i="92"/>
  <c r="W102" i="92"/>
  <c r="U105" i="92"/>
  <c r="Q105" i="92"/>
  <c r="N105" i="92"/>
  <c r="S105" i="92"/>
  <c r="M107" i="92"/>
  <c r="Y108" i="92"/>
  <c r="I108" i="92"/>
  <c r="W108" i="92"/>
  <c r="U109" i="92"/>
  <c r="Q109" i="92"/>
  <c r="N109" i="92"/>
  <c r="S109" i="92"/>
  <c r="X113" i="92"/>
  <c r="L114" i="92"/>
  <c r="X116" i="92"/>
  <c r="X115" i="92"/>
  <c r="H115" i="92"/>
  <c r="Z115" i="92"/>
  <c r="W115" i="92"/>
  <c r="Y115" i="92"/>
  <c r="I120" i="92"/>
  <c r="I121" i="92"/>
  <c r="I122" i="92"/>
  <c r="I123" i="92"/>
  <c r="I124" i="92"/>
  <c r="I125" i="92"/>
  <c r="I126" i="92"/>
  <c r="L127" i="92"/>
  <c r="X127" i="92"/>
  <c r="M127" i="92"/>
  <c r="L129" i="92"/>
  <c r="M129" i="92"/>
  <c r="L131" i="92"/>
  <c r="M131" i="92"/>
  <c r="L133" i="92"/>
  <c r="M133" i="92"/>
  <c r="X125" i="92"/>
  <c r="P46" i="92"/>
  <c r="P47" i="92"/>
  <c r="P48" i="92"/>
  <c r="P49" i="92"/>
  <c r="P50" i="92"/>
  <c r="P51" i="92"/>
  <c r="P52" i="92"/>
  <c r="P53" i="92"/>
  <c r="P54" i="92"/>
  <c r="P72" i="92"/>
  <c r="P73" i="92"/>
  <c r="P74" i="92"/>
  <c r="P75" i="92"/>
  <c r="P76" i="92"/>
  <c r="P77" i="92"/>
  <c r="P78" i="92"/>
  <c r="P79" i="92"/>
  <c r="P80" i="92"/>
  <c r="P81" i="92"/>
  <c r="T114" i="92"/>
  <c r="P114" i="92"/>
  <c r="N114" i="92"/>
  <c r="S114" i="92"/>
  <c r="L116" i="92"/>
  <c r="L126" i="92"/>
  <c r="M126" i="92"/>
  <c r="L128" i="92"/>
  <c r="M128" i="92"/>
  <c r="L130" i="92"/>
  <c r="M130" i="92"/>
  <c r="L132" i="92"/>
  <c r="M132" i="92"/>
  <c r="L134" i="92"/>
  <c r="X134" i="92"/>
  <c r="M134" i="92"/>
  <c r="Z116" i="92"/>
  <c r="W116" i="92"/>
  <c r="H116" i="92"/>
  <c r="Z117" i="92"/>
  <c r="W117" i="92"/>
  <c r="H117" i="92"/>
  <c r="Z118" i="92"/>
  <c r="W118" i="92"/>
  <c r="H118" i="92"/>
  <c r="Z119" i="92"/>
  <c r="W119" i="92"/>
  <c r="H119" i="92"/>
  <c r="Z120" i="92"/>
  <c r="W120" i="92"/>
  <c r="H120" i="92"/>
  <c r="Z121" i="92"/>
  <c r="W121" i="92"/>
  <c r="H121" i="92"/>
  <c r="Z122" i="92"/>
  <c r="W122" i="92"/>
  <c r="H122" i="92"/>
  <c r="Z123" i="92"/>
  <c r="W123" i="92"/>
  <c r="H123" i="92"/>
  <c r="Z124" i="92"/>
  <c r="W124" i="92"/>
  <c r="H124" i="92"/>
  <c r="Z125" i="92"/>
  <c r="W125" i="92"/>
  <c r="H125" i="92"/>
  <c r="Z126" i="92"/>
  <c r="W126" i="92"/>
  <c r="H126" i="92"/>
  <c r="X126" i="92"/>
  <c r="V138" i="92"/>
  <c r="N138" i="92"/>
  <c r="T138" i="92"/>
  <c r="O138" i="92"/>
  <c r="S138" i="92"/>
  <c r="Z139" i="92"/>
  <c r="Y139" i="92"/>
  <c r="X139" i="92"/>
  <c r="Z147" i="92"/>
  <c r="W147" i="92"/>
  <c r="H147" i="92"/>
  <c r="Y147" i="92"/>
  <c r="Z151" i="92"/>
  <c r="W151" i="92"/>
  <c r="H151" i="92"/>
  <c r="Y151" i="92"/>
  <c r="P115" i="92"/>
  <c r="V116" i="92"/>
  <c r="N116" i="92"/>
  <c r="Q116" i="92"/>
  <c r="V117" i="92"/>
  <c r="N117" i="92"/>
  <c r="Q117" i="92"/>
  <c r="V118" i="92"/>
  <c r="N118" i="92"/>
  <c r="Q118" i="92"/>
  <c r="V119" i="92"/>
  <c r="R119" i="92" s="1"/>
  <c r="N119" i="92"/>
  <c r="Q119" i="92"/>
  <c r="V120" i="92"/>
  <c r="N120" i="92"/>
  <c r="Q120" i="92"/>
  <c r="V121" i="92"/>
  <c r="N121" i="92"/>
  <c r="Q121" i="92"/>
  <c r="V122" i="92"/>
  <c r="N122" i="92"/>
  <c r="Q122" i="92"/>
  <c r="V123" i="92"/>
  <c r="N123" i="92"/>
  <c r="Q123" i="92"/>
  <c r="V124" i="92"/>
  <c r="N124" i="92"/>
  <c r="Q124" i="92"/>
  <c r="V125" i="92"/>
  <c r="N125" i="92"/>
  <c r="Q125" i="92"/>
  <c r="V126" i="92"/>
  <c r="N126" i="92"/>
  <c r="Q126" i="92"/>
  <c r="T126" i="92"/>
  <c r="Z127" i="92"/>
  <c r="W127" i="92"/>
  <c r="H127" i="92"/>
  <c r="Z128" i="92"/>
  <c r="W128" i="92"/>
  <c r="H128" i="92"/>
  <c r="Z129" i="92"/>
  <c r="W129" i="92"/>
  <c r="H129" i="92"/>
  <c r="Z130" i="92"/>
  <c r="W130" i="92"/>
  <c r="H130" i="92"/>
  <c r="Z131" i="92"/>
  <c r="W131" i="92"/>
  <c r="H131" i="92"/>
  <c r="Z132" i="92"/>
  <c r="W132" i="92"/>
  <c r="H132" i="92"/>
  <c r="Z133" i="92"/>
  <c r="W133" i="92"/>
  <c r="H133" i="92"/>
  <c r="W134" i="92"/>
  <c r="Z134" i="92"/>
  <c r="H134" i="92"/>
  <c r="S135" i="92"/>
  <c r="O135" i="92"/>
  <c r="T135" i="92"/>
  <c r="N135" i="92"/>
  <c r="U138" i="92"/>
  <c r="V139" i="92"/>
  <c r="N139" i="92"/>
  <c r="T139" i="92"/>
  <c r="O139" i="92"/>
  <c r="H139" i="92"/>
  <c r="L139" i="92"/>
  <c r="S139" i="92"/>
  <c r="Z140" i="92"/>
  <c r="Y140" i="92"/>
  <c r="X140" i="92"/>
  <c r="Y142" i="92"/>
  <c r="I142" i="92"/>
  <c r="W142" i="92"/>
  <c r="Z144" i="92"/>
  <c r="I144" i="92"/>
  <c r="W144" i="92"/>
  <c r="H144" i="92"/>
  <c r="Y144" i="92"/>
  <c r="X144" i="92"/>
  <c r="Z146" i="92"/>
  <c r="W146" i="92"/>
  <c r="H146" i="92"/>
  <c r="Y146" i="92"/>
  <c r="I147" i="92"/>
  <c r="Z150" i="92"/>
  <c r="W150" i="92"/>
  <c r="H150" i="92"/>
  <c r="Y150" i="92"/>
  <c r="I151" i="92"/>
  <c r="Z153" i="92"/>
  <c r="W153" i="92"/>
  <c r="H153" i="92"/>
  <c r="Y153" i="92"/>
  <c r="X153" i="92"/>
  <c r="I153" i="92"/>
  <c r="L136" i="92"/>
  <c r="Z137" i="92"/>
  <c r="Y137" i="92"/>
  <c r="X137" i="92"/>
  <c r="P138" i="92"/>
  <c r="I139" i="92"/>
  <c r="V140" i="92"/>
  <c r="N140" i="92"/>
  <c r="T140" i="92"/>
  <c r="O140" i="92"/>
  <c r="S140" i="92"/>
  <c r="Y141" i="92"/>
  <c r="Z141" i="92"/>
  <c r="W141" i="92"/>
  <c r="U142" i="92"/>
  <c r="Q142" i="92"/>
  <c r="V142" i="92"/>
  <c r="P142" i="92"/>
  <c r="O142" i="92"/>
  <c r="N142" i="92"/>
  <c r="M143" i="92"/>
  <c r="L143" i="92"/>
  <c r="Z145" i="92"/>
  <c r="W145" i="92"/>
  <c r="H145" i="92"/>
  <c r="Y145" i="92"/>
  <c r="I146" i="92"/>
  <c r="X147" i="92"/>
  <c r="Z149" i="92"/>
  <c r="W149" i="92"/>
  <c r="H149" i="92"/>
  <c r="Y149" i="92"/>
  <c r="I150" i="92"/>
  <c r="X151" i="92"/>
  <c r="Z154" i="92"/>
  <c r="X154" i="92"/>
  <c r="W154" i="92"/>
  <c r="H154" i="92"/>
  <c r="Y154" i="92"/>
  <c r="I154" i="92"/>
  <c r="X128" i="92"/>
  <c r="X129" i="92"/>
  <c r="X130" i="92"/>
  <c r="X131" i="92"/>
  <c r="X132" i="92"/>
  <c r="X133" i="92"/>
  <c r="Y134" i="92"/>
  <c r="P135" i="92"/>
  <c r="V135" i="92"/>
  <c r="V136" i="92"/>
  <c r="R136" i="92"/>
  <c r="U136" i="92"/>
  <c r="H136" i="92"/>
  <c r="P136" i="92"/>
  <c r="V137" i="92"/>
  <c r="N137" i="92"/>
  <c r="T137" i="92"/>
  <c r="O137" i="92"/>
  <c r="H137" i="92"/>
  <c r="S137" i="92"/>
  <c r="Z138" i="92"/>
  <c r="Y138" i="92"/>
  <c r="Q138" i="92"/>
  <c r="X138" i="92"/>
  <c r="P139" i="92"/>
  <c r="W139" i="92"/>
  <c r="I140" i="92"/>
  <c r="U140" i="92"/>
  <c r="U141" i="92"/>
  <c r="Q141" i="92"/>
  <c r="T141" i="92"/>
  <c r="O141" i="92"/>
  <c r="P141" i="92"/>
  <c r="H141" i="92"/>
  <c r="L141" i="92"/>
  <c r="V141" i="92"/>
  <c r="Z142" i="92"/>
  <c r="X143" i="92"/>
  <c r="I145" i="92"/>
  <c r="X146" i="92"/>
  <c r="Z148" i="92"/>
  <c r="W148" i="92"/>
  <c r="H148" i="92"/>
  <c r="Y148" i="92"/>
  <c r="X150" i="92"/>
  <c r="Z152" i="92"/>
  <c r="W152" i="92"/>
  <c r="H152" i="92"/>
  <c r="Y152" i="92"/>
  <c r="X152" i="92"/>
  <c r="Z156" i="92"/>
  <c r="X156" i="92"/>
  <c r="I156" i="92"/>
  <c r="W156" i="92"/>
  <c r="H156" i="92"/>
  <c r="Y156" i="92"/>
  <c r="S158" i="92"/>
  <c r="O158" i="92"/>
  <c r="U158" i="92"/>
  <c r="P158" i="92"/>
  <c r="T158" i="92"/>
  <c r="N158" i="92"/>
  <c r="V158" i="92"/>
  <c r="Q158" i="92"/>
  <c r="M155" i="92"/>
  <c r="L155" i="92"/>
  <c r="Y162" i="92"/>
  <c r="X162" i="92"/>
  <c r="H162" i="92"/>
  <c r="W162" i="92"/>
  <c r="I162" i="92"/>
  <c r="M156" i="92"/>
  <c r="L156" i="92"/>
  <c r="L161" i="92"/>
  <c r="M161" i="92"/>
  <c r="V127" i="92"/>
  <c r="N127" i="92"/>
  <c r="Q127" i="92"/>
  <c r="V128" i="92"/>
  <c r="N128" i="92"/>
  <c r="Q128" i="92"/>
  <c r="V129" i="92"/>
  <c r="N129" i="92"/>
  <c r="Q129" i="92"/>
  <c r="V130" i="92"/>
  <c r="N130" i="92"/>
  <c r="Q130" i="92"/>
  <c r="V131" i="92"/>
  <c r="N131" i="92"/>
  <c r="Q131" i="92"/>
  <c r="V132" i="92"/>
  <c r="N132" i="92"/>
  <c r="Q132" i="92"/>
  <c r="V133" i="92"/>
  <c r="N133" i="92"/>
  <c r="Q133" i="92"/>
  <c r="U143" i="92"/>
  <c r="Q143" i="92"/>
  <c r="O143" i="92"/>
  <c r="V143" i="92"/>
  <c r="Z155" i="92"/>
  <c r="X155" i="92"/>
  <c r="I155" i="92"/>
  <c r="W155" i="92"/>
  <c r="H155" i="92"/>
  <c r="Y155" i="92"/>
  <c r="Y157" i="92"/>
  <c r="H159" i="92"/>
  <c r="L159" i="92"/>
  <c r="Z159" i="92"/>
  <c r="L160" i="92"/>
  <c r="X161" i="92"/>
  <c r="H161" i="92"/>
  <c r="W161" i="92"/>
  <c r="M142" i="92"/>
  <c r="Y143" i="92"/>
  <c r="I143" i="92"/>
  <c r="W143" i="92"/>
  <c r="V145" i="92"/>
  <c r="N145" i="92"/>
  <c r="Q145" i="92"/>
  <c r="V146" i="92"/>
  <c r="N146" i="92"/>
  <c r="Q146" i="92"/>
  <c r="V147" i="92"/>
  <c r="N147" i="92"/>
  <c r="Q147" i="92"/>
  <c r="V148" i="92"/>
  <c r="N148" i="92"/>
  <c r="Q148" i="92"/>
  <c r="V149" i="92"/>
  <c r="N149" i="92"/>
  <c r="Q149" i="92"/>
  <c r="V150" i="92"/>
  <c r="N150" i="92"/>
  <c r="Q150" i="92"/>
  <c r="V151" i="92"/>
  <c r="N151" i="92"/>
  <c r="Q151" i="92"/>
  <c r="V152" i="92"/>
  <c r="N152" i="92"/>
  <c r="Q152" i="92"/>
  <c r="V153" i="92"/>
  <c r="N153" i="92"/>
  <c r="Q153" i="92"/>
  <c r="V154" i="92"/>
  <c r="N154" i="92"/>
  <c r="Q154" i="92"/>
  <c r="V155" i="92"/>
  <c r="N155" i="92"/>
  <c r="Q155" i="92"/>
  <c r="V156" i="92"/>
  <c r="N156" i="92"/>
  <c r="Q156" i="92"/>
  <c r="H157" i="92"/>
  <c r="Z157" i="92"/>
  <c r="I159" i="92"/>
  <c r="X160" i="92"/>
  <c r="H160" i="92"/>
  <c r="M160" i="92"/>
  <c r="W160" i="92"/>
  <c r="I161" i="92"/>
  <c r="Y161" i="92"/>
  <c r="I160" i="92"/>
  <c r="Z161" i="92"/>
  <c r="P160" i="92"/>
  <c r="P161" i="92"/>
  <c r="P162" i="92"/>
  <c r="X13" i="91"/>
  <c r="H13" i="91"/>
  <c r="M13" i="91"/>
  <c r="W13" i="91"/>
  <c r="I14" i="91"/>
  <c r="Y14" i="91"/>
  <c r="L16" i="91"/>
  <c r="X17" i="91"/>
  <c r="H17" i="91"/>
  <c r="M17" i="91"/>
  <c r="W17" i="91"/>
  <c r="I18" i="91"/>
  <c r="Y18" i="91"/>
  <c r="L20" i="91"/>
  <c r="X21" i="91"/>
  <c r="H21" i="91"/>
  <c r="M21" i="91"/>
  <c r="W21" i="91"/>
  <c r="I22" i="91"/>
  <c r="Y22" i="91"/>
  <c r="L23" i="91"/>
  <c r="L24" i="91"/>
  <c r="X25" i="91"/>
  <c r="Y25" i="91"/>
  <c r="Z26" i="91"/>
  <c r="I29" i="91"/>
  <c r="X30" i="91"/>
  <c r="H30" i="91"/>
  <c r="Z30" i="91"/>
  <c r="M30" i="91"/>
  <c r="Y30" i="91"/>
  <c r="I33" i="91"/>
  <c r="X34" i="91"/>
  <c r="H34" i="91"/>
  <c r="Z34" i="91"/>
  <c r="M34" i="91"/>
  <c r="Y34" i="91"/>
  <c r="I37" i="91"/>
  <c r="X38" i="91"/>
  <c r="H38" i="91"/>
  <c r="Z38" i="91"/>
  <c r="M38" i="91"/>
  <c r="Y38" i="91"/>
  <c r="I41" i="91"/>
  <c r="X42" i="91"/>
  <c r="H42" i="91"/>
  <c r="Z42" i="91"/>
  <c r="M42" i="91"/>
  <c r="Y42" i="91"/>
  <c r="I45" i="91"/>
  <c r="X45" i="91"/>
  <c r="P46" i="91"/>
  <c r="X46" i="91"/>
  <c r="P47" i="91"/>
  <c r="X47" i="91"/>
  <c r="P48" i="91"/>
  <c r="X48" i="91"/>
  <c r="P49" i="91"/>
  <c r="X49" i="91"/>
  <c r="P50" i="91"/>
  <c r="X50" i="91"/>
  <c r="P51" i="91"/>
  <c r="Z51" i="91"/>
  <c r="X52" i="91"/>
  <c r="H52" i="91"/>
  <c r="Y53" i="91"/>
  <c r="M55" i="91"/>
  <c r="M56" i="91"/>
  <c r="L56" i="91"/>
  <c r="M57" i="91"/>
  <c r="L57" i="91"/>
  <c r="M58" i="91"/>
  <c r="L58" i="91"/>
  <c r="M59" i="91"/>
  <c r="L59" i="91"/>
  <c r="M60" i="91"/>
  <c r="L60" i="91"/>
  <c r="I13" i="91"/>
  <c r="X16" i="91"/>
  <c r="H16" i="91"/>
  <c r="M16" i="91"/>
  <c r="W16" i="91"/>
  <c r="I17" i="91"/>
  <c r="X20" i="91"/>
  <c r="H20" i="91"/>
  <c r="M20" i="91"/>
  <c r="W20" i="91"/>
  <c r="I21" i="91"/>
  <c r="H25" i="91"/>
  <c r="L25" i="91"/>
  <c r="Z25" i="91"/>
  <c r="X27" i="91"/>
  <c r="H27" i="91"/>
  <c r="Z27" i="91"/>
  <c r="Y27" i="91"/>
  <c r="W28" i="91"/>
  <c r="X31" i="91"/>
  <c r="H31" i="91"/>
  <c r="Z31" i="91"/>
  <c r="Y31" i="91"/>
  <c r="W32" i="91"/>
  <c r="X35" i="91"/>
  <c r="H35" i="91"/>
  <c r="Z35" i="91"/>
  <c r="Y35" i="91"/>
  <c r="W36" i="91"/>
  <c r="X39" i="91"/>
  <c r="H39" i="91"/>
  <c r="Z39" i="91"/>
  <c r="Y39" i="91"/>
  <c r="W40" i="91"/>
  <c r="X43" i="91"/>
  <c r="H43" i="91"/>
  <c r="Z43" i="91"/>
  <c r="Y43" i="91"/>
  <c r="W44" i="91"/>
  <c r="Y55" i="91"/>
  <c r="H55" i="91"/>
  <c r="W55" i="91"/>
  <c r="Z13" i="91"/>
  <c r="L14" i="91"/>
  <c r="X15" i="91"/>
  <c r="H15" i="91"/>
  <c r="M15" i="91"/>
  <c r="W15" i="91"/>
  <c r="I16" i="91"/>
  <c r="Y16" i="91"/>
  <c r="Z17" i="91"/>
  <c r="L18" i="91"/>
  <c r="X19" i="91"/>
  <c r="H19" i="91"/>
  <c r="M19" i="91"/>
  <c r="W19" i="91"/>
  <c r="I20" i="91"/>
  <c r="Y20" i="91"/>
  <c r="Z21" i="91"/>
  <c r="L22" i="91"/>
  <c r="I25" i="91"/>
  <c r="X26" i="91"/>
  <c r="H26" i="91"/>
  <c r="M26" i="91"/>
  <c r="W26" i="91"/>
  <c r="I27" i="91"/>
  <c r="X28" i="91"/>
  <c r="H28" i="91"/>
  <c r="Z28" i="91"/>
  <c r="M28" i="91"/>
  <c r="Y28" i="91"/>
  <c r="I31" i="91"/>
  <c r="X32" i="91"/>
  <c r="H32" i="91"/>
  <c r="Z32" i="91"/>
  <c r="M32" i="91"/>
  <c r="Y32" i="91"/>
  <c r="I35" i="91"/>
  <c r="X36" i="91"/>
  <c r="H36" i="91"/>
  <c r="Z36" i="91"/>
  <c r="M36" i="91"/>
  <c r="Y36" i="91"/>
  <c r="I39" i="91"/>
  <c r="X40" i="91"/>
  <c r="H40" i="91"/>
  <c r="Z40" i="91"/>
  <c r="M40" i="91"/>
  <c r="Y40" i="91"/>
  <c r="I43" i="91"/>
  <c r="X44" i="91"/>
  <c r="H44" i="91"/>
  <c r="Z44" i="91"/>
  <c r="M44" i="91"/>
  <c r="Y44" i="91"/>
  <c r="Y46" i="91"/>
  <c r="Y47" i="91"/>
  <c r="Y48" i="91"/>
  <c r="Y49" i="91"/>
  <c r="Y50" i="91"/>
  <c r="Y51" i="91"/>
  <c r="M53" i="91"/>
  <c r="X54" i="91"/>
  <c r="H54" i="91"/>
  <c r="Z55" i="91"/>
  <c r="Z56" i="91"/>
  <c r="Y56" i="91"/>
  <c r="I56" i="91"/>
  <c r="X56" i="91"/>
  <c r="H56" i="91"/>
  <c r="Z57" i="91"/>
  <c r="Y57" i="91"/>
  <c r="I57" i="91"/>
  <c r="X57" i="91"/>
  <c r="H57" i="91"/>
  <c r="Z58" i="91"/>
  <c r="Y58" i="91"/>
  <c r="I58" i="91"/>
  <c r="X58" i="91"/>
  <c r="H58" i="91"/>
  <c r="Z59" i="91"/>
  <c r="Y59" i="91"/>
  <c r="I59" i="91"/>
  <c r="X59" i="91"/>
  <c r="H59" i="91"/>
  <c r="W60" i="91"/>
  <c r="Z60" i="91"/>
  <c r="I60" i="91"/>
  <c r="Y60" i="91"/>
  <c r="H60" i="91"/>
  <c r="X14" i="91"/>
  <c r="H14" i="91"/>
  <c r="W14" i="91"/>
  <c r="X18" i="91"/>
  <c r="H18" i="91"/>
  <c r="W18" i="91"/>
  <c r="X22" i="91"/>
  <c r="H22" i="91"/>
  <c r="W22" i="91"/>
  <c r="X29" i="91"/>
  <c r="H29" i="91"/>
  <c r="Z29" i="91"/>
  <c r="Y29" i="91"/>
  <c r="W30" i="91"/>
  <c r="X33" i="91"/>
  <c r="H33" i="91"/>
  <c r="Z33" i="91"/>
  <c r="Y33" i="91"/>
  <c r="W34" i="91"/>
  <c r="X37" i="91"/>
  <c r="H37" i="91"/>
  <c r="Z37" i="91"/>
  <c r="Y37" i="91"/>
  <c r="W38" i="91"/>
  <c r="X41" i="91"/>
  <c r="H41" i="91"/>
  <c r="Z41" i="91"/>
  <c r="Y41" i="91"/>
  <c r="W42" i="91"/>
  <c r="Y45" i="91"/>
  <c r="H45" i="91"/>
  <c r="W45" i="91"/>
  <c r="U46" i="91"/>
  <c r="Q46" i="91"/>
  <c r="S46" i="91"/>
  <c r="O46" i="91"/>
  <c r="N46" i="91"/>
  <c r="V46" i="91"/>
  <c r="U47" i="91"/>
  <c r="Q47" i="91"/>
  <c r="S47" i="91"/>
  <c r="O47" i="91"/>
  <c r="N47" i="91"/>
  <c r="V47" i="91"/>
  <c r="U48" i="91"/>
  <c r="Q48" i="91"/>
  <c r="S48" i="91"/>
  <c r="O48" i="91"/>
  <c r="N48" i="91"/>
  <c r="V48" i="91"/>
  <c r="U49" i="91"/>
  <c r="Q49" i="91"/>
  <c r="S49" i="91"/>
  <c r="O49" i="91"/>
  <c r="N49" i="91"/>
  <c r="V49" i="91"/>
  <c r="U50" i="91"/>
  <c r="Q50" i="91"/>
  <c r="S50" i="91"/>
  <c r="O50" i="91"/>
  <c r="N50" i="91"/>
  <c r="V50" i="91"/>
  <c r="U51" i="91"/>
  <c r="Q51" i="91"/>
  <c r="S51" i="91"/>
  <c r="O51" i="91"/>
  <c r="N51" i="91"/>
  <c r="V51" i="91"/>
  <c r="X53" i="91"/>
  <c r="H53" i="91"/>
  <c r="S61" i="91"/>
  <c r="O61" i="91"/>
  <c r="V61" i="91"/>
  <c r="N61" i="91"/>
  <c r="U61" i="91"/>
  <c r="Q61" i="91"/>
  <c r="P61" i="91"/>
  <c r="W46" i="91"/>
  <c r="W47" i="91"/>
  <c r="W48" i="91"/>
  <c r="W49" i="91"/>
  <c r="W50" i="91"/>
  <c r="W51" i="91"/>
  <c r="O52" i="91"/>
  <c r="S52" i="91"/>
  <c r="W52" i="91"/>
  <c r="O53" i="91"/>
  <c r="S53" i="91"/>
  <c r="W53" i="91"/>
  <c r="O54" i="91"/>
  <c r="S54" i="91"/>
  <c r="W54" i="91"/>
  <c r="X55" i="91"/>
  <c r="P56" i="91"/>
  <c r="T56" i="91"/>
  <c r="P57" i="91"/>
  <c r="T57" i="91"/>
  <c r="P58" i="91"/>
  <c r="T58" i="91"/>
  <c r="P59" i="91"/>
  <c r="T59" i="91"/>
  <c r="I61" i="91"/>
  <c r="Y61" i="91"/>
  <c r="I62" i="91"/>
  <c r="Q62" i="91"/>
  <c r="U62" i="91"/>
  <c r="Y62" i="91"/>
  <c r="I63" i="91"/>
  <c r="Z63" i="91"/>
  <c r="Z64" i="91"/>
  <c r="Z65" i="91"/>
  <c r="Z66" i="91"/>
  <c r="Z67" i="91"/>
  <c r="Z68" i="91"/>
  <c r="Z69" i="91"/>
  <c r="Z70" i="91"/>
  <c r="W71" i="91"/>
  <c r="Y72" i="91"/>
  <c r="M72" i="91"/>
  <c r="P72" i="91"/>
  <c r="Y73" i="91"/>
  <c r="I73" i="91"/>
  <c r="L73" i="91"/>
  <c r="W73" i="91"/>
  <c r="U74" i="91"/>
  <c r="Q74" i="91"/>
  <c r="H74" i="91"/>
  <c r="N74" i="91"/>
  <c r="S74" i="91"/>
  <c r="X74" i="91"/>
  <c r="P75" i="91"/>
  <c r="W75" i="91"/>
  <c r="P76" i="91"/>
  <c r="W76" i="91"/>
  <c r="O77" i="91"/>
  <c r="W77" i="91"/>
  <c r="U78" i="91"/>
  <c r="Q78" i="91"/>
  <c r="O78" i="91"/>
  <c r="V78" i="91"/>
  <c r="W79" i="91"/>
  <c r="P80" i="91"/>
  <c r="W80" i="91"/>
  <c r="O81" i="91"/>
  <c r="W81" i="91"/>
  <c r="X82" i="91"/>
  <c r="T83" i="91"/>
  <c r="T85" i="91"/>
  <c r="T87" i="91"/>
  <c r="X89" i="91"/>
  <c r="I89" i="91"/>
  <c r="Y89" i="91"/>
  <c r="X90" i="91"/>
  <c r="S91" i="91"/>
  <c r="O91" i="91"/>
  <c r="U91" i="91"/>
  <c r="P91" i="91"/>
  <c r="L93" i="91"/>
  <c r="Y95" i="91"/>
  <c r="X95" i="91"/>
  <c r="S101" i="91"/>
  <c r="O101" i="91"/>
  <c r="T101" i="91"/>
  <c r="N101" i="91"/>
  <c r="Q101" i="91"/>
  <c r="P101" i="91"/>
  <c r="V101" i="91"/>
  <c r="Z103" i="91"/>
  <c r="H103" i="91"/>
  <c r="Y103" i="91"/>
  <c r="W103" i="91"/>
  <c r="I103" i="91"/>
  <c r="P52" i="91"/>
  <c r="T52" i="91"/>
  <c r="P53" i="91"/>
  <c r="T53" i="91"/>
  <c r="P54" i="91"/>
  <c r="T54" i="91"/>
  <c r="N62" i="91"/>
  <c r="V62" i="91"/>
  <c r="W64" i="91"/>
  <c r="W65" i="91"/>
  <c r="W66" i="91"/>
  <c r="W67" i="91"/>
  <c r="W68" i="91"/>
  <c r="W69" i="91"/>
  <c r="W70" i="91"/>
  <c r="X71" i="91"/>
  <c r="U72" i="91"/>
  <c r="Q72" i="91"/>
  <c r="H72" i="91"/>
  <c r="W72" i="91"/>
  <c r="U73" i="91"/>
  <c r="Q73" i="91"/>
  <c r="H73" i="91"/>
  <c r="N73" i="91"/>
  <c r="S73" i="91"/>
  <c r="O83" i="91"/>
  <c r="V84" i="91"/>
  <c r="N84" i="91"/>
  <c r="U84" i="91"/>
  <c r="P84" i="91"/>
  <c r="S84" i="91"/>
  <c r="O85" i="91"/>
  <c r="V86" i="91"/>
  <c r="N86" i="91"/>
  <c r="U86" i="91"/>
  <c r="P86" i="91"/>
  <c r="S86" i="91"/>
  <c r="O87" i="91"/>
  <c r="W89" i="91"/>
  <c r="L89" i="91"/>
  <c r="Z89" i="91"/>
  <c r="Y90" i="91"/>
  <c r="P13" i="91"/>
  <c r="P14" i="91"/>
  <c r="P15" i="91"/>
  <c r="P16" i="91"/>
  <c r="P17" i="91"/>
  <c r="P18" i="91"/>
  <c r="P19" i="91"/>
  <c r="P20" i="91"/>
  <c r="P21" i="91"/>
  <c r="P22" i="91"/>
  <c r="P23" i="91"/>
  <c r="P26" i="91"/>
  <c r="P27" i="91"/>
  <c r="P28" i="91"/>
  <c r="P29" i="91"/>
  <c r="P30" i="91"/>
  <c r="P31" i="91"/>
  <c r="P32" i="91"/>
  <c r="P33" i="91"/>
  <c r="P34" i="91"/>
  <c r="P35" i="91"/>
  <c r="P36" i="91"/>
  <c r="P37" i="91"/>
  <c r="P38" i="91"/>
  <c r="P39" i="91"/>
  <c r="P40" i="91"/>
  <c r="P41" i="91"/>
  <c r="P42" i="91"/>
  <c r="P43" i="91"/>
  <c r="P44" i="91"/>
  <c r="I46" i="91"/>
  <c r="I47" i="91"/>
  <c r="I48" i="91"/>
  <c r="I49" i="91"/>
  <c r="I50" i="91"/>
  <c r="I51" i="91"/>
  <c r="I52" i="91"/>
  <c r="Q52" i="91"/>
  <c r="I53" i="91"/>
  <c r="Q53" i="91"/>
  <c r="I54" i="91"/>
  <c r="Q54" i="91"/>
  <c r="I55" i="91"/>
  <c r="N56" i="91"/>
  <c r="N57" i="91"/>
  <c r="N58" i="91"/>
  <c r="N59" i="91"/>
  <c r="O62" i="91"/>
  <c r="S62" i="91"/>
  <c r="H64" i="91"/>
  <c r="P64" i="91"/>
  <c r="H65" i="91"/>
  <c r="P65" i="91"/>
  <c r="H66" i="91"/>
  <c r="P66" i="91"/>
  <c r="H67" i="91"/>
  <c r="P67" i="91"/>
  <c r="H68" i="91"/>
  <c r="P68" i="91"/>
  <c r="H69" i="91"/>
  <c r="P69" i="91"/>
  <c r="H70" i="91"/>
  <c r="P70" i="91"/>
  <c r="H71" i="91"/>
  <c r="I72" i="91"/>
  <c r="N72" i="91"/>
  <c r="S72" i="91"/>
  <c r="X72" i="91"/>
  <c r="O73" i="91"/>
  <c r="T73" i="91"/>
  <c r="Z73" i="91"/>
  <c r="M74" i="91"/>
  <c r="P74" i="91"/>
  <c r="V74" i="91"/>
  <c r="Y75" i="91"/>
  <c r="X75" i="91"/>
  <c r="I75" i="91"/>
  <c r="L75" i="91"/>
  <c r="Y76" i="91"/>
  <c r="I76" i="91"/>
  <c r="Z76" i="91"/>
  <c r="L76" i="91"/>
  <c r="Y77" i="91"/>
  <c r="I77" i="91"/>
  <c r="Z77" i="91"/>
  <c r="M78" i="91"/>
  <c r="L78" i="91"/>
  <c r="S78" i="91"/>
  <c r="L79" i="91"/>
  <c r="Y80" i="91"/>
  <c r="I80" i="91"/>
  <c r="Z80" i="91"/>
  <c r="L80" i="91"/>
  <c r="Y81" i="91"/>
  <c r="I81" i="91"/>
  <c r="Z81" i="91"/>
  <c r="M82" i="91"/>
  <c r="L82" i="91"/>
  <c r="T84" i="91"/>
  <c r="T86" i="91"/>
  <c r="S89" i="91"/>
  <c r="O89" i="91"/>
  <c r="H89" i="91"/>
  <c r="N89" i="91"/>
  <c r="U89" i="91"/>
  <c r="W90" i="91"/>
  <c r="M90" i="91"/>
  <c r="Z90" i="91"/>
  <c r="N91" i="91"/>
  <c r="V91" i="91"/>
  <c r="X93" i="91"/>
  <c r="H93" i="91"/>
  <c r="Z93" i="91"/>
  <c r="Y93" i="91"/>
  <c r="I93" i="91"/>
  <c r="X94" i="91"/>
  <c r="H94" i="91"/>
  <c r="Z94" i="91"/>
  <c r="W94" i="91"/>
  <c r="S96" i="91"/>
  <c r="O96" i="91"/>
  <c r="U96" i="91"/>
  <c r="P96" i="91"/>
  <c r="Q96" i="91"/>
  <c r="V96" i="91"/>
  <c r="N96" i="91"/>
  <c r="T96" i="91"/>
  <c r="S98" i="91"/>
  <c r="O98" i="91"/>
  <c r="T98" i="91"/>
  <c r="Q98" i="91"/>
  <c r="V98" i="91"/>
  <c r="P98" i="91"/>
  <c r="N98" i="91"/>
  <c r="U106" i="91"/>
  <c r="Q106" i="91"/>
  <c r="V106" i="91"/>
  <c r="P106" i="91"/>
  <c r="N106" i="91"/>
  <c r="T106" i="91"/>
  <c r="S106" i="91"/>
  <c r="P62" i="91"/>
  <c r="Y74" i="91"/>
  <c r="I74" i="91"/>
  <c r="W74" i="91"/>
  <c r="U75" i="91"/>
  <c r="Q75" i="91"/>
  <c r="S75" i="91"/>
  <c r="N75" i="91"/>
  <c r="O75" i="91"/>
  <c r="V75" i="91"/>
  <c r="U76" i="91"/>
  <c r="Q76" i="91"/>
  <c r="T76" i="91"/>
  <c r="O76" i="91"/>
  <c r="N76" i="91"/>
  <c r="V76" i="91"/>
  <c r="U77" i="91"/>
  <c r="Q77" i="91"/>
  <c r="V77" i="91"/>
  <c r="P77" i="91"/>
  <c r="N77" i="91"/>
  <c r="T77" i="91"/>
  <c r="Y79" i="91"/>
  <c r="I79" i="91"/>
  <c r="X79" i="91"/>
  <c r="H79" i="91"/>
  <c r="U80" i="91"/>
  <c r="Q80" i="91"/>
  <c r="T80" i="91"/>
  <c r="O80" i="91"/>
  <c r="N80" i="91"/>
  <c r="V80" i="91"/>
  <c r="U81" i="91"/>
  <c r="Q81" i="91"/>
  <c r="V81" i="91"/>
  <c r="P81" i="91"/>
  <c r="N81" i="91"/>
  <c r="T81" i="91"/>
  <c r="V83" i="91"/>
  <c r="N83" i="91"/>
  <c r="U83" i="91"/>
  <c r="P83" i="91"/>
  <c r="S83" i="91"/>
  <c r="V85" i="91"/>
  <c r="N85" i="91"/>
  <c r="U85" i="91"/>
  <c r="P85" i="91"/>
  <c r="S85" i="91"/>
  <c r="V87" i="91"/>
  <c r="N87" i="91"/>
  <c r="U87" i="91"/>
  <c r="P87" i="91"/>
  <c r="S87" i="91"/>
  <c r="M77" i="91"/>
  <c r="Y78" i="91"/>
  <c r="I78" i="91"/>
  <c r="W78" i="91"/>
  <c r="U79" i="91"/>
  <c r="Q79" i="91"/>
  <c r="N79" i="91"/>
  <c r="S79" i="91"/>
  <c r="M81" i="91"/>
  <c r="Z82" i="91"/>
  <c r="I82" i="91"/>
  <c r="Y88" i="91"/>
  <c r="S90" i="91"/>
  <c r="O90" i="91"/>
  <c r="Q90" i="91"/>
  <c r="V90" i="91"/>
  <c r="W91" i="91"/>
  <c r="L95" i="91"/>
  <c r="I96" i="91"/>
  <c r="I99" i="91"/>
  <c r="S100" i="91"/>
  <c r="O100" i="91"/>
  <c r="U100" i="91"/>
  <c r="P100" i="91"/>
  <c r="T100" i="91"/>
  <c r="N100" i="91"/>
  <c r="V100" i="91"/>
  <c r="M102" i="91"/>
  <c r="L102" i="91"/>
  <c r="M103" i="91"/>
  <c r="Y105" i="91"/>
  <c r="I105" i="91"/>
  <c r="Z105" i="91"/>
  <c r="W105" i="91"/>
  <c r="X121" i="91"/>
  <c r="H121" i="91"/>
  <c r="Z121" i="91"/>
  <c r="Y121" i="91"/>
  <c r="I121" i="91"/>
  <c r="W95" i="91"/>
  <c r="H95" i="91"/>
  <c r="Z95" i="91"/>
  <c r="S97" i="91"/>
  <c r="O97" i="91"/>
  <c r="T97" i="91"/>
  <c r="N97" i="91"/>
  <c r="X98" i="91"/>
  <c r="I98" i="91"/>
  <c r="Y98" i="91"/>
  <c r="U105" i="91"/>
  <c r="Q105" i="91"/>
  <c r="V105" i="91"/>
  <c r="P105" i="91"/>
  <c r="T105" i="91"/>
  <c r="O105" i="91"/>
  <c r="N105" i="91"/>
  <c r="Y109" i="91"/>
  <c r="I109" i="91"/>
  <c r="Z109" i="91"/>
  <c r="X109" i="91"/>
  <c r="H109" i="91"/>
  <c r="V111" i="91"/>
  <c r="N111" i="91"/>
  <c r="U111" i="91"/>
  <c r="P111" i="91"/>
  <c r="T111" i="91"/>
  <c r="O111" i="91"/>
  <c r="S111" i="91"/>
  <c r="M113" i="91"/>
  <c r="L113" i="91"/>
  <c r="L120" i="91"/>
  <c r="M120" i="91"/>
  <c r="H99" i="91"/>
  <c r="Z99" i="91"/>
  <c r="Y99" i="91"/>
  <c r="X102" i="91"/>
  <c r="I102" i="91"/>
  <c r="H102" i="91"/>
  <c r="Y102" i="91"/>
  <c r="Y104" i="91"/>
  <c r="H104" i="91"/>
  <c r="Z104" i="91"/>
  <c r="X104" i="91"/>
  <c r="M107" i="91"/>
  <c r="L107" i="91"/>
  <c r="M108" i="91"/>
  <c r="L108" i="91"/>
  <c r="X117" i="91"/>
  <c r="H117" i="91"/>
  <c r="Z117" i="91"/>
  <c r="Y117" i="91"/>
  <c r="I117" i="91"/>
  <c r="X125" i="91"/>
  <c r="H125" i="91"/>
  <c r="Z125" i="91"/>
  <c r="Y125" i="91"/>
  <c r="I125" i="91"/>
  <c r="I113" i="91"/>
  <c r="Z113" i="91"/>
  <c r="H113" i="91"/>
  <c r="Y113" i="91"/>
  <c r="W113" i="91"/>
  <c r="L116" i="91"/>
  <c r="M116" i="91"/>
  <c r="L124" i="91"/>
  <c r="M124" i="91"/>
  <c r="M130" i="91"/>
  <c r="L130" i="91"/>
  <c r="X130" i="91"/>
  <c r="V132" i="91"/>
  <c r="N132" i="91"/>
  <c r="U132" i="91"/>
  <c r="Q132" i="91"/>
  <c r="S132" i="91"/>
  <c r="P132" i="91"/>
  <c r="O132" i="91"/>
  <c r="V133" i="91"/>
  <c r="N133" i="91"/>
  <c r="U133" i="91"/>
  <c r="Q133" i="91"/>
  <c r="T133" i="91"/>
  <c r="S133" i="91"/>
  <c r="P133" i="91"/>
  <c r="V137" i="91"/>
  <c r="N137" i="91"/>
  <c r="U137" i="91"/>
  <c r="Q137" i="91"/>
  <c r="T137" i="91"/>
  <c r="S137" i="91"/>
  <c r="P137" i="91"/>
  <c r="V140" i="91"/>
  <c r="N140" i="91"/>
  <c r="U140" i="91"/>
  <c r="Q140" i="91"/>
  <c r="T140" i="91"/>
  <c r="S140" i="91"/>
  <c r="P140" i="91"/>
  <c r="O140" i="91"/>
  <c r="U142" i="91"/>
  <c r="Q142" i="91"/>
  <c r="V142" i="91"/>
  <c r="P142" i="91"/>
  <c r="T142" i="91"/>
  <c r="O142" i="91"/>
  <c r="S142" i="91"/>
  <c r="N142" i="91"/>
  <c r="Y108" i="91"/>
  <c r="I108" i="91"/>
  <c r="W108" i="91"/>
  <c r="U109" i="91"/>
  <c r="Q109" i="91"/>
  <c r="N109" i="91"/>
  <c r="S109" i="91"/>
  <c r="X113" i="91"/>
  <c r="L115" i="91"/>
  <c r="X116" i="91"/>
  <c r="H116" i="91"/>
  <c r="W116" i="91"/>
  <c r="L119" i="91"/>
  <c r="X120" i="91"/>
  <c r="H120" i="91"/>
  <c r="W120" i="91"/>
  <c r="L123" i="91"/>
  <c r="X124" i="91"/>
  <c r="H124" i="91"/>
  <c r="W124" i="91"/>
  <c r="L127" i="91"/>
  <c r="Z131" i="91"/>
  <c r="Y131" i="91"/>
  <c r="I131" i="91"/>
  <c r="X131" i="91"/>
  <c r="W131" i="91"/>
  <c r="H131" i="91"/>
  <c r="T132" i="91"/>
  <c r="M134" i="91"/>
  <c r="L134" i="91"/>
  <c r="M138" i="91"/>
  <c r="X138" i="91"/>
  <c r="L138" i="91"/>
  <c r="Z139" i="91"/>
  <c r="Y139" i="91"/>
  <c r="I139" i="91"/>
  <c r="X139" i="91"/>
  <c r="W139" i="91"/>
  <c r="H139" i="91"/>
  <c r="Y100" i="91"/>
  <c r="S102" i="91"/>
  <c r="O102" i="91"/>
  <c r="Q102" i="91"/>
  <c r="V102" i="91"/>
  <c r="X103" i="91"/>
  <c r="M106" i="91"/>
  <c r="Y107" i="91"/>
  <c r="I107" i="91"/>
  <c r="W107" i="91"/>
  <c r="U108" i="91"/>
  <c r="Q108" i="91"/>
  <c r="H108" i="91"/>
  <c r="N108" i="91"/>
  <c r="S108" i="91"/>
  <c r="X108" i="91"/>
  <c r="O109" i="91"/>
  <c r="T109" i="91"/>
  <c r="M110" i="91"/>
  <c r="L114" i="91"/>
  <c r="X115" i="91"/>
  <c r="H115" i="91"/>
  <c r="M115" i="91"/>
  <c r="W115" i="91"/>
  <c r="Y116" i="91"/>
  <c r="L118" i="91"/>
  <c r="X119" i="91"/>
  <c r="H119" i="91"/>
  <c r="M119" i="91"/>
  <c r="W119" i="91"/>
  <c r="Y120" i="91"/>
  <c r="X123" i="91"/>
  <c r="H123" i="91"/>
  <c r="M123" i="91"/>
  <c r="W123" i="91"/>
  <c r="Y124" i="91"/>
  <c r="Z127" i="91"/>
  <c r="Y127" i="91"/>
  <c r="H127" i="91"/>
  <c r="X127" i="91"/>
  <c r="M127" i="91"/>
  <c r="Z128" i="91"/>
  <c r="Y128" i="91"/>
  <c r="I128" i="91"/>
  <c r="X128" i="91"/>
  <c r="P93" i="91"/>
  <c r="P94" i="91"/>
  <c r="S95" i="91"/>
  <c r="O95" i="91"/>
  <c r="Q95" i="91"/>
  <c r="V95" i="91"/>
  <c r="W96" i="91"/>
  <c r="S99" i="91"/>
  <c r="O99" i="91"/>
  <c r="Q99" i="91"/>
  <c r="V99" i="91"/>
  <c r="W100" i="91"/>
  <c r="L104" i="91"/>
  <c r="M105" i="91"/>
  <c r="Y106" i="91"/>
  <c r="I106" i="91"/>
  <c r="L106" i="91"/>
  <c r="W106" i="91"/>
  <c r="U107" i="91"/>
  <c r="Q107" i="91"/>
  <c r="H107" i="91"/>
  <c r="N107" i="91"/>
  <c r="S107" i="91"/>
  <c r="X107" i="91"/>
  <c r="O108" i="91"/>
  <c r="T108" i="91"/>
  <c r="Z108" i="91"/>
  <c r="M109" i="91"/>
  <c r="P109" i="91"/>
  <c r="V109" i="91"/>
  <c r="Z110" i="91"/>
  <c r="I110" i="91"/>
  <c r="L110" i="91"/>
  <c r="Y112" i="91"/>
  <c r="X114" i="91"/>
  <c r="H114" i="91"/>
  <c r="M114" i="91"/>
  <c r="W114" i="91"/>
  <c r="I115" i="91"/>
  <c r="Y115" i="91"/>
  <c r="Z116" i="91"/>
  <c r="L117" i="91"/>
  <c r="X118" i="91"/>
  <c r="H118" i="91"/>
  <c r="M118" i="91"/>
  <c r="W118" i="91"/>
  <c r="I119" i="91"/>
  <c r="Y119" i="91"/>
  <c r="Z120" i="91"/>
  <c r="L121" i="91"/>
  <c r="X122" i="91"/>
  <c r="H122" i="91"/>
  <c r="M122" i="91"/>
  <c r="W122" i="91"/>
  <c r="I123" i="91"/>
  <c r="Y123" i="91"/>
  <c r="Z124" i="91"/>
  <c r="L125" i="91"/>
  <c r="X126" i="91"/>
  <c r="H126" i="91"/>
  <c r="M126" i="91"/>
  <c r="W126" i="91"/>
  <c r="I127" i="91"/>
  <c r="V128" i="91"/>
  <c r="N128" i="91"/>
  <c r="U128" i="91"/>
  <c r="Q128" i="91"/>
  <c r="S128" i="91"/>
  <c r="P128" i="91"/>
  <c r="H128" i="91"/>
  <c r="O128" i="91"/>
  <c r="V129" i="91"/>
  <c r="N129" i="91"/>
  <c r="U129" i="91"/>
  <c r="Q129" i="91"/>
  <c r="T129" i="91"/>
  <c r="S129" i="91"/>
  <c r="P129" i="91"/>
  <c r="Z132" i="91"/>
  <c r="Y132" i="91"/>
  <c r="I132" i="91"/>
  <c r="X132" i="91"/>
  <c r="O133" i="91"/>
  <c r="O137" i="91"/>
  <c r="M159" i="91"/>
  <c r="L159" i="91"/>
  <c r="Y159" i="91"/>
  <c r="Z130" i="91"/>
  <c r="Y130" i="91"/>
  <c r="I130" i="91"/>
  <c r="V131" i="91"/>
  <c r="N131" i="91"/>
  <c r="U131" i="91"/>
  <c r="Q131" i="91"/>
  <c r="O131" i="91"/>
  <c r="W134" i="91"/>
  <c r="Z134" i="91"/>
  <c r="I134" i="91"/>
  <c r="S135" i="91"/>
  <c r="O135" i="91"/>
  <c r="V135" i="91"/>
  <c r="N135" i="91"/>
  <c r="T135" i="91"/>
  <c r="Z138" i="91"/>
  <c r="Y138" i="91"/>
  <c r="I138" i="91"/>
  <c r="V139" i="91"/>
  <c r="N139" i="91"/>
  <c r="U139" i="91"/>
  <c r="Q139" i="91"/>
  <c r="O139" i="91"/>
  <c r="X143" i="91"/>
  <c r="M144" i="91"/>
  <c r="L144" i="91"/>
  <c r="P114" i="91"/>
  <c r="P115" i="91"/>
  <c r="P116" i="91"/>
  <c r="P117" i="91"/>
  <c r="P118" i="91"/>
  <c r="P119" i="91"/>
  <c r="P120" i="91"/>
  <c r="P121" i="91"/>
  <c r="P122" i="91"/>
  <c r="P123" i="91"/>
  <c r="P124" i="91"/>
  <c r="P125" i="91"/>
  <c r="P126" i="91"/>
  <c r="P127" i="91"/>
  <c r="T127" i="91"/>
  <c r="Z129" i="91"/>
  <c r="Y129" i="91"/>
  <c r="I129" i="91"/>
  <c r="L129" i="91"/>
  <c r="V130" i="91"/>
  <c r="N130" i="91"/>
  <c r="U130" i="91"/>
  <c r="Q130" i="91"/>
  <c r="H130" i="91"/>
  <c r="O130" i="91"/>
  <c r="W130" i="91"/>
  <c r="P131" i="91"/>
  <c r="Z133" i="91"/>
  <c r="Y133" i="91"/>
  <c r="I133" i="91"/>
  <c r="L133" i="91"/>
  <c r="H134" i="91"/>
  <c r="X134" i="91"/>
  <c r="U135" i="91"/>
  <c r="V136" i="91"/>
  <c r="R136" i="91"/>
  <c r="U136" i="91"/>
  <c r="P136" i="91"/>
  <c r="Z137" i="91"/>
  <c r="Y137" i="91"/>
  <c r="I137" i="91"/>
  <c r="L137" i="91"/>
  <c r="V138" i="91"/>
  <c r="N138" i="91"/>
  <c r="U138" i="91"/>
  <c r="Q138" i="91"/>
  <c r="H138" i="91"/>
  <c r="O138" i="91"/>
  <c r="W138" i="91"/>
  <c r="P139" i="91"/>
  <c r="Y141" i="91"/>
  <c r="Z141" i="91"/>
  <c r="X141" i="91"/>
  <c r="I141" i="91"/>
  <c r="L141" i="91"/>
  <c r="W141" i="91"/>
  <c r="U143" i="91"/>
  <c r="Q143" i="91"/>
  <c r="V143" i="91"/>
  <c r="P143" i="91"/>
  <c r="O143" i="91"/>
  <c r="X144" i="91"/>
  <c r="S158" i="91"/>
  <c r="O158" i="91"/>
  <c r="T158" i="91"/>
  <c r="N158" i="91"/>
  <c r="P158" i="91"/>
  <c r="I159" i="91"/>
  <c r="Z159" i="91"/>
  <c r="H159" i="91"/>
  <c r="W159" i="91"/>
  <c r="M160" i="91"/>
  <c r="Z160" i="91"/>
  <c r="Y160" i="91"/>
  <c r="Z161" i="91"/>
  <c r="Z140" i="91"/>
  <c r="Y140" i="91"/>
  <c r="I140" i="91"/>
  <c r="U141" i="91"/>
  <c r="Q141" i="91"/>
  <c r="T141" i="91"/>
  <c r="O141" i="91"/>
  <c r="S141" i="91"/>
  <c r="N141" i="91"/>
  <c r="P141" i="91"/>
  <c r="Y142" i="91"/>
  <c r="I142" i="91"/>
  <c r="Z142" i="91"/>
  <c r="W142" i="91"/>
  <c r="X159" i="91"/>
  <c r="L161" i="91"/>
  <c r="Z135" i="91"/>
  <c r="M143" i="91"/>
  <c r="Z144" i="91"/>
  <c r="I144" i="91"/>
  <c r="P145" i="91"/>
  <c r="P146" i="91"/>
  <c r="P147" i="91"/>
  <c r="P148" i="91"/>
  <c r="P149" i="91"/>
  <c r="P150" i="91"/>
  <c r="P151" i="91"/>
  <c r="P152" i="91"/>
  <c r="P153" i="91"/>
  <c r="P154" i="91"/>
  <c r="P155" i="91"/>
  <c r="P156" i="91"/>
  <c r="Y157" i="91"/>
  <c r="I158" i="91"/>
  <c r="X158" i="91"/>
  <c r="L160" i="91"/>
  <c r="X161" i="91"/>
  <c r="H161" i="91"/>
  <c r="W161" i="91"/>
  <c r="M161" i="91"/>
  <c r="Y161" i="91"/>
  <c r="Y143" i="91"/>
  <c r="I143" i="91"/>
  <c r="L143" i="91"/>
  <c r="W143" i="91"/>
  <c r="W144" i="91"/>
  <c r="V145" i="91"/>
  <c r="N145" i="91"/>
  <c r="Q145" i="91"/>
  <c r="V146" i="91"/>
  <c r="N146" i="91"/>
  <c r="Q146" i="91"/>
  <c r="V147" i="91"/>
  <c r="N147" i="91"/>
  <c r="Q147" i="91"/>
  <c r="V148" i="91"/>
  <c r="R148" i="91" s="1"/>
  <c r="N148" i="91"/>
  <c r="Q148" i="91"/>
  <c r="V149" i="91"/>
  <c r="N149" i="91"/>
  <c r="Q149" i="91"/>
  <c r="V150" i="91"/>
  <c r="N150" i="91"/>
  <c r="Q150" i="91"/>
  <c r="V151" i="91"/>
  <c r="N151" i="91"/>
  <c r="Q151" i="91"/>
  <c r="V152" i="91"/>
  <c r="N152" i="91"/>
  <c r="Q152" i="91"/>
  <c r="V153" i="91"/>
  <c r="N153" i="91"/>
  <c r="Q153" i="91"/>
  <c r="V154" i="91"/>
  <c r="N154" i="91"/>
  <c r="Q154" i="91"/>
  <c r="V155" i="91"/>
  <c r="N155" i="91"/>
  <c r="Q155" i="91"/>
  <c r="V156" i="91"/>
  <c r="R156" i="91" s="1"/>
  <c r="N156" i="91"/>
  <c r="Q156" i="91"/>
  <c r="X160" i="91"/>
  <c r="H160" i="91"/>
  <c r="W160" i="91"/>
  <c r="I161" i="91"/>
  <c r="W162" i="91"/>
  <c r="P160" i="91"/>
  <c r="P161" i="91"/>
  <c r="H162" i="91"/>
  <c r="P162" i="91"/>
  <c r="X162" i="91"/>
  <c r="P15" i="90"/>
  <c r="T16" i="90"/>
  <c r="T17" i="90"/>
  <c r="P160" i="90"/>
  <c r="T161" i="90"/>
  <c r="T162" i="90"/>
  <c r="S20" i="90"/>
  <c r="P22" i="90"/>
  <c r="P23" i="90"/>
  <c r="T24" i="90"/>
  <c r="T27" i="90"/>
  <c r="P29" i="90"/>
  <c r="T32" i="90"/>
  <c r="P34" i="90"/>
  <c r="Y46" i="90"/>
  <c r="V60" i="90"/>
  <c r="N60" i="90"/>
  <c r="T60" i="90"/>
  <c r="O60" i="90"/>
  <c r="P60" i="90"/>
  <c r="U60" i="90"/>
  <c r="S69" i="90"/>
  <c r="O69" i="90"/>
  <c r="U69" i="90"/>
  <c r="P69" i="90"/>
  <c r="T69" i="90"/>
  <c r="L79" i="90"/>
  <c r="M79" i="90"/>
  <c r="Q14" i="90"/>
  <c r="U14" i="90"/>
  <c r="Q159" i="90"/>
  <c r="U159" i="90"/>
  <c r="Q161" i="90"/>
  <c r="U161" i="90"/>
  <c r="T20" i="90"/>
  <c r="H21" i="90"/>
  <c r="Y21" i="90"/>
  <c r="U22" i="90"/>
  <c r="Q26" i="90"/>
  <c r="U26" i="90"/>
  <c r="Q31" i="90"/>
  <c r="Q32" i="90"/>
  <c r="Q33" i="90"/>
  <c r="U33" i="90"/>
  <c r="Z50" i="90"/>
  <c r="X50" i="90"/>
  <c r="Y57" i="90"/>
  <c r="I57" i="90"/>
  <c r="X57" i="90"/>
  <c r="H57" i="90"/>
  <c r="W57" i="90"/>
  <c r="Z59" i="90"/>
  <c r="I59" i="90"/>
  <c r="Y59" i="90"/>
  <c r="X59" i="90"/>
  <c r="Z64" i="90"/>
  <c r="Y64" i="90"/>
  <c r="W64" i="90"/>
  <c r="V65" i="90"/>
  <c r="N65" i="90"/>
  <c r="T65" i="90"/>
  <c r="O65" i="90"/>
  <c r="U65" i="90"/>
  <c r="H65" i="90"/>
  <c r="P65" i="90"/>
  <c r="Q69" i="90"/>
  <c r="Y69" i="90"/>
  <c r="Z73" i="90"/>
  <c r="X73" i="90"/>
  <c r="Y73" i="90"/>
  <c r="M75" i="90"/>
  <c r="L75" i="90"/>
  <c r="S77" i="90"/>
  <c r="O77" i="90"/>
  <c r="U77" i="90"/>
  <c r="P77" i="90"/>
  <c r="Q77" i="90"/>
  <c r="T77" i="90"/>
  <c r="N77" i="90"/>
  <c r="Z84" i="90"/>
  <c r="W84" i="90"/>
  <c r="I84" i="90"/>
  <c r="Y85" i="90"/>
  <c r="I85" i="90"/>
  <c r="Z85" i="90"/>
  <c r="X85" i="90"/>
  <c r="W85" i="90"/>
  <c r="H85" i="90"/>
  <c r="X87" i="90"/>
  <c r="H87" i="90"/>
  <c r="L97" i="90"/>
  <c r="M97" i="90"/>
  <c r="P13" i="90"/>
  <c r="T14" i="90"/>
  <c r="T15" i="90"/>
  <c r="P16" i="90"/>
  <c r="P159" i="90"/>
  <c r="T160" i="90"/>
  <c r="P161" i="90"/>
  <c r="T18" i="90"/>
  <c r="P19" i="90"/>
  <c r="X21" i="90"/>
  <c r="T22" i="90"/>
  <c r="P24" i="90"/>
  <c r="T25" i="90"/>
  <c r="P26" i="90"/>
  <c r="P30" i="90"/>
  <c r="P31" i="90"/>
  <c r="T35" i="90"/>
  <c r="Q40" i="90"/>
  <c r="S44" i="90"/>
  <c r="O44" i="90"/>
  <c r="Q44" i="90"/>
  <c r="V44" i="90"/>
  <c r="S48" i="90"/>
  <c r="O48" i="90"/>
  <c r="U48" i="90"/>
  <c r="P48" i="90"/>
  <c r="Z62" i="90"/>
  <c r="Y62" i="90"/>
  <c r="H62" i="90"/>
  <c r="W62" i="90"/>
  <c r="N69" i="90"/>
  <c r="S75" i="90"/>
  <c r="O75" i="90"/>
  <c r="T75" i="90"/>
  <c r="P75" i="90"/>
  <c r="M87" i="90"/>
  <c r="L87" i="90"/>
  <c r="Q13" i="90"/>
  <c r="U13" i="90"/>
  <c r="U15" i="90"/>
  <c r="U17" i="90"/>
  <c r="U162" i="90"/>
  <c r="L21" i="90"/>
  <c r="Q24" i="90"/>
  <c r="U24" i="90"/>
  <c r="Q25" i="90"/>
  <c r="U25" i="90"/>
  <c r="Q28" i="90"/>
  <c r="U28" i="90"/>
  <c r="Q30" i="90"/>
  <c r="U30" i="90"/>
  <c r="U31" i="90"/>
  <c r="U32" i="90"/>
  <c r="Y43" i="90"/>
  <c r="S45" i="90"/>
  <c r="O45" i="90"/>
  <c r="Q45" i="90"/>
  <c r="V45" i="90"/>
  <c r="W46" i="90"/>
  <c r="Z46" i="90"/>
  <c r="Y50" i="90"/>
  <c r="X62" i="90"/>
  <c r="Q71" i="90"/>
  <c r="H72" i="90"/>
  <c r="I72" i="90"/>
  <c r="N13" i="90"/>
  <c r="V13" i="90"/>
  <c r="Z13" i="90"/>
  <c r="N14" i="90"/>
  <c r="V14" i="90"/>
  <c r="Z14" i="90"/>
  <c r="N15" i="90"/>
  <c r="V15" i="90"/>
  <c r="Z15" i="90"/>
  <c r="N16" i="90"/>
  <c r="V16" i="90"/>
  <c r="Z16" i="90"/>
  <c r="N17" i="90"/>
  <c r="V17" i="90"/>
  <c r="Z17" i="90"/>
  <c r="N159" i="90"/>
  <c r="V159" i="90"/>
  <c r="Z159" i="90"/>
  <c r="N160" i="90"/>
  <c r="V160" i="90"/>
  <c r="Z160" i="90"/>
  <c r="N161" i="90"/>
  <c r="V161" i="90"/>
  <c r="Z161" i="90"/>
  <c r="N162" i="90"/>
  <c r="V162" i="90"/>
  <c r="Z162" i="90"/>
  <c r="N18" i="90"/>
  <c r="V18" i="90"/>
  <c r="Z18" i="90"/>
  <c r="N19" i="90"/>
  <c r="V19" i="90"/>
  <c r="P20" i="90"/>
  <c r="U20" i="90"/>
  <c r="I21" i="90"/>
  <c r="Z21" i="90"/>
  <c r="N22" i="90"/>
  <c r="V22" i="90"/>
  <c r="Z22" i="90"/>
  <c r="N23" i="90"/>
  <c r="V23" i="90"/>
  <c r="Z23" i="90"/>
  <c r="N24" i="90"/>
  <c r="V24" i="90"/>
  <c r="Z24" i="90"/>
  <c r="N25" i="90"/>
  <c r="V25" i="90"/>
  <c r="Z25" i="90"/>
  <c r="N26" i="90"/>
  <c r="V26" i="90"/>
  <c r="Z26" i="90"/>
  <c r="N27" i="90"/>
  <c r="V27" i="90"/>
  <c r="Z27" i="90"/>
  <c r="N28" i="90"/>
  <c r="V28" i="90"/>
  <c r="Z28" i="90"/>
  <c r="N29" i="90"/>
  <c r="V29" i="90"/>
  <c r="Z29" i="90"/>
  <c r="N30" i="90"/>
  <c r="V30" i="90"/>
  <c r="Z30" i="90"/>
  <c r="N31" i="90"/>
  <c r="V31" i="90"/>
  <c r="Z31" i="90"/>
  <c r="N32" i="90"/>
  <c r="V32" i="90"/>
  <c r="Z32" i="90"/>
  <c r="N33" i="90"/>
  <c r="V33" i="90"/>
  <c r="Z33" i="90"/>
  <c r="N34" i="90"/>
  <c r="V34" i="90"/>
  <c r="Z34" i="90"/>
  <c r="N35" i="90"/>
  <c r="V35" i="90"/>
  <c r="Z35" i="90"/>
  <c r="N36" i="90"/>
  <c r="V36" i="90"/>
  <c r="Z36" i="90"/>
  <c r="N37" i="90"/>
  <c r="V37" i="90"/>
  <c r="Z37" i="90"/>
  <c r="O38" i="90"/>
  <c r="Y38" i="90"/>
  <c r="O39" i="90"/>
  <c r="Y39" i="90"/>
  <c r="O40" i="90"/>
  <c r="Y40" i="90"/>
  <c r="X41" i="90"/>
  <c r="S42" i="90"/>
  <c r="O42" i="90"/>
  <c r="H42" i="90"/>
  <c r="L42" i="90"/>
  <c r="Q42" i="90"/>
  <c r="V42" i="90"/>
  <c r="W43" i="90"/>
  <c r="P43" i="90"/>
  <c r="Z43" i="90"/>
  <c r="N44" i="90"/>
  <c r="T44" i="90"/>
  <c r="I45" i="90"/>
  <c r="X45" i="90"/>
  <c r="S46" i="90"/>
  <c r="O46" i="90"/>
  <c r="H46" i="90"/>
  <c r="L46" i="90"/>
  <c r="Q46" i="90"/>
  <c r="V46" i="90"/>
  <c r="W47" i="90"/>
  <c r="P47" i="90"/>
  <c r="Z47" i="90"/>
  <c r="N48" i="90"/>
  <c r="V48" i="90"/>
  <c r="S49" i="90"/>
  <c r="O49" i="90"/>
  <c r="V49" i="90"/>
  <c r="Q49" i="90"/>
  <c r="U49" i="90"/>
  <c r="N49" i="90"/>
  <c r="T49" i="90"/>
  <c r="M52" i="90"/>
  <c r="L56" i="90"/>
  <c r="M56" i="90"/>
  <c r="Z57" i="90"/>
  <c r="H59" i="90"/>
  <c r="W59" i="90"/>
  <c r="Q60" i="90"/>
  <c r="Z61" i="90"/>
  <c r="Y61" i="90"/>
  <c r="I61" i="90"/>
  <c r="L61" i="90"/>
  <c r="W61" i="90"/>
  <c r="V64" i="90"/>
  <c r="N64" i="90"/>
  <c r="T64" i="90"/>
  <c r="O64" i="90"/>
  <c r="P64" i="90"/>
  <c r="H64" i="90"/>
  <c r="L64" i="90"/>
  <c r="U64" i="90"/>
  <c r="Q65" i="90"/>
  <c r="Z66" i="90"/>
  <c r="Y66" i="90"/>
  <c r="H66" i="90"/>
  <c r="M66" i="90"/>
  <c r="W66" i="90"/>
  <c r="Z68" i="90"/>
  <c r="Z69" i="90"/>
  <c r="I69" i="90"/>
  <c r="X71" i="90"/>
  <c r="I71" i="90"/>
  <c r="W72" i="90"/>
  <c r="X75" i="90"/>
  <c r="I75" i="90"/>
  <c r="Z75" i="90"/>
  <c r="U75" i="90"/>
  <c r="X76" i="90"/>
  <c r="X79" i="90"/>
  <c r="H79" i="90"/>
  <c r="Y79" i="90"/>
  <c r="I79" i="90"/>
  <c r="W79" i="90"/>
  <c r="L111" i="90"/>
  <c r="M111" i="90"/>
  <c r="T13" i="90"/>
  <c r="P14" i="90"/>
  <c r="P17" i="90"/>
  <c r="T159" i="90"/>
  <c r="P162" i="90"/>
  <c r="P18" i="90"/>
  <c r="T19" i="90"/>
  <c r="T23" i="90"/>
  <c r="P25" i="90"/>
  <c r="T26" i="90"/>
  <c r="P27" i="90"/>
  <c r="P28" i="90"/>
  <c r="T28" i="90"/>
  <c r="T29" i="90"/>
  <c r="T30" i="90"/>
  <c r="T31" i="90"/>
  <c r="P32" i="90"/>
  <c r="P33" i="90"/>
  <c r="T33" i="90"/>
  <c r="T34" i="90"/>
  <c r="P35" i="90"/>
  <c r="P36" i="90"/>
  <c r="T36" i="90"/>
  <c r="P37" i="90"/>
  <c r="T37" i="90"/>
  <c r="V38" i="90"/>
  <c r="N38" i="90"/>
  <c r="Q38" i="90"/>
  <c r="V39" i="90"/>
  <c r="N39" i="90"/>
  <c r="Q39" i="90"/>
  <c r="V40" i="90"/>
  <c r="N40" i="90"/>
  <c r="Y42" i="90"/>
  <c r="Y56" i="90"/>
  <c r="H56" i="90"/>
  <c r="W56" i="90"/>
  <c r="I56" i="90"/>
  <c r="Z56" i="90"/>
  <c r="U58" i="90"/>
  <c r="Q58" i="90"/>
  <c r="T58" i="90"/>
  <c r="O58" i="90"/>
  <c r="P58" i="90"/>
  <c r="N58" i="90"/>
  <c r="Z65" i="90"/>
  <c r="Y65" i="90"/>
  <c r="I65" i="90"/>
  <c r="W65" i="90"/>
  <c r="S71" i="90"/>
  <c r="O71" i="90"/>
  <c r="V71" i="90"/>
  <c r="P71" i="90"/>
  <c r="N71" i="90"/>
  <c r="L84" i="90"/>
  <c r="M84" i="90"/>
  <c r="Q15" i="90"/>
  <c r="Q16" i="90"/>
  <c r="U16" i="90"/>
  <c r="Q17" i="90"/>
  <c r="Q160" i="90"/>
  <c r="U160" i="90"/>
  <c r="Q162" i="90"/>
  <c r="Q18" i="90"/>
  <c r="U18" i="90"/>
  <c r="Q19" i="90"/>
  <c r="U19" i="90"/>
  <c r="Q22" i="90"/>
  <c r="Q23" i="90"/>
  <c r="U23" i="90"/>
  <c r="Q27" i="90"/>
  <c r="U27" i="90"/>
  <c r="Q29" i="90"/>
  <c r="U29" i="90"/>
  <c r="Q34" i="90"/>
  <c r="U34" i="90"/>
  <c r="Q35" i="90"/>
  <c r="U35" i="90"/>
  <c r="Q36" i="90"/>
  <c r="U36" i="90"/>
  <c r="Q37" i="90"/>
  <c r="U37" i="90"/>
  <c r="S38" i="90"/>
  <c r="S39" i="90"/>
  <c r="S40" i="90"/>
  <c r="W42" i="90"/>
  <c r="Z42" i="90"/>
  <c r="Y47" i="90"/>
  <c r="O13" i="90"/>
  <c r="O14" i="90"/>
  <c r="O15" i="90"/>
  <c r="O16" i="90"/>
  <c r="O17" i="90"/>
  <c r="O159" i="90"/>
  <c r="O160" i="90"/>
  <c r="O161" i="90"/>
  <c r="O162" i="90"/>
  <c r="O18" i="90"/>
  <c r="O19" i="90"/>
  <c r="O22" i="90"/>
  <c r="O23" i="90"/>
  <c r="O24" i="90"/>
  <c r="O25" i="90"/>
  <c r="O26" i="90"/>
  <c r="O27" i="90"/>
  <c r="O28" i="90"/>
  <c r="O29" i="90"/>
  <c r="O30" i="90"/>
  <c r="O31" i="90"/>
  <c r="O32" i="90"/>
  <c r="O33" i="90"/>
  <c r="O34" i="90"/>
  <c r="O35" i="90"/>
  <c r="O36" i="90"/>
  <c r="O37" i="90"/>
  <c r="P38" i="90"/>
  <c r="U38" i="90"/>
  <c r="P39" i="90"/>
  <c r="U39" i="90"/>
  <c r="P40" i="90"/>
  <c r="U40" i="90"/>
  <c r="Y41" i="90"/>
  <c r="I42" i="90"/>
  <c r="S43" i="90"/>
  <c r="O43" i="90"/>
  <c r="Q43" i="90"/>
  <c r="V43" i="90"/>
  <c r="P44" i="90"/>
  <c r="U44" i="90"/>
  <c r="N45" i="90"/>
  <c r="T45" i="90"/>
  <c r="I46" i="90"/>
  <c r="S47" i="90"/>
  <c r="O47" i="90"/>
  <c r="Q47" i="90"/>
  <c r="V47" i="90"/>
  <c r="Q48" i="90"/>
  <c r="S50" i="90"/>
  <c r="O50" i="90"/>
  <c r="U50" i="90"/>
  <c r="P50" i="90"/>
  <c r="Q50" i="90"/>
  <c r="H50" i="90"/>
  <c r="T50" i="90"/>
  <c r="X52" i="90"/>
  <c r="H52" i="90"/>
  <c r="Y52" i="90"/>
  <c r="I52" i="90"/>
  <c r="Z52" i="90"/>
  <c r="L53" i="90"/>
  <c r="M53" i="90"/>
  <c r="X54" i="90"/>
  <c r="H54" i="90"/>
  <c r="Z54" i="90"/>
  <c r="W54" i="90"/>
  <c r="X56" i="90"/>
  <c r="Y58" i="90"/>
  <c r="I58" i="90"/>
  <c r="Z58" i="90"/>
  <c r="W58" i="90"/>
  <c r="V58" i="90"/>
  <c r="Z60" i="90"/>
  <c r="Y60" i="90"/>
  <c r="W60" i="90"/>
  <c r="S60" i="90"/>
  <c r="V61" i="90"/>
  <c r="N61" i="90"/>
  <c r="T61" i="90"/>
  <c r="O61" i="90"/>
  <c r="U61" i="90"/>
  <c r="P61" i="90"/>
  <c r="X61" i="90"/>
  <c r="V63" i="90"/>
  <c r="N63" i="90"/>
  <c r="T63" i="90"/>
  <c r="O63" i="90"/>
  <c r="Q63" i="90"/>
  <c r="U63" i="90"/>
  <c r="I64" i="90"/>
  <c r="X64" i="90"/>
  <c r="S65" i="90"/>
  <c r="X66" i="90"/>
  <c r="L69" i="90"/>
  <c r="V69" i="90"/>
  <c r="S70" i="90"/>
  <c r="O70" i="90"/>
  <c r="T70" i="90"/>
  <c r="N70" i="90"/>
  <c r="Q70" i="90"/>
  <c r="U70" i="90"/>
  <c r="U71" i="90"/>
  <c r="X72" i="90"/>
  <c r="S73" i="90"/>
  <c r="O73" i="90"/>
  <c r="U73" i="90"/>
  <c r="P73" i="90"/>
  <c r="Q73" i="90"/>
  <c r="H73" i="90"/>
  <c r="T73" i="90"/>
  <c r="S74" i="90"/>
  <c r="O74" i="90"/>
  <c r="T74" i="90"/>
  <c r="N74" i="90"/>
  <c r="U74" i="90"/>
  <c r="N75" i="90"/>
  <c r="V75" i="90"/>
  <c r="Z76" i="90"/>
  <c r="Z77" i="90"/>
  <c r="X77" i="90"/>
  <c r="I77" i="90"/>
  <c r="V77" i="90"/>
  <c r="Z79" i="90"/>
  <c r="L80" i="90"/>
  <c r="M80" i="90"/>
  <c r="X83" i="90"/>
  <c r="H83" i="90"/>
  <c r="Y83" i="90"/>
  <c r="I83" i="90"/>
  <c r="W83" i="90"/>
  <c r="Y86" i="90"/>
  <c r="I86" i="90"/>
  <c r="X86" i="90"/>
  <c r="W86" i="90"/>
  <c r="H86" i="90"/>
  <c r="Z87" i="90"/>
  <c r="Y104" i="90"/>
  <c r="I104" i="90"/>
  <c r="Z104" i="90"/>
  <c r="X53" i="90"/>
  <c r="H53" i="90"/>
  <c r="Z53" i="90"/>
  <c r="W53" i="90"/>
  <c r="L55" i="90"/>
  <c r="M55" i="90"/>
  <c r="V62" i="90"/>
  <c r="N62" i="90"/>
  <c r="T62" i="90"/>
  <c r="O62" i="90"/>
  <c r="S62" i="90"/>
  <c r="Z63" i="90"/>
  <c r="Y63" i="90"/>
  <c r="X63" i="90"/>
  <c r="V66" i="90"/>
  <c r="N66" i="90"/>
  <c r="T66" i="90"/>
  <c r="O66" i="90"/>
  <c r="S66" i="90"/>
  <c r="W67" i="90"/>
  <c r="X67" i="90"/>
  <c r="Z67" i="90"/>
  <c r="Y68" i="90"/>
  <c r="W75" i="90"/>
  <c r="Y76" i="90"/>
  <c r="X81" i="90"/>
  <c r="H81" i="90"/>
  <c r="M81" i="90"/>
  <c r="W81" i="90"/>
  <c r="I82" i="90"/>
  <c r="Y84" i="90"/>
  <c r="H84" i="90"/>
  <c r="X84" i="90"/>
  <c r="U85" i="90"/>
  <c r="Q85" i="90"/>
  <c r="T85" i="90"/>
  <c r="O85" i="90"/>
  <c r="N85" i="90"/>
  <c r="V85" i="90"/>
  <c r="U86" i="90"/>
  <c r="Q86" i="90"/>
  <c r="V86" i="90"/>
  <c r="P86" i="90"/>
  <c r="N86" i="90"/>
  <c r="T86" i="90"/>
  <c r="N87" i="90"/>
  <c r="Z88" i="90"/>
  <c r="I88" i="90"/>
  <c r="W88" i="90"/>
  <c r="H88" i="90"/>
  <c r="X88" i="90"/>
  <c r="X89" i="90"/>
  <c r="X90" i="90"/>
  <c r="X91" i="90"/>
  <c r="X92" i="90"/>
  <c r="U87" i="90"/>
  <c r="Q87" i="90"/>
  <c r="O87" i="90"/>
  <c r="V87" i="90"/>
  <c r="Z97" i="90"/>
  <c r="X97" i="90"/>
  <c r="W97" i="90"/>
  <c r="H97" i="90"/>
  <c r="Y97" i="90"/>
  <c r="I97" i="90"/>
  <c r="X110" i="90"/>
  <c r="I110" i="90"/>
  <c r="H110" i="90"/>
  <c r="Z110" i="90"/>
  <c r="Y110" i="90"/>
  <c r="V148" i="90"/>
  <c r="N148" i="90"/>
  <c r="T148" i="90"/>
  <c r="O148" i="90"/>
  <c r="P148" i="90"/>
  <c r="U148" i="90"/>
  <c r="S148" i="90"/>
  <c r="Q148" i="90"/>
  <c r="X80" i="90"/>
  <c r="H80" i="90"/>
  <c r="Z80" i="90"/>
  <c r="W80" i="90"/>
  <c r="L82" i="90"/>
  <c r="M82" i="90"/>
  <c r="M83" i="90"/>
  <c r="Z89" i="90"/>
  <c r="W89" i="90"/>
  <c r="H89" i="90"/>
  <c r="Z90" i="90"/>
  <c r="W90" i="90"/>
  <c r="H90" i="90"/>
  <c r="Z91" i="90"/>
  <c r="W91" i="90"/>
  <c r="H91" i="90"/>
  <c r="Z92" i="90"/>
  <c r="W92" i="90"/>
  <c r="H92" i="90"/>
  <c r="Z98" i="90"/>
  <c r="X98" i="90"/>
  <c r="I98" i="90"/>
  <c r="W98" i="90"/>
  <c r="H98" i="90"/>
  <c r="Y98" i="90"/>
  <c r="M118" i="90"/>
  <c r="L118" i="90"/>
  <c r="L135" i="90"/>
  <c r="M135" i="90"/>
  <c r="W99" i="90"/>
  <c r="I99" i="90"/>
  <c r="Z99" i="90"/>
  <c r="H99" i="90"/>
  <c r="Y99" i="90"/>
  <c r="Y107" i="90"/>
  <c r="I107" i="90"/>
  <c r="Z107" i="90"/>
  <c r="W107" i="90"/>
  <c r="W110" i="90"/>
  <c r="H111" i="90"/>
  <c r="Z111" i="90"/>
  <c r="S112" i="90"/>
  <c r="O112" i="90"/>
  <c r="U112" i="90"/>
  <c r="P112" i="90"/>
  <c r="T112" i="90"/>
  <c r="N112" i="90"/>
  <c r="V112" i="90"/>
  <c r="S113" i="90"/>
  <c r="O113" i="90"/>
  <c r="T113" i="90"/>
  <c r="N113" i="90"/>
  <c r="P113" i="90"/>
  <c r="X114" i="90"/>
  <c r="I114" i="90"/>
  <c r="H114" i="90"/>
  <c r="Y114" i="90"/>
  <c r="M122" i="90"/>
  <c r="L122" i="90"/>
  <c r="M126" i="90"/>
  <c r="L126" i="90"/>
  <c r="M130" i="90"/>
  <c r="L130" i="90"/>
  <c r="W135" i="90"/>
  <c r="H139" i="90"/>
  <c r="X139" i="90"/>
  <c r="W139" i="90"/>
  <c r="V143" i="90"/>
  <c r="N143" i="90"/>
  <c r="T143" i="90"/>
  <c r="O143" i="90"/>
  <c r="Q143" i="90"/>
  <c r="P143" i="90"/>
  <c r="U143" i="90"/>
  <c r="S143" i="90"/>
  <c r="M153" i="90"/>
  <c r="L153" i="90"/>
  <c r="Y153" i="90"/>
  <c r="Z96" i="90"/>
  <c r="W96" i="90"/>
  <c r="M98" i="90"/>
  <c r="L98" i="90"/>
  <c r="M101" i="90"/>
  <c r="M105" i="90"/>
  <c r="U107" i="90"/>
  <c r="Q107" i="90"/>
  <c r="V107" i="90"/>
  <c r="P107" i="90"/>
  <c r="T107" i="90"/>
  <c r="O107" i="90"/>
  <c r="H107" i="90"/>
  <c r="N107" i="90"/>
  <c r="X107" i="90"/>
  <c r="M110" i="90"/>
  <c r="L110" i="90"/>
  <c r="X111" i="90"/>
  <c r="Q113" i="90"/>
  <c r="W114" i="90"/>
  <c r="Z114" i="90"/>
  <c r="H115" i="90"/>
  <c r="Z115" i="90"/>
  <c r="S116" i="90"/>
  <c r="O116" i="90"/>
  <c r="U116" i="90"/>
  <c r="P116" i="90"/>
  <c r="T116" i="90"/>
  <c r="N116" i="90"/>
  <c r="V116" i="90"/>
  <c r="S117" i="90"/>
  <c r="O117" i="90"/>
  <c r="T117" i="90"/>
  <c r="N117" i="90"/>
  <c r="P117" i="90"/>
  <c r="X118" i="90"/>
  <c r="I118" i="90"/>
  <c r="H118" i="90"/>
  <c r="Y118" i="90"/>
  <c r="S120" i="90"/>
  <c r="O120" i="90"/>
  <c r="U120" i="90"/>
  <c r="P120" i="90"/>
  <c r="T120" i="90"/>
  <c r="N120" i="90"/>
  <c r="S124" i="90"/>
  <c r="O124" i="90"/>
  <c r="U124" i="90"/>
  <c r="P124" i="90"/>
  <c r="T124" i="90"/>
  <c r="N124" i="90"/>
  <c r="S128" i="90"/>
  <c r="O128" i="90"/>
  <c r="U128" i="90"/>
  <c r="P128" i="90"/>
  <c r="T128" i="90"/>
  <c r="N128" i="90"/>
  <c r="X157" i="90"/>
  <c r="H157" i="90"/>
  <c r="Z157" i="90"/>
  <c r="Y157" i="90"/>
  <c r="I157" i="90"/>
  <c r="W50" i="90"/>
  <c r="L54" i="90"/>
  <c r="X55" i="90"/>
  <c r="H55" i="90"/>
  <c r="W55" i="90"/>
  <c r="U57" i="90"/>
  <c r="Q57" i="90"/>
  <c r="N57" i="90"/>
  <c r="S57" i="90"/>
  <c r="M59" i="90"/>
  <c r="S68" i="90"/>
  <c r="O68" i="90"/>
  <c r="Q68" i="90"/>
  <c r="V68" i="90"/>
  <c r="W69" i="90"/>
  <c r="S72" i="90"/>
  <c r="O72" i="90"/>
  <c r="Q72" i="90"/>
  <c r="V72" i="90"/>
  <c r="W73" i="90"/>
  <c r="S76" i="90"/>
  <c r="O76" i="90"/>
  <c r="Q76" i="90"/>
  <c r="V76" i="90"/>
  <c r="W77" i="90"/>
  <c r="L81" i="90"/>
  <c r="X82" i="90"/>
  <c r="H82" i="90"/>
  <c r="W82" i="90"/>
  <c r="M86" i="90"/>
  <c r="Y87" i="90"/>
  <c r="I87" i="90"/>
  <c r="W87" i="90"/>
  <c r="V89" i="90"/>
  <c r="N89" i="90"/>
  <c r="Q89" i="90"/>
  <c r="V90" i="90"/>
  <c r="N90" i="90"/>
  <c r="Q90" i="90"/>
  <c r="V91" i="90"/>
  <c r="N91" i="90"/>
  <c r="Q91" i="90"/>
  <c r="V92" i="90"/>
  <c r="N92" i="90"/>
  <c r="Q92" i="90"/>
  <c r="V93" i="90"/>
  <c r="N93" i="90"/>
  <c r="H93" i="90"/>
  <c r="Q93" i="90"/>
  <c r="W93" i="90"/>
  <c r="V94" i="90"/>
  <c r="N94" i="90"/>
  <c r="H94" i="90"/>
  <c r="Q94" i="90"/>
  <c r="W94" i="90"/>
  <c r="V95" i="90"/>
  <c r="N95" i="90"/>
  <c r="H95" i="90"/>
  <c r="Q95" i="90"/>
  <c r="W95" i="90"/>
  <c r="V96" i="90"/>
  <c r="N96" i="90"/>
  <c r="H96" i="90"/>
  <c r="Q96" i="90"/>
  <c r="X96" i="90"/>
  <c r="M99" i="90"/>
  <c r="L99" i="90"/>
  <c r="X101" i="90"/>
  <c r="H101" i="90"/>
  <c r="Z101" i="90"/>
  <c r="Y101" i="90"/>
  <c r="I101" i="90"/>
  <c r="X102" i="90"/>
  <c r="H102" i="90"/>
  <c r="Z102" i="90"/>
  <c r="W102" i="90"/>
  <c r="Y103" i="90"/>
  <c r="L104" i="90"/>
  <c r="M104" i="90"/>
  <c r="X105" i="90"/>
  <c r="H105" i="90"/>
  <c r="Z105" i="90"/>
  <c r="Y105" i="90"/>
  <c r="I105" i="90"/>
  <c r="Y106" i="90"/>
  <c r="H106" i="90"/>
  <c r="Z106" i="90"/>
  <c r="X106" i="90"/>
  <c r="Y108" i="90"/>
  <c r="W108" i="90"/>
  <c r="I111" i="90"/>
  <c r="Y111" i="90"/>
  <c r="Q112" i="90"/>
  <c r="U113" i="90"/>
  <c r="M114" i="90"/>
  <c r="L114" i="90"/>
  <c r="M115" i="90"/>
  <c r="X115" i="90"/>
  <c r="Q117" i="90"/>
  <c r="W118" i="90"/>
  <c r="Z118" i="90"/>
  <c r="H119" i="90"/>
  <c r="Z119" i="90"/>
  <c r="Y119" i="90"/>
  <c r="X122" i="90"/>
  <c r="I122" i="90"/>
  <c r="H122" i="90"/>
  <c r="Z122" i="90"/>
  <c r="Y122" i="90"/>
  <c r="X126" i="90"/>
  <c r="I126" i="90"/>
  <c r="H126" i="90"/>
  <c r="Z126" i="90"/>
  <c r="Y126" i="90"/>
  <c r="I130" i="90"/>
  <c r="Z130" i="90"/>
  <c r="H130" i="90"/>
  <c r="Y130" i="90"/>
  <c r="W130" i="90"/>
  <c r="Z144" i="90"/>
  <c r="Y144" i="90"/>
  <c r="W144" i="90"/>
  <c r="I144" i="90"/>
  <c r="X144" i="90"/>
  <c r="H144" i="90"/>
  <c r="Z145" i="90"/>
  <c r="Y145" i="90"/>
  <c r="I145" i="90"/>
  <c r="H145" i="90"/>
  <c r="X145" i="90"/>
  <c r="W145" i="90"/>
  <c r="L154" i="90"/>
  <c r="M154" i="90"/>
  <c r="X154" i="90"/>
  <c r="S121" i="90"/>
  <c r="O121" i="90"/>
  <c r="Q121" i="90"/>
  <c r="V121" i="90"/>
  <c r="W122" i="90"/>
  <c r="Y123" i="90"/>
  <c r="S125" i="90"/>
  <c r="O125" i="90"/>
  <c r="Q125" i="90"/>
  <c r="V125" i="90"/>
  <c r="W126" i="90"/>
  <c r="Y127" i="90"/>
  <c r="S129" i="90"/>
  <c r="O129" i="90"/>
  <c r="Q129" i="90"/>
  <c r="V129" i="90"/>
  <c r="X130" i="90"/>
  <c r="I132" i="90"/>
  <c r="M138" i="90"/>
  <c r="L138" i="90"/>
  <c r="Z141" i="90"/>
  <c r="Y141" i="90"/>
  <c r="I141" i="90"/>
  <c r="H141" i="90"/>
  <c r="V144" i="90"/>
  <c r="N144" i="90"/>
  <c r="T144" i="90"/>
  <c r="O144" i="90"/>
  <c r="P144" i="90"/>
  <c r="U144" i="90"/>
  <c r="Q144" i="90"/>
  <c r="M149" i="90"/>
  <c r="L149" i="90"/>
  <c r="W149" i="90"/>
  <c r="X152" i="90"/>
  <c r="X156" i="90"/>
  <c r="H156" i="90"/>
  <c r="Z156" i="90"/>
  <c r="Y156" i="90"/>
  <c r="I156" i="90"/>
  <c r="W156" i="90"/>
  <c r="P52" i="90"/>
  <c r="P53" i="90"/>
  <c r="P54" i="90"/>
  <c r="P55" i="90"/>
  <c r="P79" i="90"/>
  <c r="P80" i="90"/>
  <c r="P81" i="90"/>
  <c r="P82" i="90"/>
  <c r="P83" i="90"/>
  <c r="V97" i="90"/>
  <c r="N97" i="90"/>
  <c r="Q97" i="90"/>
  <c r="V98" i="90"/>
  <c r="R98" i="90" s="1"/>
  <c r="N98" i="90"/>
  <c r="Q98" i="90"/>
  <c r="L103" i="90"/>
  <c r="X104" i="90"/>
  <c r="H104" i="90"/>
  <c r="W104" i="90"/>
  <c r="M108" i="90"/>
  <c r="X109" i="90"/>
  <c r="S110" i="90"/>
  <c r="O110" i="90"/>
  <c r="Q110" i="90"/>
  <c r="V110" i="90"/>
  <c r="W111" i="90"/>
  <c r="P111" i="90"/>
  <c r="I113" i="90"/>
  <c r="X113" i="90"/>
  <c r="S114" i="90"/>
  <c r="O114" i="90"/>
  <c r="Q114" i="90"/>
  <c r="V114" i="90"/>
  <c r="W115" i="90"/>
  <c r="P115" i="90"/>
  <c r="I117" i="90"/>
  <c r="X117" i="90"/>
  <c r="S118" i="90"/>
  <c r="O118" i="90"/>
  <c r="Q118" i="90"/>
  <c r="V118" i="90"/>
  <c r="W119" i="90"/>
  <c r="P119" i="90"/>
  <c r="I121" i="90"/>
  <c r="X121" i="90"/>
  <c r="S122" i="90"/>
  <c r="O122" i="90"/>
  <c r="Q122" i="90"/>
  <c r="V122" i="90"/>
  <c r="W123" i="90"/>
  <c r="P123" i="90"/>
  <c r="Z123" i="90"/>
  <c r="I125" i="90"/>
  <c r="X125" i="90"/>
  <c r="S126" i="90"/>
  <c r="O126" i="90"/>
  <c r="Q126" i="90"/>
  <c r="V126" i="90"/>
  <c r="W127" i="90"/>
  <c r="P127" i="90"/>
  <c r="Z127" i="90"/>
  <c r="I129" i="90"/>
  <c r="X129" i="90"/>
  <c r="L131" i="90"/>
  <c r="Y133" i="90"/>
  <c r="L134" i="90"/>
  <c r="M134" i="90"/>
  <c r="X135" i="90"/>
  <c r="H135" i="90"/>
  <c r="Z135" i="90"/>
  <c r="Y135" i="90"/>
  <c r="I135" i="90"/>
  <c r="X136" i="90"/>
  <c r="H136" i="90"/>
  <c r="Z136" i="90"/>
  <c r="W136" i="90"/>
  <c r="W140" i="90"/>
  <c r="L140" i="90"/>
  <c r="S144" i="90"/>
  <c r="M145" i="90"/>
  <c r="L145" i="90"/>
  <c r="V151" i="90"/>
  <c r="N151" i="90"/>
  <c r="T151" i="90"/>
  <c r="O151" i="90"/>
  <c r="Q151" i="90"/>
  <c r="P151" i="90"/>
  <c r="Z152" i="90"/>
  <c r="Y152" i="90"/>
  <c r="W152" i="90"/>
  <c r="I152" i="90"/>
  <c r="L152" i="90"/>
  <c r="W153" i="90"/>
  <c r="X153" i="90"/>
  <c r="I153" i="90"/>
  <c r="H153" i="90"/>
  <c r="Z153" i="90"/>
  <c r="H154" i="90"/>
  <c r="I154" i="90"/>
  <c r="Z154" i="90"/>
  <c r="X103" i="90"/>
  <c r="H103" i="90"/>
  <c r="W103" i="90"/>
  <c r="Z108" i="90"/>
  <c r="I108" i="90"/>
  <c r="Y109" i="90"/>
  <c r="S111" i="90"/>
  <c r="O111" i="90"/>
  <c r="Q111" i="90"/>
  <c r="V111" i="90"/>
  <c r="S115" i="90"/>
  <c r="O115" i="90"/>
  <c r="Q115" i="90"/>
  <c r="V115" i="90"/>
  <c r="S119" i="90"/>
  <c r="O119" i="90"/>
  <c r="Q119" i="90"/>
  <c r="V119" i="90"/>
  <c r="N121" i="90"/>
  <c r="T121" i="90"/>
  <c r="S123" i="90"/>
  <c r="O123" i="90"/>
  <c r="Q123" i="90"/>
  <c r="V123" i="90"/>
  <c r="N125" i="90"/>
  <c r="T125" i="90"/>
  <c r="S127" i="90"/>
  <c r="O127" i="90"/>
  <c r="Q127" i="90"/>
  <c r="V127" i="90"/>
  <c r="N129" i="90"/>
  <c r="T129" i="90"/>
  <c r="Y131" i="90"/>
  <c r="X131" i="90"/>
  <c r="H131" i="90"/>
  <c r="W131" i="90"/>
  <c r="Y134" i="90"/>
  <c r="I134" i="90"/>
  <c r="W138" i="90"/>
  <c r="M139" i="90"/>
  <c r="L139" i="90"/>
  <c r="M141" i="90"/>
  <c r="L141" i="90"/>
  <c r="W141" i="90"/>
  <c r="V147" i="90"/>
  <c r="N147" i="90"/>
  <c r="T147" i="90"/>
  <c r="O147" i="90"/>
  <c r="Q147" i="90"/>
  <c r="P147" i="90"/>
  <c r="Z148" i="90"/>
  <c r="Y148" i="90"/>
  <c r="W148" i="90"/>
  <c r="I148" i="90"/>
  <c r="Z149" i="90"/>
  <c r="Y149" i="90"/>
  <c r="I149" i="90"/>
  <c r="H149" i="90"/>
  <c r="V152" i="90"/>
  <c r="N152" i="90"/>
  <c r="T152" i="90"/>
  <c r="O152" i="90"/>
  <c r="P152" i="90"/>
  <c r="U152" i="90"/>
  <c r="Q152" i="90"/>
  <c r="P101" i="90"/>
  <c r="P102" i="90"/>
  <c r="P103" i="90"/>
  <c r="P104" i="90"/>
  <c r="P105" i="90"/>
  <c r="P131" i="90"/>
  <c r="P132" i="90"/>
  <c r="V132" i="90"/>
  <c r="L133" i="90"/>
  <c r="X134" i="90"/>
  <c r="H134" i="90"/>
  <c r="W134" i="90"/>
  <c r="M137" i="90"/>
  <c r="L137" i="90"/>
  <c r="Y139" i="90"/>
  <c r="I139" i="90"/>
  <c r="Z139" i="90"/>
  <c r="Z140" i="90"/>
  <c r="I140" i="90"/>
  <c r="Y140" i="90"/>
  <c r="V141" i="90"/>
  <c r="N141" i="90"/>
  <c r="T141" i="90"/>
  <c r="O141" i="90"/>
  <c r="S141" i="90"/>
  <c r="Z142" i="90"/>
  <c r="Y142" i="90"/>
  <c r="X142" i="90"/>
  <c r="V145" i="90"/>
  <c r="N145" i="90"/>
  <c r="T145" i="90"/>
  <c r="O145" i="90"/>
  <c r="S145" i="90"/>
  <c r="Z146" i="90"/>
  <c r="Y146" i="90"/>
  <c r="X146" i="90"/>
  <c r="V149" i="90"/>
  <c r="N149" i="90"/>
  <c r="T149" i="90"/>
  <c r="O149" i="90"/>
  <c r="S149" i="90"/>
  <c r="Z150" i="90"/>
  <c r="Y150" i="90"/>
  <c r="X150" i="90"/>
  <c r="W154" i="90"/>
  <c r="W155" i="90"/>
  <c r="X133" i="90"/>
  <c r="H133" i="90"/>
  <c r="W133" i="90"/>
  <c r="Y137" i="90"/>
  <c r="W137" i="90"/>
  <c r="H137" i="90"/>
  <c r="Y138" i="90"/>
  <c r="I138" i="90"/>
  <c r="X138" i="90"/>
  <c r="H138" i="90"/>
  <c r="U139" i="90"/>
  <c r="Q139" i="90"/>
  <c r="T139" i="90"/>
  <c r="O139" i="90"/>
  <c r="N139" i="90"/>
  <c r="V139" i="90"/>
  <c r="V142" i="90"/>
  <c r="N142" i="90"/>
  <c r="T142" i="90"/>
  <c r="O142" i="90"/>
  <c r="S142" i="90"/>
  <c r="Z143" i="90"/>
  <c r="Y143" i="90"/>
  <c r="X143" i="90"/>
  <c r="V146" i="90"/>
  <c r="N146" i="90"/>
  <c r="T146" i="90"/>
  <c r="O146" i="90"/>
  <c r="S146" i="90"/>
  <c r="Z147" i="90"/>
  <c r="Y147" i="90"/>
  <c r="X147" i="90"/>
  <c r="V150" i="90"/>
  <c r="N150" i="90"/>
  <c r="T150" i="90"/>
  <c r="O150" i="90"/>
  <c r="S150" i="90"/>
  <c r="Z151" i="90"/>
  <c r="Y151" i="90"/>
  <c r="X151" i="90"/>
  <c r="L158" i="90"/>
  <c r="P133" i="90"/>
  <c r="P134" i="90"/>
  <c r="P135" i="90"/>
  <c r="P136" i="90"/>
  <c r="U137" i="90"/>
  <c r="Q137" i="90"/>
  <c r="U138" i="90"/>
  <c r="Q138" i="90"/>
  <c r="N138" i="90"/>
  <c r="S138" i="90"/>
  <c r="M140" i="90"/>
  <c r="S154" i="90"/>
  <c r="O154" i="90"/>
  <c r="Q154" i="90"/>
  <c r="V154" i="90"/>
  <c r="X155" i="90"/>
  <c r="L157" i="90"/>
  <c r="Y158" i="90"/>
  <c r="X158" i="90"/>
  <c r="H158" i="90"/>
  <c r="M158" i="90"/>
  <c r="W158" i="90"/>
  <c r="P156" i="90"/>
  <c r="P157" i="90"/>
  <c r="P158" i="90"/>
  <c r="R156" i="93" l="1"/>
  <c r="R149" i="92"/>
  <c r="R49" i="92"/>
  <c r="R152" i="91"/>
  <c r="R101" i="90"/>
  <c r="R134" i="90"/>
  <c r="R135" i="90"/>
  <c r="R14" i="91"/>
  <c r="R50" i="93"/>
  <c r="R81" i="90"/>
  <c r="R145" i="91"/>
  <c r="R61" i="92"/>
  <c r="R80" i="93"/>
  <c r="R54" i="92"/>
  <c r="R68" i="91"/>
  <c r="R93" i="91"/>
  <c r="R131" i="90"/>
  <c r="R75" i="92"/>
  <c r="R48" i="92"/>
  <c r="R34" i="91"/>
  <c r="R77" i="92"/>
  <c r="R156" i="92"/>
  <c r="R162" i="91"/>
  <c r="R16" i="91"/>
  <c r="R156" i="94"/>
  <c r="R79" i="90"/>
  <c r="R80" i="90"/>
  <c r="R53" i="90"/>
  <c r="R54" i="90"/>
  <c r="R97" i="90"/>
  <c r="R139" i="93"/>
  <c r="R75" i="93"/>
  <c r="R137" i="93"/>
  <c r="R47" i="93"/>
  <c r="R84" i="92"/>
  <c r="R79" i="93"/>
  <c r="R52" i="90"/>
  <c r="R66" i="91"/>
  <c r="R64" i="91"/>
  <c r="R70" i="91"/>
  <c r="R118" i="92"/>
  <c r="R47" i="92"/>
  <c r="R104" i="90"/>
  <c r="R102" i="90"/>
  <c r="R95" i="90"/>
  <c r="R127" i="92"/>
  <c r="R57" i="93"/>
  <c r="R28" i="91"/>
  <c r="R42" i="91"/>
  <c r="R26" i="91"/>
  <c r="R161" i="92"/>
  <c r="R59" i="93"/>
  <c r="R56" i="91"/>
  <c r="R83" i="92"/>
  <c r="R86" i="92"/>
  <c r="R57" i="91"/>
  <c r="R145" i="92"/>
  <c r="R132" i="92"/>
  <c r="R128" i="92"/>
  <c r="R146" i="94"/>
  <c r="R155" i="91"/>
  <c r="R151" i="91"/>
  <c r="R162" i="94"/>
  <c r="R146" i="92"/>
  <c r="R52" i="93"/>
  <c r="R120" i="91"/>
  <c r="R115" i="91"/>
  <c r="R22" i="91"/>
  <c r="R130" i="92"/>
  <c r="R161" i="94"/>
  <c r="R51" i="93"/>
  <c r="R150" i="91"/>
  <c r="R152" i="92"/>
  <c r="R122" i="91"/>
  <c r="R44" i="91"/>
  <c r="R116" i="92"/>
  <c r="R94" i="90"/>
  <c r="R125" i="92"/>
  <c r="R121" i="92"/>
  <c r="R154" i="92"/>
  <c r="R147" i="94"/>
  <c r="R148" i="92"/>
  <c r="R40" i="91"/>
  <c r="R32" i="91"/>
  <c r="R133" i="90"/>
  <c r="R117" i="92"/>
  <c r="R127" i="94"/>
  <c r="R80" i="92"/>
  <c r="R122" i="92"/>
  <c r="R62" i="92"/>
  <c r="R153" i="91"/>
  <c r="R154" i="94"/>
  <c r="R54" i="93"/>
  <c r="R49" i="93"/>
  <c r="R46" i="92"/>
  <c r="R116" i="91"/>
  <c r="R21" i="91"/>
  <c r="R150" i="94"/>
  <c r="R119" i="94"/>
  <c r="R85" i="93"/>
  <c r="R153" i="94"/>
  <c r="R72" i="93"/>
  <c r="R105" i="90"/>
  <c r="R83" i="90"/>
  <c r="R20" i="91"/>
  <c r="R29" i="91"/>
  <c r="R160" i="92"/>
  <c r="R152" i="94"/>
  <c r="R148" i="94"/>
  <c r="R121" i="94"/>
  <c r="R99" i="94"/>
  <c r="R90" i="94"/>
  <c r="R24" i="91"/>
  <c r="R82" i="90"/>
  <c r="R107" i="94"/>
  <c r="R140" i="93"/>
  <c r="R78" i="93"/>
  <c r="R126" i="91"/>
  <c r="R52" i="92"/>
  <c r="R51" i="92"/>
  <c r="R161" i="91"/>
  <c r="R43" i="91"/>
  <c r="R35" i="91"/>
  <c r="R18" i="91"/>
  <c r="R136" i="90"/>
  <c r="R17" i="91"/>
  <c r="R158" i="90"/>
  <c r="R33" i="91"/>
  <c r="R13" i="91"/>
  <c r="R158" i="93"/>
  <c r="R91" i="94"/>
  <c r="R121" i="91"/>
  <c r="R114" i="91"/>
  <c r="R81" i="92"/>
  <c r="R38" i="91"/>
  <c r="R118" i="91"/>
  <c r="R30" i="91"/>
  <c r="R156" i="90"/>
  <c r="R124" i="91"/>
  <c r="R133" i="93"/>
  <c r="R129" i="93"/>
  <c r="R121" i="93"/>
  <c r="R99" i="93"/>
  <c r="R149" i="91"/>
  <c r="R123" i="91"/>
  <c r="R27" i="91"/>
  <c r="R23" i="91"/>
  <c r="R92" i="90"/>
  <c r="R146" i="91"/>
  <c r="R150" i="92"/>
  <c r="R138" i="93"/>
  <c r="R117" i="91"/>
  <c r="R94" i="91"/>
  <c r="R160" i="91"/>
  <c r="R37" i="91"/>
  <c r="R151" i="92"/>
  <c r="R19" i="91"/>
  <c r="R93" i="90"/>
  <c r="R89" i="90"/>
  <c r="R96" i="90"/>
  <c r="R90" i="90"/>
  <c r="R155" i="92"/>
  <c r="R147" i="92"/>
  <c r="R131" i="92"/>
  <c r="R73" i="93"/>
  <c r="R74" i="92"/>
  <c r="R81" i="93"/>
  <c r="R67" i="91"/>
  <c r="R87" i="92"/>
  <c r="R154" i="91"/>
  <c r="R153" i="92"/>
  <c r="R123" i="92"/>
  <c r="R56" i="93"/>
  <c r="R15" i="91"/>
  <c r="R41" i="91"/>
  <c r="R57" i="94"/>
  <c r="R91" i="90"/>
  <c r="R129" i="92"/>
  <c r="R120" i="92"/>
  <c r="R46" i="93"/>
  <c r="R162" i="92"/>
  <c r="R119" i="91"/>
  <c r="R101" i="94"/>
  <c r="R24" i="94"/>
  <c r="R73" i="92"/>
  <c r="R65" i="90"/>
  <c r="R127" i="91"/>
  <c r="R58" i="93"/>
  <c r="R56" i="94"/>
  <c r="R62" i="91"/>
  <c r="R59" i="91"/>
  <c r="R128" i="93"/>
  <c r="R105" i="93"/>
  <c r="R86" i="93"/>
  <c r="R77" i="93"/>
  <c r="R97" i="94"/>
  <c r="R73" i="94"/>
  <c r="R74" i="93"/>
  <c r="R115" i="92"/>
  <c r="R79" i="92"/>
  <c r="R72" i="92"/>
  <c r="R76" i="92"/>
  <c r="R55" i="90"/>
  <c r="R36" i="91"/>
  <c r="R65" i="91"/>
  <c r="R157" i="90"/>
  <c r="R103" i="90"/>
  <c r="R111" i="93"/>
  <c r="R58" i="91"/>
  <c r="R141" i="93"/>
  <c r="R89" i="94"/>
  <c r="R72" i="94"/>
  <c r="R137" i="90"/>
  <c r="R147" i="91"/>
  <c r="R133" i="92"/>
  <c r="R124" i="92"/>
  <c r="R155" i="94"/>
  <c r="R151" i="94"/>
  <c r="R52" i="94"/>
  <c r="R48" i="94"/>
  <c r="R109" i="94"/>
  <c r="R131" i="94"/>
  <c r="R74" i="94"/>
  <c r="R51" i="94"/>
  <c r="R47" i="94"/>
  <c r="R60" i="90"/>
  <c r="R160" i="90"/>
  <c r="R109" i="92"/>
  <c r="R105" i="92"/>
  <c r="R35" i="92"/>
  <c r="R107" i="91"/>
  <c r="R99" i="91"/>
  <c r="R72" i="91"/>
  <c r="R117" i="94"/>
  <c r="R84" i="94"/>
  <c r="R157" i="93"/>
  <c r="R48" i="93"/>
  <c r="R53" i="93"/>
  <c r="R78" i="92"/>
  <c r="R53" i="92"/>
  <c r="R50" i="92"/>
  <c r="R39" i="91"/>
  <c r="R31" i="91"/>
  <c r="R114" i="94"/>
  <c r="R70" i="93"/>
  <c r="R33" i="93"/>
  <c r="R31" i="93"/>
  <c r="R64" i="93"/>
  <c r="R123" i="94"/>
  <c r="R69" i="94"/>
  <c r="R50" i="94"/>
  <c r="R46" i="94"/>
  <c r="R160" i="94"/>
  <c r="R76" i="93"/>
  <c r="R149" i="94"/>
  <c r="R145" i="94"/>
  <c r="R141" i="94"/>
  <c r="R138" i="94"/>
  <c r="R129" i="94"/>
  <c r="R125" i="94"/>
  <c r="R96" i="94"/>
  <c r="R62" i="94"/>
  <c r="R53" i="94"/>
  <c r="R49" i="94"/>
  <c r="R137" i="92"/>
  <c r="R126" i="92"/>
  <c r="R96" i="93"/>
  <c r="R65" i="93"/>
  <c r="R32" i="93"/>
  <c r="R139" i="94"/>
  <c r="R133" i="94"/>
  <c r="R108" i="94"/>
  <c r="R93" i="94"/>
  <c r="R87" i="94"/>
  <c r="R65" i="94"/>
  <c r="R107" i="93"/>
  <c r="Q4" i="94"/>
  <c r="H6" i="94"/>
  <c r="R143" i="94"/>
  <c r="R100" i="94"/>
  <c r="R94" i="94"/>
  <c r="Q3" i="94"/>
  <c r="R77" i="94"/>
  <c r="R142" i="94"/>
  <c r="R135" i="94"/>
  <c r="R61" i="94"/>
  <c r="R64" i="94"/>
  <c r="R81" i="94"/>
  <c r="R54" i="94"/>
  <c r="R30" i="93"/>
  <c r="R151" i="93"/>
  <c r="H5" i="93"/>
  <c r="R69" i="93"/>
  <c r="R97" i="93"/>
  <c r="R93" i="93"/>
  <c r="R68" i="93"/>
  <c r="R34" i="93"/>
  <c r="R26" i="93"/>
  <c r="R18" i="93"/>
  <c r="R14" i="93"/>
  <c r="H5" i="92"/>
  <c r="H3" i="92"/>
  <c r="Q4" i="90"/>
  <c r="Q3" i="90"/>
  <c r="H3" i="90"/>
  <c r="H5" i="90"/>
  <c r="R150" i="90"/>
  <c r="R146" i="90"/>
  <c r="R142" i="90"/>
  <c r="R123" i="90"/>
  <c r="R61" i="90"/>
  <c r="R28" i="90"/>
  <c r="R142" i="92"/>
  <c r="R108" i="92"/>
  <c r="R91" i="92"/>
  <c r="R107" i="92"/>
  <c r="R94" i="92"/>
  <c r="R100" i="92"/>
  <c r="R142" i="93"/>
  <c r="R143" i="93"/>
  <c r="R127" i="93"/>
  <c r="R119" i="93"/>
  <c r="R117" i="93"/>
  <c r="R120" i="93"/>
  <c r="N9" i="93"/>
  <c r="R105" i="94"/>
  <c r="R76" i="94"/>
  <c r="R58" i="94"/>
  <c r="R59" i="94"/>
  <c r="R44" i="94"/>
  <c r="R40" i="94"/>
  <c r="R36" i="94"/>
  <c r="R32" i="94"/>
  <c r="R28" i="94"/>
  <c r="R21" i="94"/>
  <c r="R17" i="94"/>
  <c r="R13" i="94"/>
  <c r="H5" i="94"/>
  <c r="R128" i="91"/>
  <c r="R93" i="92"/>
  <c r="R130" i="93"/>
  <c r="R124" i="93"/>
  <c r="R115" i="93"/>
  <c r="R84" i="93"/>
  <c r="R90" i="93"/>
  <c r="L9" i="93"/>
  <c r="R130" i="94"/>
  <c r="R126" i="94"/>
  <c r="R122" i="94"/>
  <c r="R118" i="94"/>
  <c r="R106" i="94"/>
  <c r="R98" i="94"/>
  <c r="R111" i="94"/>
  <c r="R95" i="94"/>
  <c r="L9" i="94"/>
  <c r="R85" i="94"/>
  <c r="R78" i="94"/>
  <c r="R70" i="94"/>
  <c r="R41" i="94"/>
  <c r="R37" i="94"/>
  <c r="R33" i="94"/>
  <c r="R29" i="94"/>
  <c r="R22" i="94"/>
  <c r="R18" i="94"/>
  <c r="R14" i="94"/>
  <c r="M9" i="94"/>
  <c r="H4" i="94"/>
  <c r="R91" i="93"/>
  <c r="R140" i="94"/>
  <c r="R132" i="94"/>
  <c r="R128" i="94"/>
  <c r="R124" i="94"/>
  <c r="R120" i="94"/>
  <c r="R137" i="94"/>
  <c r="R115" i="94"/>
  <c r="R83" i="94"/>
  <c r="R102" i="94"/>
  <c r="R116" i="94"/>
  <c r="R80" i="94"/>
  <c r="R79" i="94"/>
  <c r="R75" i="94"/>
  <c r="R68" i="94"/>
  <c r="R66" i="94"/>
  <c r="R42" i="94"/>
  <c r="R38" i="94"/>
  <c r="R34" i="94"/>
  <c r="R30" i="94"/>
  <c r="R26" i="94"/>
  <c r="R23" i="94"/>
  <c r="R19" i="94"/>
  <c r="R15" i="94"/>
  <c r="R20" i="93"/>
  <c r="R158" i="94"/>
  <c r="R86" i="94"/>
  <c r="O9" i="94"/>
  <c r="R67" i="94"/>
  <c r="N9" i="94"/>
  <c r="R43" i="94"/>
  <c r="R39" i="94"/>
  <c r="R35" i="94"/>
  <c r="R31" i="94"/>
  <c r="R27" i="94"/>
  <c r="R20" i="94"/>
  <c r="R16" i="94"/>
  <c r="H3" i="94"/>
  <c r="R81" i="91"/>
  <c r="R77" i="91"/>
  <c r="R141" i="92"/>
  <c r="R147" i="93"/>
  <c r="R98" i="93"/>
  <c r="R87" i="93"/>
  <c r="R123" i="93"/>
  <c r="Q3" i="93"/>
  <c r="H4" i="93"/>
  <c r="R102" i="93"/>
  <c r="R44" i="93"/>
  <c r="R24" i="93"/>
  <c r="O9" i="93"/>
  <c r="H6" i="93"/>
  <c r="R13" i="93"/>
  <c r="R62" i="93"/>
  <c r="R28" i="93"/>
  <c r="R161" i="93"/>
  <c r="R94" i="93"/>
  <c r="R42" i="93"/>
  <c r="R39" i="93"/>
  <c r="R19" i="93"/>
  <c r="Q4" i="93"/>
  <c r="R87" i="90"/>
  <c r="R30" i="90"/>
  <c r="R64" i="90"/>
  <c r="R143" i="91"/>
  <c r="R138" i="91"/>
  <c r="R111" i="91"/>
  <c r="R87" i="91"/>
  <c r="R143" i="92"/>
  <c r="R89" i="92"/>
  <c r="R111" i="92"/>
  <c r="R58" i="92"/>
  <c r="R65" i="92"/>
  <c r="R57" i="92"/>
  <c r="R56" i="92"/>
  <c r="R28" i="92"/>
  <c r="R26" i="92"/>
  <c r="R23" i="92"/>
  <c r="R21" i="92"/>
  <c r="R19" i="92"/>
  <c r="R17" i="92"/>
  <c r="R15" i="92"/>
  <c r="R13" i="92"/>
  <c r="R154" i="93"/>
  <c r="R150" i="93"/>
  <c r="R109" i="93"/>
  <c r="R146" i="93"/>
  <c r="R112" i="93"/>
  <c r="R149" i="93"/>
  <c r="R145" i="93"/>
  <c r="R152" i="93"/>
  <c r="R148" i="93"/>
  <c r="R110" i="93"/>
  <c r="R135" i="93"/>
  <c r="R131" i="93"/>
  <c r="R125" i="93"/>
  <c r="R83" i="93"/>
  <c r="R66" i="93"/>
  <c r="R41" i="93"/>
  <c r="R38" i="93"/>
  <c r="R21" i="93"/>
  <c r="R159" i="93"/>
  <c r="R37" i="93"/>
  <c r="R17" i="93"/>
  <c r="R116" i="93"/>
  <c r="R43" i="93"/>
  <c r="R23" i="93"/>
  <c r="R95" i="93"/>
  <c r="R35" i="93"/>
  <c r="R160" i="93"/>
  <c r="R101" i="92"/>
  <c r="R106" i="92"/>
  <c r="R70" i="92"/>
  <c r="R98" i="92"/>
  <c r="R95" i="92"/>
  <c r="R100" i="93"/>
  <c r="R132" i="93"/>
  <c r="R126" i="93"/>
  <c r="R122" i="93"/>
  <c r="R118" i="93"/>
  <c r="R114" i="93"/>
  <c r="R106" i="93"/>
  <c r="R67" i="93"/>
  <c r="R162" i="93"/>
  <c r="R36" i="93"/>
  <c r="H3" i="93"/>
  <c r="R89" i="93"/>
  <c r="R22" i="93"/>
  <c r="R15" i="93"/>
  <c r="R27" i="92"/>
  <c r="R22" i="92"/>
  <c r="R20" i="92"/>
  <c r="R18" i="92"/>
  <c r="R16" i="92"/>
  <c r="R14" i="92"/>
  <c r="R40" i="93"/>
  <c r="R29" i="93"/>
  <c r="M9" i="93"/>
  <c r="R61" i="93"/>
  <c r="R16" i="93"/>
  <c r="R27" i="93"/>
  <c r="R117" i="90"/>
  <c r="R107" i="90"/>
  <c r="R24" i="90"/>
  <c r="R141" i="91"/>
  <c r="R158" i="91"/>
  <c r="R97" i="91"/>
  <c r="H6" i="91"/>
  <c r="R135" i="92"/>
  <c r="R90" i="92"/>
  <c r="R69" i="92"/>
  <c r="M9" i="92"/>
  <c r="R38" i="92"/>
  <c r="R37" i="92"/>
  <c r="N9" i="92"/>
  <c r="R126" i="90"/>
  <c r="R72" i="90"/>
  <c r="R66" i="90"/>
  <c r="R62" i="90"/>
  <c r="R73" i="90"/>
  <c r="R70" i="90"/>
  <c r="R50" i="90"/>
  <c r="R26" i="90"/>
  <c r="R130" i="91"/>
  <c r="R139" i="91"/>
  <c r="R131" i="91"/>
  <c r="R102" i="91"/>
  <c r="R105" i="91"/>
  <c r="R78" i="91"/>
  <c r="L9" i="91"/>
  <c r="R140" i="92"/>
  <c r="R139" i="92"/>
  <c r="R114" i="92"/>
  <c r="R102" i="92"/>
  <c r="R99" i="92"/>
  <c r="R66" i="92"/>
  <c r="R36" i="92"/>
  <c r="R59" i="92"/>
  <c r="R39" i="92"/>
  <c r="H4" i="92"/>
  <c r="L9" i="92"/>
  <c r="R67" i="92"/>
  <c r="R43" i="92"/>
  <c r="R42" i="92"/>
  <c r="R33" i="92"/>
  <c r="R64" i="92"/>
  <c r="R30" i="92"/>
  <c r="O9" i="92"/>
  <c r="H6" i="92"/>
  <c r="R29" i="92"/>
  <c r="R24" i="92"/>
  <c r="Q4" i="92"/>
  <c r="R151" i="90"/>
  <c r="R148" i="90"/>
  <c r="R86" i="90"/>
  <c r="R31" i="90"/>
  <c r="R159" i="90"/>
  <c r="R137" i="91"/>
  <c r="R79" i="91"/>
  <c r="R80" i="91"/>
  <c r="R76" i="91"/>
  <c r="R158" i="92"/>
  <c r="R138" i="92"/>
  <c r="R97" i="92"/>
  <c r="R96" i="92"/>
  <c r="R85" i="92"/>
  <c r="R68" i="92"/>
  <c r="R44" i="92"/>
  <c r="R40" i="92"/>
  <c r="R32" i="92"/>
  <c r="R31" i="92"/>
  <c r="R34" i="92"/>
  <c r="R41" i="92"/>
  <c r="Q3" i="92"/>
  <c r="R152" i="90"/>
  <c r="R129" i="90"/>
  <c r="R121" i="90"/>
  <c r="R76" i="90"/>
  <c r="R57" i="90"/>
  <c r="R47" i="90"/>
  <c r="R37" i="90"/>
  <c r="R35" i="90"/>
  <c r="R25" i="90"/>
  <c r="R32" i="90"/>
  <c r="R161" i="90"/>
  <c r="R95" i="91"/>
  <c r="R133" i="91"/>
  <c r="R132" i="91"/>
  <c r="R100" i="91"/>
  <c r="R90" i="91"/>
  <c r="R83" i="91"/>
  <c r="R75" i="91"/>
  <c r="R98" i="91"/>
  <c r="R96" i="91"/>
  <c r="R84" i="91"/>
  <c r="R54" i="91"/>
  <c r="R61" i="91"/>
  <c r="R50" i="91"/>
  <c r="R48" i="91"/>
  <c r="R46" i="91"/>
  <c r="H5" i="91"/>
  <c r="Q4" i="91"/>
  <c r="R63" i="90"/>
  <c r="R34" i="90"/>
  <c r="R23" i="90"/>
  <c r="R18" i="90"/>
  <c r="R142" i="91"/>
  <c r="R91" i="91"/>
  <c r="R149" i="90"/>
  <c r="R145" i="90"/>
  <c r="R141" i="90"/>
  <c r="R147" i="90"/>
  <c r="R122" i="90"/>
  <c r="R118" i="90"/>
  <c r="R114" i="90"/>
  <c r="R110" i="90"/>
  <c r="R85" i="90"/>
  <c r="R36" i="90"/>
  <c r="R33" i="90"/>
  <c r="R19" i="90"/>
  <c r="R13" i="90"/>
  <c r="R22" i="90"/>
  <c r="R15" i="90"/>
  <c r="R27" i="90"/>
  <c r="R17" i="90"/>
  <c r="R129" i="91"/>
  <c r="R108" i="91"/>
  <c r="R109" i="91"/>
  <c r="R140" i="91"/>
  <c r="R86" i="91"/>
  <c r="R73" i="91"/>
  <c r="R101" i="91"/>
  <c r="R74" i="91"/>
  <c r="R52" i="91"/>
  <c r="R51" i="91"/>
  <c r="R49" i="91"/>
  <c r="R47" i="91"/>
  <c r="H4" i="91"/>
  <c r="Q3" i="91"/>
  <c r="O9" i="91"/>
  <c r="R71" i="90"/>
  <c r="R58" i="90"/>
  <c r="R29" i="90"/>
  <c r="R14" i="90"/>
  <c r="R162" i="90"/>
  <c r="R16" i="90"/>
  <c r="R135" i="91"/>
  <c r="R85" i="91"/>
  <c r="R106" i="91"/>
  <c r="R89" i="91"/>
  <c r="N9" i="91"/>
  <c r="R53" i="91"/>
  <c r="M9" i="91"/>
  <c r="H3" i="91"/>
  <c r="R128" i="90"/>
  <c r="R120" i="90"/>
  <c r="R116" i="90"/>
  <c r="R112" i="90"/>
  <c r="N9" i="90"/>
  <c r="R77" i="90"/>
  <c r="R20" i="90"/>
  <c r="R113" i="90"/>
  <c r="R74" i="90"/>
  <c r="M9" i="90"/>
  <c r="R40" i="90"/>
  <c r="R46" i="90"/>
  <c r="L9" i="90"/>
  <c r="R45" i="90"/>
  <c r="R75" i="90"/>
  <c r="R69" i="90"/>
  <c r="R138" i="90"/>
  <c r="R127" i="90"/>
  <c r="R119" i="90"/>
  <c r="R115" i="90"/>
  <c r="R111" i="90"/>
  <c r="R125" i="90"/>
  <c r="R68" i="90"/>
  <c r="R124" i="90"/>
  <c r="R43" i="90"/>
  <c r="R39" i="90"/>
  <c r="R49" i="90"/>
  <c r="R42" i="90"/>
  <c r="H6" i="90"/>
  <c r="O9" i="90"/>
  <c r="R48" i="90"/>
  <c r="R44" i="90"/>
  <c r="R154" i="90"/>
  <c r="R139" i="90"/>
  <c r="R144" i="90"/>
  <c r="R143" i="90"/>
  <c r="R38" i="90"/>
  <c r="H4" i="90"/>
  <c r="Z33" i="1"/>
  <c r="P9" i="94" l="1"/>
  <c r="P9" i="93"/>
  <c r="P9" i="92"/>
  <c r="P9" i="90"/>
  <c r="P9" i="91"/>
  <c r="Y48" i="1"/>
  <c r="Z47" i="1"/>
  <c r="Y47" i="1"/>
  <c r="Z46" i="1"/>
  <c r="Y46" i="1"/>
  <c r="Z45" i="1"/>
  <c r="Y45" i="1"/>
  <c r="N154" i="10" l="1"/>
  <c r="C13" i="79" l="1"/>
  <c r="C94" i="79"/>
  <c r="C80" i="79"/>
  <c r="C155" i="79"/>
  <c r="C142" i="79"/>
  <c r="C98" i="79"/>
  <c r="C159" i="79"/>
  <c r="C90" i="79"/>
  <c r="C14" i="79"/>
  <c r="C81" i="79"/>
  <c r="C95" i="79"/>
  <c r="C42" i="79"/>
  <c r="C127" i="79"/>
  <c r="C86" i="79"/>
  <c r="C82" i="79"/>
  <c r="C52" i="79"/>
  <c r="C118" i="79"/>
  <c r="C75" i="79"/>
  <c r="C83" i="79"/>
  <c r="C137" i="79"/>
  <c r="C146" i="79"/>
  <c r="C15" i="79"/>
  <c r="C138" i="79"/>
  <c r="C150" i="79"/>
  <c r="C103" i="79"/>
  <c r="C128" i="79"/>
  <c r="C84" i="79"/>
  <c r="C66" i="79"/>
  <c r="C34" i="79"/>
  <c r="C87" i="79"/>
  <c r="C67" i="79"/>
  <c r="C47" i="79"/>
  <c r="C99" i="79"/>
  <c r="C160" i="79"/>
  <c r="C151" i="79"/>
  <c r="C21" i="79"/>
  <c r="C35" i="79"/>
  <c r="C76" i="79"/>
  <c r="C122" i="79"/>
  <c r="C133" i="79"/>
  <c r="C156" i="79"/>
  <c r="C77" i="79"/>
  <c r="C100" i="79"/>
  <c r="C30" i="79"/>
  <c r="C139" i="79"/>
  <c r="C101" i="79"/>
  <c r="C22" i="79"/>
  <c r="C134" i="79"/>
  <c r="C104" i="79"/>
  <c r="C88" i="79"/>
  <c r="C26" i="79"/>
  <c r="C109" i="79"/>
  <c r="C105" i="79"/>
  <c r="C89" i="79"/>
  <c r="C31" i="79"/>
  <c r="C91" i="79"/>
  <c r="C106" i="79"/>
  <c r="C96" i="79"/>
  <c r="C56" i="79"/>
  <c r="C143" i="79"/>
  <c r="C23" i="79"/>
  <c r="C71" i="79"/>
  <c r="C157" i="79"/>
  <c r="C147" i="79"/>
  <c r="C92" i="79"/>
  <c r="C152" i="79"/>
  <c r="C48" i="79"/>
  <c r="C57" i="79"/>
  <c r="C49" i="79"/>
  <c r="C53" i="79"/>
  <c r="C43" i="79"/>
  <c r="C54" i="79"/>
  <c r="C102" i="79"/>
  <c r="C58" i="79"/>
  <c r="C55" i="79"/>
  <c r="C113" i="79"/>
  <c r="C129" i="79"/>
  <c r="C161" i="79"/>
  <c r="C163" i="79"/>
  <c r="C38" i="79"/>
  <c r="C44" i="79"/>
  <c r="C32" i="79"/>
  <c r="C16" i="79"/>
  <c r="C123" i="79"/>
  <c r="C59" i="79"/>
  <c r="C148" i="79"/>
  <c r="C114" i="79"/>
  <c r="C68" i="79"/>
  <c r="C45" i="79"/>
  <c r="C119" i="79"/>
  <c r="C61" i="79"/>
  <c r="C69" i="79"/>
  <c r="C97" i="79"/>
  <c r="C39" i="79"/>
  <c r="C120" i="79"/>
  <c r="C140" i="79"/>
  <c r="C110" i="79"/>
  <c r="C107" i="79"/>
  <c r="C70" i="79"/>
  <c r="C124" i="79"/>
  <c r="C135" i="79"/>
  <c r="C72" i="79"/>
  <c r="C73" i="79"/>
  <c r="C36" i="79"/>
  <c r="C130" i="79"/>
  <c r="C74" i="79"/>
  <c r="C40" i="79"/>
  <c r="C62" i="79"/>
  <c r="C153" i="79"/>
  <c r="C60" i="79"/>
  <c r="C115" i="79"/>
  <c r="C17" i="79"/>
  <c r="C121" i="79"/>
  <c r="C37" i="79"/>
  <c r="C158" i="79"/>
  <c r="C116" i="79"/>
  <c r="C41" i="79"/>
  <c r="C149" i="79"/>
  <c r="C78" i="79"/>
  <c r="C117" i="79"/>
  <c r="C136" i="79"/>
  <c r="C50" i="79"/>
  <c r="C131" i="79"/>
  <c r="C111" i="79"/>
  <c r="C85" i="79"/>
  <c r="C27" i="79"/>
  <c r="C112" i="79"/>
  <c r="C24" i="79"/>
  <c r="C144" i="79"/>
  <c r="C93" i="79"/>
  <c r="C63" i="79"/>
  <c r="C33" i="79"/>
  <c r="C51" i="79"/>
  <c r="C125" i="79"/>
  <c r="C162" i="79"/>
  <c r="C108" i="79"/>
  <c r="C28" i="79"/>
  <c r="C141" i="79"/>
  <c r="C126" i="79"/>
  <c r="C18" i="79"/>
  <c r="C25" i="79"/>
  <c r="C145" i="79"/>
  <c r="C79" i="79"/>
  <c r="C64" i="79"/>
  <c r="C29" i="79"/>
  <c r="C154" i="79"/>
  <c r="C46" i="79"/>
  <c r="C65" i="79"/>
  <c r="C19" i="79"/>
  <c r="C20" i="79"/>
  <c r="C132" i="79"/>
  <c r="Y37" i="1"/>
  <c r="O6" i="1" l="1"/>
  <c r="I154" i="10" l="1"/>
  <c r="J154" i="10"/>
  <c r="K154" i="10"/>
  <c r="L154" i="10"/>
  <c r="M154" i="10"/>
  <c r="O154" i="10"/>
  <c r="E39" i="82" l="1"/>
  <c r="G9" i="10" l="1"/>
  <c r="G8" i="10"/>
  <c r="P121" i="10"/>
  <c r="G2" i="10" l="1"/>
  <c r="G85" i="10"/>
  <c r="G74" i="10"/>
  <c r="G144" i="10"/>
  <c r="G133" i="10"/>
  <c r="G91" i="10"/>
  <c r="G151" i="10"/>
  <c r="G81" i="10"/>
  <c r="G3" i="10"/>
  <c r="G73" i="10"/>
  <c r="G86" i="10"/>
  <c r="G33" i="10"/>
  <c r="G118" i="10"/>
  <c r="G77" i="10"/>
  <c r="G69" i="10"/>
  <c r="G41" i="10"/>
  <c r="G107" i="10"/>
  <c r="G67" i="10"/>
  <c r="G70" i="10"/>
  <c r="G129" i="10"/>
  <c r="G135" i="10"/>
  <c r="G5" i="10"/>
  <c r="G130" i="10"/>
  <c r="G143" i="10"/>
  <c r="G92" i="10"/>
  <c r="G119" i="10"/>
  <c r="G71" i="10"/>
  <c r="G56" i="10"/>
  <c r="G23" i="10"/>
  <c r="G78" i="10"/>
  <c r="G55" i="10"/>
  <c r="G39" i="10"/>
  <c r="G87" i="10"/>
  <c r="G149" i="10"/>
  <c r="G140" i="10"/>
  <c r="G10" i="10"/>
  <c r="G24" i="10"/>
  <c r="G66" i="10"/>
  <c r="G113" i="10"/>
  <c r="G122" i="10"/>
  <c r="G145" i="10"/>
  <c r="G68" i="10"/>
  <c r="G88" i="10"/>
  <c r="G19" i="10"/>
  <c r="G128" i="10"/>
  <c r="G90" i="10"/>
  <c r="G11" i="10"/>
  <c r="G123" i="10"/>
  <c r="G95" i="10"/>
  <c r="G75" i="10"/>
  <c r="G18" i="10"/>
  <c r="G98" i="10"/>
  <c r="G96" i="10"/>
  <c r="G76" i="10"/>
  <c r="G20" i="10"/>
  <c r="G82" i="10"/>
  <c r="G93" i="10"/>
  <c r="G84" i="10"/>
  <c r="G45" i="10"/>
  <c r="G131" i="10"/>
  <c r="G13" i="10"/>
  <c r="G60" i="10"/>
  <c r="G146" i="10"/>
  <c r="G137" i="10"/>
  <c r="G80" i="10"/>
  <c r="G141" i="10"/>
  <c r="G38" i="10"/>
  <c r="G48" i="10"/>
  <c r="G40" i="10"/>
  <c r="G44" i="10"/>
  <c r="G31" i="10"/>
  <c r="G43" i="10"/>
  <c r="G89" i="10"/>
  <c r="G47" i="10"/>
  <c r="G42" i="10"/>
  <c r="G102" i="10"/>
  <c r="G120" i="10"/>
  <c r="G148" i="10"/>
  <c r="G153" i="10"/>
  <c r="G30" i="10"/>
  <c r="G35" i="10"/>
  <c r="G21" i="10"/>
  <c r="G6" i="10"/>
  <c r="G111" i="10"/>
  <c r="G46" i="10"/>
  <c r="G138" i="10"/>
  <c r="G103" i="10"/>
  <c r="G58" i="10"/>
  <c r="G34" i="10"/>
  <c r="G110" i="10"/>
  <c r="G54" i="10"/>
  <c r="G59" i="10"/>
  <c r="G83" i="10"/>
  <c r="G29" i="10"/>
  <c r="G108" i="10"/>
  <c r="G126" i="10"/>
  <c r="G100" i="10"/>
  <c r="G97" i="10"/>
  <c r="G57" i="10"/>
  <c r="G112" i="10"/>
  <c r="G124" i="10"/>
  <c r="G63" i="10"/>
  <c r="G61" i="10"/>
  <c r="G25" i="10"/>
  <c r="G116" i="10"/>
  <c r="G62" i="10"/>
  <c r="G28" i="10"/>
  <c r="G53" i="10"/>
  <c r="G139" i="10"/>
  <c r="G49" i="10"/>
  <c r="G104" i="10"/>
  <c r="G4" i="10"/>
  <c r="G109" i="10"/>
  <c r="G26" i="10"/>
  <c r="G147" i="10"/>
  <c r="G105" i="10"/>
  <c r="G27" i="10"/>
  <c r="G136" i="10"/>
  <c r="G64" i="10"/>
  <c r="G106" i="10"/>
  <c r="G125" i="10"/>
  <c r="G37" i="10"/>
  <c r="G117" i="10"/>
  <c r="G99" i="10"/>
  <c r="G72" i="10"/>
  <c r="G16" i="10"/>
  <c r="G101" i="10"/>
  <c r="G14" i="10"/>
  <c r="G132" i="10"/>
  <c r="G79" i="10"/>
  <c r="G50" i="10"/>
  <c r="G22" i="10"/>
  <c r="G36" i="10"/>
  <c r="G115" i="10"/>
  <c r="G150" i="10"/>
  <c r="G94" i="10"/>
  <c r="G15" i="10"/>
  <c r="G127" i="10"/>
  <c r="G114" i="10"/>
  <c r="G7" i="10"/>
  <c r="G12" i="10"/>
  <c r="G134" i="10"/>
  <c r="G65" i="10"/>
  <c r="G51" i="10"/>
  <c r="G17" i="10"/>
  <c r="G142" i="10"/>
  <c r="G32" i="10"/>
  <c r="G52" i="10"/>
  <c r="P8" i="10" l="1"/>
  <c r="AA33" i="1" l="1"/>
  <c r="Z28" i="1"/>
  <c r="Y36" i="1"/>
  <c r="AA28" i="1" l="1"/>
  <c r="C86" i="82"/>
  <c r="C85" i="82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34" i="82"/>
  <c r="O8" i="82"/>
  <c r="J8" i="82"/>
  <c r="M7" i="82"/>
  <c r="O7" i="82" s="1"/>
  <c r="J7" i="82"/>
  <c r="M6" i="82"/>
  <c r="O6" i="82" s="1"/>
  <c r="J6" i="82"/>
  <c r="M5" i="82"/>
  <c r="O5" i="82" s="1"/>
  <c r="J5" i="82"/>
  <c r="M4" i="82"/>
  <c r="O4" i="82" s="1"/>
  <c r="J4" i="82"/>
  <c r="M3" i="82"/>
  <c r="O3" i="82" s="1"/>
  <c r="J3" i="82"/>
  <c r="M2" i="82"/>
  <c r="O2" i="82" s="1"/>
  <c r="J2" i="82"/>
  <c r="K163" i="79" l="1"/>
  <c r="J163" i="79"/>
  <c r="G163" i="79"/>
  <c r="F163" i="79"/>
  <c r="E163" i="79"/>
  <c r="D163" i="79"/>
  <c r="K158" i="79"/>
  <c r="J158" i="79"/>
  <c r="G158" i="79"/>
  <c r="F158" i="79"/>
  <c r="E158" i="79"/>
  <c r="D158" i="79"/>
  <c r="K157" i="79"/>
  <c r="J157" i="79"/>
  <c r="G157" i="79"/>
  <c r="F157" i="79"/>
  <c r="E157" i="79"/>
  <c r="D157" i="79"/>
  <c r="K156" i="79"/>
  <c r="J156" i="79"/>
  <c r="G156" i="79"/>
  <c r="F156" i="79"/>
  <c r="E156" i="79"/>
  <c r="D156" i="79"/>
  <c r="K155" i="79"/>
  <c r="J155" i="79"/>
  <c r="G155" i="79"/>
  <c r="F155" i="79"/>
  <c r="E155" i="79"/>
  <c r="D155" i="79"/>
  <c r="K154" i="79"/>
  <c r="J154" i="79"/>
  <c r="G154" i="79"/>
  <c r="F154" i="79"/>
  <c r="E154" i="79"/>
  <c r="D154" i="79"/>
  <c r="K24" i="79"/>
  <c r="J24" i="79"/>
  <c r="G24" i="79"/>
  <c r="F24" i="79"/>
  <c r="E24" i="79"/>
  <c r="D24" i="79"/>
  <c r="K153" i="79"/>
  <c r="J153" i="79"/>
  <c r="G153" i="79"/>
  <c r="F153" i="79"/>
  <c r="E153" i="79"/>
  <c r="D153" i="79"/>
  <c r="K152" i="79"/>
  <c r="J152" i="79"/>
  <c r="G152" i="79"/>
  <c r="F152" i="79"/>
  <c r="E152" i="79"/>
  <c r="D152" i="79"/>
  <c r="K149" i="79"/>
  <c r="J149" i="79"/>
  <c r="G149" i="79"/>
  <c r="F149" i="79"/>
  <c r="E149" i="79"/>
  <c r="D149" i="79"/>
  <c r="K148" i="79"/>
  <c r="J148" i="79"/>
  <c r="G148" i="79"/>
  <c r="F148" i="79"/>
  <c r="E148" i="79"/>
  <c r="D148" i="79"/>
  <c r="K147" i="79"/>
  <c r="J147" i="79"/>
  <c r="G147" i="79"/>
  <c r="F147" i="79"/>
  <c r="E147" i="79"/>
  <c r="D147" i="79"/>
  <c r="K146" i="79"/>
  <c r="J146" i="79"/>
  <c r="G146" i="79"/>
  <c r="F146" i="79"/>
  <c r="E146" i="79"/>
  <c r="D146" i="79"/>
  <c r="K145" i="79"/>
  <c r="J145" i="79"/>
  <c r="G145" i="79"/>
  <c r="F145" i="79"/>
  <c r="E145" i="79"/>
  <c r="D145" i="79"/>
  <c r="K144" i="79"/>
  <c r="J144" i="79"/>
  <c r="G144" i="79"/>
  <c r="F144" i="79"/>
  <c r="E144" i="79"/>
  <c r="D144" i="79"/>
  <c r="K23" i="79"/>
  <c r="J23" i="79"/>
  <c r="G23" i="79"/>
  <c r="F23" i="79"/>
  <c r="E23" i="79"/>
  <c r="D23" i="79"/>
  <c r="K22" i="79"/>
  <c r="J22" i="79"/>
  <c r="G22" i="79"/>
  <c r="F22" i="79"/>
  <c r="E22" i="79"/>
  <c r="D22" i="79"/>
  <c r="K21" i="79"/>
  <c r="J21" i="79"/>
  <c r="G21" i="79"/>
  <c r="F21" i="79"/>
  <c r="E21" i="79"/>
  <c r="D21" i="79"/>
  <c r="K141" i="79"/>
  <c r="J141" i="79"/>
  <c r="G141" i="79"/>
  <c r="F141" i="79"/>
  <c r="E141" i="79"/>
  <c r="D141" i="79"/>
  <c r="K140" i="79"/>
  <c r="J140" i="79"/>
  <c r="G140" i="79"/>
  <c r="F140" i="79"/>
  <c r="E140" i="79"/>
  <c r="D140" i="79"/>
  <c r="K139" i="79"/>
  <c r="J139" i="79"/>
  <c r="G139" i="79"/>
  <c r="F139" i="79"/>
  <c r="E139" i="79"/>
  <c r="D139" i="79"/>
  <c r="K138" i="79"/>
  <c r="J138" i="79"/>
  <c r="G138" i="79"/>
  <c r="F138" i="79"/>
  <c r="E138" i="79"/>
  <c r="D138" i="79"/>
  <c r="K137" i="79"/>
  <c r="J137" i="79"/>
  <c r="G137" i="79"/>
  <c r="F137" i="79"/>
  <c r="E137" i="79"/>
  <c r="D137" i="79"/>
  <c r="K112" i="79"/>
  <c r="J112" i="79"/>
  <c r="G112" i="79"/>
  <c r="F112" i="79"/>
  <c r="E112" i="79"/>
  <c r="D112" i="79"/>
  <c r="K136" i="79"/>
  <c r="J136" i="79"/>
  <c r="G136" i="79"/>
  <c r="F136" i="79"/>
  <c r="E136" i="79"/>
  <c r="D136" i="79"/>
  <c r="K134" i="79"/>
  <c r="J134" i="79"/>
  <c r="G134" i="79"/>
  <c r="F134" i="79"/>
  <c r="E134" i="79"/>
  <c r="D134" i="79"/>
  <c r="K133" i="79"/>
  <c r="J133" i="79"/>
  <c r="G133" i="79"/>
  <c r="F133" i="79"/>
  <c r="E133" i="79"/>
  <c r="D133" i="79"/>
  <c r="K132" i="79"/>
  <c r="J132" i="79"/>
  <c r="G132" i="79"/>
  <c r="F132" i="79"/>
  <c r="E132" i="79"/>
  <c r="D132" i="79"/>
  <c r="K131" i="79"/>
  <c r="J131" i="79"/>
  <c r="G131" i="79"/>
  <c r="F131" i="79"/>
  <c r="E131" i="79"/>
  <c r="D131" i="79"/>
  <c r="K130" i="79"/>
  <c r="J130" i="79"/>
  <c r="G130" i="79"/>
  <c r="F130" i="79"/>
  <c r="E130" i="79"/>
  <c r="D130" i="79"/>
  <c r="K129" i="79"/>
  <c r="J129" i="79"/>
  <c r="G129" i="79"/>
  <c r="F129" i="79"/>
  <c r="E129" i="79"/>
  <c r="D129" i="79"/>
  <c r="K128" i="79"/>
  <c r="J128" i="79"/>
  <c r="G128" i="79"/>
  <c r="F128" i="79"/>
  <c r="E128" i="79"/>
  <c r="D128" i="79"/>
  <c r="K127" i="79"/>
  <c r="J127" i="79"/>
  <c r="G127" i="79"/>
  <c r="F127" i="79"/>
  <c r="E127" i="79"/>
  <c r="D127" i="79"/>
  <c r="K126" i="79"/>
  <c r="J126" i="79"/>
  <c r="G126" i="79"/>
  <c r="F126" i="79"/>
  <c r="E126" i="79"/>
  <c r="D126" i="79"/>
  <c r="K125" i="79"/>
  <c r="J125" i="79"/>
  <c r="G125" i="79"/>
  <c r="F125" i="79"/>
  <c r="E125" i="79"/>
  <c r="D125" i="79"/>
  <c r="K124" i="79"/>
  <c r="J124" i="79"/>
  <c r="G124" i="79"/>
  <c r="F124" i="79"/>
  <c r="E124" i="79"/>
  <c r="D124" i="79"/>
  <c r="K123" i="79"/>
  <c r="J123" i="79"/>
  <c r="G123" i="79"/>
  <c r="F123" i="79"/>
  <c r="E123" i="79"/>
  <c r="D123" i="79"/>
  <c r="K122" i="79"/>
  <c r="J122" i="79"/>
  <c r="G122" i="79"/>
  <c r="F122" i="79"/>
  <c r="E122" i="79"/>
  <c r="D122" i="79"/>
  <c r="K121" i="79"/>
  <c r="J121" i="79"/>
  <c r="G121" i="79"/>
  <c r="F121" i="79"/>
  <c r="E121" i="79"/>
  <c r="D121" i="79"/>
  <c r="K120" i="79"/>
  <c r="J120" i="79"/>
  <c r="G120" i="79"/>
  <c r="F120" i="79"/>
  <c r="E120" i="79"/>
  <c r="D120" i="79"/>
  <c r="K119" i="79"/>
  <c r="J119" i="79"/>
  <c r="G119" i="79"/>
  <c r="F119" i="79"/>
  <c r="E119" i="79"/>
  <c r="D119" i="79"/>
  <c r="K57" i="79"/>
  <c r="J57" i="79"/>
  <c r="G57" i="79"/>
  <c r="F57" i="79"/>
  <c r="E57" i="79"/>
  <c r="D57" i="79"/>
  <c r="K118" i="79"/>
  <c r="J118" i="79"/>
  <c r="G118" i="79"/>
  <c r="F118" i="79"/>
  <c r="E118" i="79"/>
  <c r="D118" i="79"/>
  <c r="K117" i="79"/>
  <c r="J117" i="79"/>
  <c r="G117" i="79"/>
  <c r="F117" i="79"/>
  <c r="E117" i="79"/>
  <c r="D117" i="79"/>
  <c r="K116" i="79"/>
  <c r="J116" i="79"/>
  <c r="G116" i="79"/>
  <c r="F116" i="79"/>
  <c r="E116" i="79"/>
  <c r="D116" i="79"/>
  <c r="K115" i="79"/>
  <c r="J115" i="79"/>
  <c r="G115" i="79"/>
  <c r="F115" i="79"/>
  <c r="E115" i="79"/>
  <c r="D115" i="79"/>
  <c r="K114" i="79"/>
  <c r="J114" i="79"/>
  <c r="G114" i="79"/>
  <c r="F114" i="79"/>
  <c r="E114" i="79"/>
  <c r="D114" i="79"/>
  <c r="K113" i="79"/>
  <c r="J113" i="79"/>
  <c r="G113" i="79"/>
  <c r="F113" i="79"/>
  <c r="E113" i="79"/>
  <c r="D113" i="79"/>
  <c r="K111" i="79"/>
  <c r="J111" i="79"/>
  <c r="G111" i="79"/>
  <c r="F111" i="79"/>
  <c r="E111" i="79"/>
  <c r="D111" i="79"/>
  <c r="K135" i="79"/>
  <c r="J135" i="79"/>
  <c r="G135" i="79"/>
  <c r="F135" i="79"/>
  <c r="E135" i="79"/>
  <c r="D135" i="79"/>
  <c r="K110" i="79"/>
  <c r="J110" i="79"/>
  <c r="G110" i="79"/>
  <c r="F110" i="79"/>
  <c r="E110" i="79"/>
  <c r="D110" i="79"/>
  <c r="K109" i="79"/>
  <c r="J109" i="79"/>
  <c r="G109" i="79"/>
  <c r="F109" i="79"/>
  <c r="E109" i="79"/>
  <c r="D109" i="79"/>
  <c r="K66" i="79"/>
  <c r="J66" i="79"/>
  <c r="G66" i="79"/>
  <c r="F66" i="79"/>
  <c r="E66" i="79"/>
  <c r="D66" i="79"/>
  <c r="K108" i="79"/>
  <c r="J108" i="79"/>
  <c r="G108" i="79"/>
  <c r="F108" i="79"/>
  <c r="E108" i="79"/>
  <c r="D108" i="79"/>
  <c r="K107" i="79"/>
  <c r="J107" i="79"/>
  <c r="G107" i="79"/>
  <c r="F107" i="79"/>
  <c r="E107" i="79"/>
  <c r="D107" i="79"/>
  <c r="K106" i="79"/>
  <c r="J106" i="79"/>
  <c r="G106" i="79"/>
  <c r="F106" i="79"/>
  <c r="E106" i="79"/>
  <c r="D106" i="79"/>
  <c r="K105" i="79"/>
  <c r="J105" i="79"/>
  <c r="G105" i="79"/>
  <c r="F105" i="79"/>
  <c r="E105" i="79"/>
  <c r="D105" i="79"/>
  <c r="K104" i="79"/>
  <c r="J104" i="79"/>
  <c r="G104" i="79"/>
  <c r="F104" i="79"/>
  <c r="E104" i="79"/>
  <c r="D104" i="79"/>
  <c r="K103" i="79"/>
  <c r="J103" i="79"/>
  <c r="G103" i="79"/>
  <c r="F103" i="79"/>
  <c r="E103" i="79"/>
  <c r="D103" i="79"/>
  <c r="K102" i="79"/>
  <c r="J102" i="79"/>
  <c r="G102" i="79"/>
  <c r="F102" i="79"/>
  <c r="E102" i="79"/>
  <c r="D102" i="79"/>
  <c r="K101" i="79"/>
  <c r="J101" i="79"/>
  <c r="G101" i="79"/>
  <c r="F101" i="79"/>
  <c r="E101" i="79"/>
  <c r="D101" i="79"/>
  <c r="K100" i="79"/>
  <c r="J100" i="79"/>
  <c r="G100" i="79"/>
  <c r="F100" i="79"/>
  <c r="E100" i="79"/>
  <c r="D100" i="79"/>
  <c r="K99" i="79"/>
  <c r="J99" i="79"/>
  <c r="G99" i="79"/>
  <c r="F99" i="79"/>
  <c r="E99" i="79"/>
  <c r="D99" i="79"/>
  <c r="K98" i="79"/>
  <c r="J98" i="79"/>
  <c r="G98" i="79"/>
  <c r="F98" i="79"/>
  <c r="E98" i="79"/>
  <c r="D98" i="79"/>
  <c r="K97" i="79"/>
  <c r="J97" i="79"/>
  <c r="G97" i="79"/>
  <c r="F97" i="79"/>
  <c r="E97" i="79"/>
  <c r="D97" i="79"/>
  <c r="K96" i="79"/>
  <c r="J96" i="79"/>
  <c r="G96" i="79"/>
  <c r="F96" i="79"/>
  <c r="E96" i="79"/>
  <c r="D96" i="79"/>
  <c r="K95" i="79"/>
  <c r="J95" i="79"/>
  <c r="G95" i="79"/>
  <c r="F95" i="79"/>
  <c r="E95" i="79"/>
  <c r="D95" i="79"/>
  <c r="K94" i="79"/>
  <c r="J94" i="79"/>
  <c r="G94" i="79"/>
  <c r="F94" i="79"/>
  <c r="E94" i="79"/>
  <c r="D94" i="79"/>
  <c r="K93" i="79"/>
  <c r="J93" i="79"/>
  <c r="G93" i="79"/>
  <c r="F93" i="79"/>
  <c r="E93" i="79"/>
  <c r="D93" i="79"/>
  <c r="K92" i="79"/>
  <c r="J92" i="79"/>
  <c r="G92" i="79"/>
  <c r="F92" i="79"/>
  <c r="E92" i="79"/>
  <c r="D92" i="79"/>
  <c r="K91" i="79"/>
  <c r="J91" i="79"/>
  <c r="G91" i="79"/>
  <c r="F91" i="79"/>
  <c r="E91" i="79"/>
  <c r="D91" i="79"/>
  <c r="K90" i="79"/>
  <c r="J90" i="79"/>
  <c r="G90" i="79"/>
  <c r="F90" i="79"/>
  <c r="E90" i="79"/>
  <c r="D90" i="79"/>
  <c r="K89" i="79"/>
  <c r="J89" i="79"/>
  <c r="G89" i="79"/>
  <c r="F89" i="79"/>
  <c r="E89" i="79"/>
  <c r="D89" i="79"/>
  <c r="K88" i="79"/>
  <c r="J88" i="79"/>
  <c r="G88" i="79"/>
  <c r="F88" i="79"/>
  <c r="E88" i="79"/>
  <c r="D88" i="79"/>
  <c r="K87" i="79"/>
  <c r="J87" i="79"/>
  <c r="G87" i="79"/>
  <c r="F87" i="79"/>
  <c r="E87" i="79"/>
  <c r="D87" i="79"/>
  <c r="K86" i="79"/>
  <c r="J86" i="79"/>
  <c r="G86" i="79"/>
  <c r="F86" i="79"/>
  <c r="E86" i="79"/>
  <c r="D86" i="79"/>
  <c r="K85" i="79"/>
  <c r="J85" i="79"/>
  <c r="G85" i="79"/>
  <c r="F85" i="79"/>
  <c r="E85" i="79"/>
  <c r="D85" i="79"/>
  <c r="K84" i="79"/>
  <c r="J84" i="79"/>
  <c r="G84" i="79"/>
  <c r="F84" i="79"/>
  <c r="E84" i="79"/>
  <c r="D84" i="79"/>
  <c r="K83" i="79"/>
  <c r="J83" i="79"/>
  <c r="G83" i="79"/>
  <c r="F83" i="79"/>
  <c r="E83" i="79"/>
  <c r="D83" i="79"/>
  <c r="K82" i="79"/>
  <c r="J82" i="79"/>
  <c r="G82" i="79"/>
  <c r="F82" i="79"/>
  <c r="E82" i="79"/>
  <c r="D82" i="79"/>
  <c r="K81" i="79"/>
  <c r="J81" i="79"/>
  <c r="G81" i="79"/>
  <c r="F81" i="79"/>
  <c r="E81" i="79"/>
  <c r="D81" i="79"/>
  <c r="K80" i="79"/>
  <c r="J80" i="79"/>
  <c r="G80" i="79"/>
  <c r="F80" i="79"/>
  <c r="E80" i="79"/>
  <c r="D80" i="79"/>
  <c r="K79" i="79"/>
  <c r="J79" i="79"/>
  <c r="G79" i="79"/>
  <c r="F79" i="79"/>
  <c r="E79" i="79"/>
  <c r="D79" i="79"/>
  <c r="K78" i="79"/>
  <c r="J78" i="79"/>
  <c r="G78" i="79"/>
  <c r="F78" i="79"/>
  <c r="E78" i="79"/>
  <c r="D78" i="79"/>
  <c r="K77" i="79"/>
  <c r="J77" i="79"/>
  <c r="G77" i="79"/>
  <c r="F77" i="79"/>
  <c r="E77" i="79"/>
  <c r="D77" i="79"/>
  <c r="K76" i="79"/>
  <c r="J76" i="79"/>
  <c r="G76" i="79"/>
  <c r="F76" i="79"/>
  <c r="E76" i="79"/>
  <c r="D76" i="79"/>
  <c r="K75" i="79"/>
  <c r="J75" i="79"/>
  <c r="G75" i="79"/>
  <c r="F75" i="79"/>
  <c r="E75" i="79"/>
  <c r="D75" i="79"/>
  <c r="K74" i="79"/>
  <c r="J74" i="79"/>
  <c r="G74" i="79"/>
  <c r="F74" i="79"/>
  <c r="E74" i="79"/>
  <c r="D74" i="79"/>
  <c r="K73" i="79"/>
  <c r="J73" i="79"/>
  <c r="G73" i="79"/>
  <c r="F73" i="79"/>
  <c r="E73" i="79"/>
  <c r="D73" i="79"/>
  <c r="K72" i="79"/>
  <c r="J72" i="79"/>
  <c r="G72" i="79"/>
  <c r="F72" i="79"/>
  <c r="E72" i="79"/>
  <c r="D72" i="79"/>
  <c r="K71" i="79"/>
  <c r="J71" i="79"/>
  <c r="G71" i="79"/>
  <c r="F71" i="79"/>
  <c r="E71" i="79"/>
  <c r="D71" i="79"/>
  <c r="K70" i="79"/>
  <c r="J70" i="79"/>
  <c r="G70" i="79"/>
  <c r="F70" i="79"/>
  <c r="E70" i="79"/>
  <c r="D70" i="79"/>
  <c r="K69" i="79"/>
  <c r="J69" i="79"/>
  <c r="G69" i="79"/>
  <c r="F69" i="79"/>
  <c r="E69" i="79"/>
  <c r="D69" i="79"/>
  <c r="K68" i="79"/>
  <c r="J68" i="79"/>
  <c r="G68" i="79"/>
  <c r="F68" i="79"/>
  <c r="E68" i="79"/>
  <c r="D68" i="79"/>
  <c r="K67" i="79"/>
  <c r="J67" i="79"/>
  <c r="G67" i="79"/>
  <c r="F67" i="79"/>
  <c r="E67" i="79"/>
  <c r="D67" i="79"/>
  <c r="K65" i="79"/>
  <c r="J65" i="79"/>
  <c r="G65" i="79"/>
  <c r="F65" i="79"/>
  <c r="E65" i="79"/>
  <c r="D65" i="79"/>
  <c r="K64" i="79"/>
  <c r="J64" i="79"/>
  <c r="G64" i="79"/>
  <c r="F64" i="79"/>
  <c r="E64" i="79"/>
  <c r="D64" i="79"/>
  <c r="K63" i="79"/>
  <c r="J63" i="79"/>
  <c r="G63" i="79"/>
  <c r="F63" i="79"/>
  <c r="E63" i="79"/>
  <c r="D63" i="79"/>
  <c r="K62" i="79"/>
  <c r="J62" i="79"/>
  <c r="G62" i="79"/>
  <c r="F62" i="79"/>
  <c r="E62" i="79"/>
  <c r="D62" i="79"/>
  <c r="K61" i="79"/>
  <c r="J61" i="79"/>
  <c r="G61" i="79"/>
  <c r="F61" i="79"/>
  <c r="E61" i="79"/>
  <c r="D61" i="79"/>
  <c r="K60" i="79"/>
  <c r="J60" i="79"/>
  <c r="G60" i="79"/>
  <c r="F60" i="79"/>
  <c r="E60" i="79"/>
  <c r="D60" i="79"/>
  <c r="K59" i="79"/>
  <c r="J59" i="79"/>
  <c r="G59" i="79"/>
  <c r="F59" i="79"/>
  <c r="E59" i="79"/>
  <c r="D59" i="79"/>
  <c r="K58" i="79"/>
  <c r="J58" i="79"/>
  <c r="G58" i="79"/>
  <c r="F58" i="79"/>
  <c r="E58" i="79"/>
  <c r="D58" i="79"/>
  <c r="K56" i="79"/>
  <c r="J56" i="79"/>
  <c r="G56" i="79"/>
  <c r="F56" i="79"/>
  <c r="E56" i="79"/>
  <c r="D56" i="79"/>
  <c r="K55" i="79"/>
  <c r="J55" i="79"/>
  <c r="G55" i="79"/>
  <c r="F55" i="79"/>
  <c r="E55" i="79"/>
  <c r="D55" i="79"/>
  <c r="K54" i="79"/>
  <c r="J54" i="79"/>
  <c r="G54" i="79"/>
  <c r="F54" i="79"/>
  <c r="E54" i="79"/>
  <c r="D54" i="79"/>
  <c r="K53" i="79"/>
  <c r="J53" i="79"/>
  <c r="G53" i="79"/>
  <c r="F53" i="79"/>
  <c r="E53" i="79"/>
  <c r="D53" i="79"/>
  <c r="K52" i="79"/>
  <c r="J52" i="79"/>
  <c r="G52" i="79"/>
  <c r="F52" i="79"/>
  <c r="E52" i="79"/>
  <c r="D52" i="79"/>
  <c r="K51" i="79"/>
  <c r="J51" i="79"/>
  <c r="G51" i="79"/>
  <c r="F51" i="79"/>
  <c r="E51" i="79"/>
  <c r="D51" i="79"/>
  <c r="K50" i="79"/>
  <c r="J50" i="79"/>
  <c r="G50" i="79"/>
  <c r="F50" i="79"/>
  <c r="E50" i="79"/>
  <c r="D50" i="79"/>
  <c r="K49" i="79"/>
  <c r="J49" i="79"/>
  <c r="G49" i="79"/>
  <c r="F49" i="79"/>
  <c r="E49" i="79"/>
  <c r="D49" i="79"/>
  <c r="K48" i="79"/>
  <c r="J48" i="79"/>
  <c r="G48" i="79"/>
  <c r="F48" i="79"/>
  <c r="E48" i="79"/>
  <c r="D48" i="79"/>
  <c r="K47" i="79"/>
  <c r="J47" i="79"/>
  <c r="G47" i="79"/>
  <c r="F47" i="79"/>
  <c r="E47" i="79"/>
  <c r="D47" i="79"/>
  <c r="K46" i="79"/>
  <c r="J46" i="79"/>
  <c r="G46" i="79"/>
  <c r="F46" i="79"/>
  <c r="E46" i="79"/>
  <c r="D46" i="79"/>
  <c r="K45" i="79"/>
  <c r="J45" i="79"/>
  <c r="G45" i="79"/>
  <c r="F45" i="79"/>
  <c r="E45" i="79"/>
  <c r="D45" i="79"/>
  <c r="K44" i="79"/>
  <c r="J44" i="79"/>
  <c r="G44" i="79"/>
  <c r="F44" i="79"/>
  <c r="E44" i="79"/>
  <c r="D44" i="79"/>
  <c r="K43" i="79"/>
  <c r="J43" i="79"/>
  <c r="G43" i="79"/>
  <c r="F43" i="79"/>
  <c r="E43" i="79"/>
  <c r="D43" i="79"/>
  <c r="K42" i="79"/>
  <c r="J42" i="79"/>
  <c r="G42" i="79"/>
  <c r="F42" i="79"/>
  <c r="E42" i="79"/>
  <c r="D42" i="79"/>
  <c r="K41" i="79"/>
  <c r="J41" i="79"/>
  <c r="G41" i="79"/>
  <c r="F41" i="79"/>
  <c r="E41" i="79"/>
  <c r="D41" i="79"/>
  <c r="K40" i="79"/>
  <c r="J40" i="79"/>
  <c r="G40" i="79"/>
  <c r="F40" i="79"/>
  <c r="E40" i="79"/>
  <c r="D40" i="79"/>
  <c r="K39" i="79"/>
  <c r="J39" i="79"/>
  <c r="G39" i="79"/>
  <c r="F39" i="79"/>
  <c r="E39" i="79"/>
  <c r="D39" i="79"/>
  <c r="K38" i="79"/>
  <c r="J38" i="79"/>
  <c r="G38" i="79"/>
  <c r="F38" i="79"/>
  <c r="E38" i="79"/>
  <c r="D38" i="79"/>
  <c r="K37" i="79"/>
  <c r="J37" i="79"/>
  <c r="G37" i="79"/>
  <c r="F37" i="79"/>
  <c r="E37" i="79"/>
  <c r="D37" i="79"/>
  <c r="K36" i="79"/>
  <c r="J36" i="79"/>
  <c r="G36" i="79"/>
  <c r="F36" i="79"/>
  <c r="E36" i="79"/>
  <c r="D36" i="79"/>
  <c r="K35" i="79"/>
  <c r="J35" i="79"/>
  <c r="G35" i="79"/>
  <c r="F35" i="79"/>
  <c r="E35" i="79"/>
  <c r="D35" i="79"/>
  <c r="K34" i="79"/>
  <c r="J34" i="79"/>
  <c r="G34" i="79"/>
  <c r="F34" i="79"/>
  <c r="E34" i="79"/>
  <c r="D34" i="79"/>
  <c r="K33" i="79"/>
  <c r="J33" i="79"/>
  <c r="G33" i="79"/>
  <c r="F33" i="79"/>
  <c r="E33" i="79"/>
  <c r="D33" i="79"/>
  <c r="K32" i="79"/>
  <c r="J32" i="79"/>
  <c r="G32" i="79"/>
  <c r="F32" i="79"/>
  <c r="E32" i="79"/>
  <c r="D32" i="79"/>
  <c r="K31" i="79"/>
  <c r="J31" i="79"/>
  <c r="G31" i="79"/>
  <c r="F31" i="79"/>
  <c r="E31" i="79"/>
  <c r="D31" i="79"/>
  <c r="K30" i="79"/>
  <c r="J30" i="79"/>
  <c r="G30" i="79"/>
  <c r="F30" i="79"/>
  <c r="E30" i="79"/>
  <c r="D30" i="79"/>
  <c r="K29" i="79"/>
  <c r="J29" i="79"/>
  <c r="G29" i="79"/>
  <c r="F29" i="79"/>
  <c r="E29" i="79"/>
  <c r="D29" i="79"/>
  <c r="K28" i="79"/>
  <c r="J28" i="79"/>
  <c r="G28" i="79"/>
  <c r="F28" i="79"/>
  <c r="E28" i="79"/>
  <c r="D28" i="79"/>
  <c r="K27" i="79"/>
  <c r="J27" i="79"/>
  <c r="G27" i="79"/>
  <c r="F27" i="79"/>
  <c r="E27" i="79"/>
  <c r="D27" i="79"/>
  <c r="K26" i="79"/>
  <c r="J26" i="79"/>
  <c r="G26" i="79"/>
  <c r="F26" i="79"/>
  <c r="E26" i="79"/>
  <c r="D26" i="79"/>
  <c r="K25" i="79"/>
  <c r="J25" i="79"/>
  <c r="G25" i="79"/>
  <c r="F25" i="79"/>
  <c r="E25" i="79"/>
  <c r="D25" i="79"/>
  <c r="K143" i="79"/>
  <c r="J143" i="79"/>
  <c r="G143" i="79"/>
  <c r="F143" i="79"/>
  <c r="E143" i="79"/>
  <c r="D143" i="79"/>
  <c r="K151" i="79"/>
  <c r="J151" i="79"/>
  <c r="G151" i="79"/>
  <c r="F151" i="79"/>
  <c r="E151" i="79"/>
  <c r="D151" i="79"/>
  <c r="K150" i="79"/>
  <c r="J150" i="79"/>
  <c r="G150" i="79"/>
  <c r="F150" i="79"/>
  <c r="E150" i="79"/>
  <c r="D150" i="79"/>
  <c r="K142" i="79"/>
  <c r="J142" i="79"/>
  <c r="G142" i="79"/>
  <c r="F142" i="79"/>
  <c r="E142" i="79"/>
  <c r="D142" i="79"/>
  <c r="K20" i="79"/>
  <c r="J20" i="79"/>
  <c r="G20" i="79"/>
  <c r="F20" i="79"/>
  <c r="E20" i="79"/>
  <c r="D20" i="79"/>
  <c r="K19" i="79"/>
  <c r="J19" i="79"/>
  <c r="G19" i="79"/>
  <c r="F19" i="79"/>
  <c r="E19" i="79"/>
  <c r="D19" i="79"/>
  <c r="K18" i="79"/>
  <c r="J18" i="79"/>
  <c r="G18" i="79"/>
  <c r="F18" i="79"/>
  <c r="E18" i="79"/>
  <c r="D18" i="79"/>
  <c r="K162" i="79"/>
  <c r="J162" i="79"/>
  <c r="G162" i="79"/>
  <c r="F162" i="79"/>
  <c r="E162" i="79"/>
  <c r="D162" i="79"/>
  <c r="K161" i="79"/>
  <c r="J161" i="79"/>
  <c r="G161" i="79"/>
  <c r="F161" i="79"/>
  <c r="E161" i="79"/>
  <c r="D161" i="79"/>
  <c r="K160" i="79"/>
  <c r="J160" i="79"/>
  <c r="G160" i="79"/>
  <c r="F160" i="79"/>
  <c r="E160" i="79"/>
  <c r="D160" i="79"/>
  <c r="K159" i="79"/>
  <c r="J159" i="79"/>
  <c r="G159" i="79"/>
  <c r="F159" i="79"/>
  <c r="E159" i="79"/>
  <c r="D159" i="79"/>
  <c r="K17" i="79"/>
  <c r="J17" i="79"/>
  <c r="G17" i="79"/>
  <c r="F17" i="79"/>
  <c r="E17" i="79"/>
  <c r="D17" i="79"/>
  <c r="K16" i="79"/>
  <c r="J16" i="79"/>
  <c r="G16" i="79"/>
  <c r="F16" i="79"/>
  <c r="E16" i="79"/>
  <c r="D16" i="79"/>
  <c r="K15" i="79"/>
  <c r="J15" i="79"/>
  <c r="G15" i="79"/>
  <c r="F15" i="79"/>
  <c r="E15" i="79"/>
  <c r="D15" i="79"/>
  <c r="K14" i="79"/>
  <c r="J14" i="79"/>
  <c r="G14" i="79"/>
  <c r="F14" i="79"/>
  <c r="E14" i="79"/>
  <c r="D14" i="79"/>
  <c r="K13" i="79"/>
  <c r="J13" i="79"/>
  <c r="G13" i="79"/>
  <c r="F13" i="79"/>
  <c r="E13" i="79"/>
  <c r="D13" i="79"/>
  <c r="T5" i="79"/>
  <c r="V14" i="79" l="1"/>
  <c r="U14" i="79"/>
  <c r="T14" i="79"/>
  <c r="S14" i="79"/>
  <c r="U16" i="79"/>
  <c r="S16" i="79"/>
  <c r="V16" i="79"/>
  <c r="T16" i="79"/>
  <c r="V159" i="79"/>
  <c r="U159" i="79"/>
  <c r="S159" i="79"/>
  <c r="T159" i="79"/>
  <c r="U161" i="79"/>
  <c r="S161" i="79"/>
  <c r="V161" i="79"/>
  <c r="T161" i="79"/>
  <c r="V18" i="79"/>
  <c r="U18" i="79"/>
  <c r="T18" i="79"/>
  <c r="S18" i="79"/>
  <c r="V20" i="79"/>
  <c r="U20" i="79"/>
  <c r="S20" i="79"/>
  <c r="T20" i="79"/>
  <c r="V150" i="79"/>
  <c r="U150" i="79"/>
  <c r="S150" i="79"/>
  <c r="T150" i="79"/>
  <c r="V143" i="79"/>
  <c r="U143" i="79"/>
  <c r="S143" i="79"/>
  <c r="T143" i="79"/>
  <c r="U26" i="79"/>
  <c r="S26" i="79"/>
  <c r="V26" i="79"/>
  <c r="T26" i="79"/>
  <c r="V28" i="79"/>
  <c r="U28" i="79"/>
  <c r="S28" i="79"/>
  <c r="T28" i="79"/>
  <c r="V30" i="79"/>
  <c r="U30" i="79"/>
  <c r="S30" i="79"/>
  <c r="T30" i="79"/>
  <c r="V32" i="79"/>
  <c r="U32" i="79"/>
  <c r="T32" i="79"/>
  <c r="S32" i="79"/>
  <c r="V34" i="79"/>
  <c r="U34" i="79"/>
  <c r="S34" i="79"/>
  <c r="T34" i="79"/>
  <c r="V36" i="79"/>
  <c r="U36" i="79"/>
  <c r="S36" i="79"/>
  <c r="T36" i="79"/>
  <c r="V38" i="79"/>
  <c r="U38" i="79"/>
  <c r="S38" i="79"/>
  <c r="T38" i="79"/>
  <c r="V40" i="79"/>
  <c r="U40" i="79"/>
  <c r="S40" i="79"/>
  <c r="T40" i="79"/>
  <c r="V42" i="79"/>
  <c r="U42" i="79"/>
  <c r="S42" i="79"/>
  <c r="T42" i="79"/>
  <c r="V44" i="79"/>
  <c r="U44" i="79"/>
  <c r="S44" i="79"/>
  <c r="T44" i="79"/>
  <c r="U46" i="79"/>
  <c r="V46" i="79"/>
  <c r="S46" i="79"/>
  <c r="T46" i="79"/>
  <c r="V48" i="79"/>
  <c r="U48" i="79"/>
  <c r="S48" i="79"/>
  <c r="T48" i="79"/>
  <c r="V50" i="79"/>
  <c r="U50" i="79"/>
  <c r="T50" i="79"/>
  <c r="S50" i="79"/>
  <c r="V52" i="79"/>
  <c r="U52" i="79"/>
  <c r="S52" i="79"/>
  <c r="T52" i="79"/>
  <c r="V54" i="79"/>
  <c r="U54" i="79"/>
  <c r="S54" i="79"/>
  <c r="T54" i="79"/>
  <c r="V61" i="79"/>
  <c r="U61" i="79"/>
  <c r="S61" i="79"/>
  <c r="T61" i="79"/>
  <c r="V63" i="79"/>
  <c r="U63" i="79"/>
  <c r="S63" i="79"/>
  <c r="T63" i="79"/>
  <c r="V65" i="79"/>
  <c r="U65" i="79"/>
  <c r="T65" i="79"/>
  <c r="S65" i="79"/>
  <c r="U68" i="79"/>
  <c r="V68" i="79"/>
  <c r="S68" i="79"/>
  <c r="T68" i="79"/>
  <c r="V70" i="79"/>
  <c r="U70" i="79"/>
  <c r="S70" i="79"/>
  <c r="T70" i="79"/>
  <c r="V72" i="79"/>
  <c r="U72" i="79"/>
  <c r="T72" i="79"/>
  <c r="S72" i="79"/>
  <c r="U74" i="79"/>
  <c r="V74" i="79"/>
  <c r="S74" i="79"/>
  <c r="T74" i="79"/>
  <c r="V76" i="79"/>
  <c r="U76" i="79"/>
  <c r="S76" i="79"/>
  <c r="T76" i="79"/>
  <c r="V80" i="79"/>
  <c r="U80" i="79"/>
  <c r="S80" i="79"/>
  <c r="T80" i="79"/>
  <c r="V82" i="79"/>
  <c r="U82" i="79"/>
  <c r="S82" i="79"/>
  <c r="T82" i="79"/>
  <c r="U86" i="79"/>
  <c r="S86" i="79"/>
  <c r="V86" i="79"/>
  <c r="T86" i="79"/>
  <c r="V90" i="79"/>
  <c r="U90" i="79"/>
  <c r="S90" i="79"/>
  <c r="T90" i="79"/>
  <c r="V92" i="79"/>
  <c r="U92" i="79"/>
  <c r="T92" i="79"/>
  <c r="S92" i="79"/>
  <c r="V94" i="79"/>
  <c r="U94" i="79"/>
  <c r="S94" i="79"/>
  <c r="T94" i="79"/>
  <c r="V96" i="79"/>
  <c r="U96" i="79"/>
  <c r="S96" i="79"/>
  <c r="T96" i="79"/>
  <c r="U98" i="79"/>
  <c r="S98" i="79"/>
  <c r="V98" i="79"/>
  <c r="T98" i="79"/>
  <c r="V102" i="79"/>
  <c r="U102" i="79"/>
  <c r="T102" i="79"/>
  <c r="S102" i="79"/>
  <c r="V104" i="79"/>
  <c r="U104" i="79"/>
  <c r="S104" i="79"/>
  <c r="T104" i="79"/>
  <c r="U135" i="79"/>
  <c r="V135" i="79"/>
  <c r="S135" i="79"/>
  <c r="T135" i="79"/>
  <c r="V113" i="79"/>
  <c r="U113" i="79"/>
  <c r="S113" i="79"/>
  <c r="T113" i="79"/>
  <c r="U115" i="79"/>
  <c r="V115" i="79"/>
  <c r="S115" i="79"/>
  <c r="T115" i="79"/>
  <c r="V117" i="79"/>
  <c r="U117" i="79"/>
  <c r="S117" i="79"/>
  <c r="T117" i="79"/>
  <c r="V57" i="79"/>
  <c r="U57" i="79"/>
  <c r="S57" i="79"/>
  <c r="T57" i="79"/>
  <c r="V120" i="79"/>
  <c r="U120" i="79"/>
  <c r="S120" i="79"/>
  <c r="T120" i="79"/>
  <c r="V122" i="79"/>
  <c r="U122" i="79"/>
  <c r="S122" i="79"/>
  <c r="T122" i="79"/>
  <c r="V124" i="79"/>
  <c r="U124" i="79"/>
  <c r="S124" i="79"/>
  <c r="T124" i="79"/>
  <c r="U126" i="79"/>
  <c r="V126" i="79"/>
  <c r="S126" i="79"/>
  <c r="T126" i="79"/>
  <c r="U128" i="79"/>
  <c r="S128" i="79"/>
  <c r="V128" i="79"/>
  <c r="T128" i="79"/>
  <c r="U132" i="79"/>
  <c r="V132" i="79"/>
  <c r="S132" i="79"/>
  <c r="T132" i="79"/>
  <c r="V134" i="79"/>
  <c r="U134" i="79"/>
  <c r="S134" i="79"/>
  <c r="T134" i="79"/>
  <c r="V112" i="79"/>
  <c r="U112" i="79"/>
  <c r="S112" i="79"/>
  <c r="T112" i="79"/>
  <c r="V138" i="79"/>
  <c r="U138" i="79"/>
  <c r="S138" i="79"/>
  <c r="T138" i="79"/>
  <c r="V23" i="79"/>
  <c r="U23" i="79"/>
  <c r="S23" i="79"/>
  <c r="T23" i="79"/>
  <c r="V145" i="79"/>
  <c r="U145" i="79"/>
  <c r="S145" i="79"/>
  <c r="T145" i="79"/>
  <c r="V147" i="79"/>
  <c r="U147" i="79"/>
  <c r="S147" i="79"/>
  <c r="T147" i="79"/>
  <c r="V149" i="79"/>
  <c r="U149" i="79"/>
  <c r="S149" i="79"/>
  <c r="T149" i="79"/>
  <c r="V154" i="79"/>
  <c r="U154" i="79"/>
  <c r="S154" i="79"/>
  <c r="T154" i="79"/>
  <c r="U156" i="79"/>
  <c r="V156" i="79"/>
  <c r="S156" i="79"/>
  <c r="T156" i="79"/>
  <c r="U158" i="79"/>
  <c r="V158" i="79"/>
  <c r="S158" i="79"/>
  <c r="T158" i="79"/>
  <c r="V13" i="79"/>
  <c r="U13" i="79"/>
  <c r="S13" i="79"/>
  <c r="T13" i="79"/>
  <c r="U15" i="79"/>
  <c r="S15" i="79"/>
  <c r="V15" i="79"/>
  <c r="T15" i="79"/>
  <c r="V17" i="79"/>
  <c r="U17" i="79"/>
  <c r="T17" i="79"/>
  <c r="S17" i="79"/>
  <c r="V160" i="79"/>
  <c r="U160" i="79"/>
  <c r="T160" i="79"/>
  <c r="S160" i="79"/>
  <c r="V162" i="79"/>
  <c r="U162" i="79"/>
  <c r="S162" i="79"/>
  <c r="T162" i="79"/>
  <c r="V19" i="79"/>
  <c r="U19" i="79"/>
  <c r="S19" i="79"/>
  <c r="T19" i="79"/>
  <c r="V142" i="79"/>
  <c r="U142" i="79"/>
  <c r="S142" i="79"/>
  <c r="T142" i="79"/>
  <c r="V151" i="79"/>
  <c r="U151" i="79"/>
  <c r="S151" i="79"/>
  <c r="T151" i="79"/>
  <c r="V25" i="79"/>
  <c r="U25" i="79"/>
  <c r="S25" i="79"/>
  <c r="T25" i="79"/>
  <c r="V27" i="79"/>
  <c r="U27" i="79"/>
  <c r="S27" i="79"/>
  <c r="T27" i="79"/>
  <c r="V29" i="79"/>
  <c r="U29" i="79"/>
  <c r="S29" i="79"/>
  <c r="T29" i="79"/>
  <c r="V31" i="79"/>
  <c r="U31" i="79"/>
  <c r="T31" i="79"/>
  <c r="S31" i="79"/>
  <c r="V33" i="79"/>
  <c r="U33" i="79"/>
  <c r="S33" i="79"/>
  <c r="T33" i="79"/>
  <c r="U35" i="79"/>
  <c r="V35" i="79"/>
  <c r="S35" i="79"/>
  <c r="T35" i="79"/>
  <c r="V37" i="79"/>
  <c r="U37" i="79"/>
  <c r="S37" i="79"/>
  <c r="T37" i="79"/>
  <c r="V39" i="79"/>
  <c r="U39" i="79"/>
  <c r="S39" i="79"/>
  <c r="T39" i="79"/>
  <c r="V43" i="79"/>
  <c r="U43" i="79"/>
  <c r="S43" i="79"/>
  <c r="T43" i="79"/>
  <c r="V45" i="79"/>
  <c r="U45" i="79"/>
  <c r="S45" i="79"/>
  <c r="T45" i="79"/>
  <c r="U47" i="79"/>
  <c r="S47" i="79"/>
  <c r="V47" i="79"/>
  <c r="T47" i="79"/>
  <c r="V49" i="79"/>
  <c r="U49" i="79"/>
  <c r="S49" i="79"/>
  <c r="T49" i="79"/>
  <c r="U53" i="79"/>
  <c r="S53" i="79"/>
  <c r="V53" i="79"/>
  <c r="T53" i="79"/>
  <c r="V55" i="79"/>
  <c r="U55" i="79"/>
  <c r="S55" i="79"/>
  <c r="T55" i="79"/>
  <c r="U58" i="79"/>
  <c r="S58" i="79"/>
  <c r="V58" i="79"/>
  <c r="T58" i="79"/>
  <c r="V60" i="79"/>
  <c r="U60" i="79"/>
  <c r="S60" i="79"/>
  <c r="T60" i="79"/>
  <c r="V62" i="79"/>
  <c r="U62" i="79"/>
  <c r="S62" i="79"/>
  <c r="T62" i="79"/>
  <c r="V64" i="79"/>
  <c r="U64" i="79"/>
  <c r="S64" i="79"/>
  <c r="T64" i="79"/>
  <c r="U69" i="79"/>
  <c r="V69" i="79"/>
  <c r="S69" i="79"/>
  <c r="T69" i="79"/>
  <c r="U71" i="79"/>
  <c r="S71" i="79"/>
  <c r="V71" i="79"/>
  <c r="T71" i="79"/>
  <c r="V73" i="79"/>
  <c r="U73" i="79"/>
  <c r="S73" i="79"/>
  <c r="T73" i="79"/>
  <c r="U75" i="79"/>
  <c r="S75" i="79"/>
  <c r="V75" i="79"/>
  <c r="T75" i="79"/>
  <c r="V77" i="79"/>
  <c r="U77" i="79"/>
  <c r="S77" i="79"/>
  <c r="T77" i="79"/>
  <c r="U79" i="79"/>
  <c r="V79" i="79"/>
  <c r="S79" i="79"/>
  <c r="T79" i="79"/>
  <c r="U81" i="79"/>
  <c r="S81" i="79"/>
  <c r="V81" i="79"/>
  <c r="T81" i="79"/>
  <c r="V83" i="79"/>
  <c r="U83" i="79"/>
  <c r="S83" i="79"/>
  <c r="T83" i="79"/>
  <c r="U85" i="79"/>
  <c r="V85" i="79"/>
  <c r="S85" i="79"/>
  <c r="T85" i="79"/>
  <c r="V87" i="79"/>
  <c r="U87" i="79"/>
  <c r="S87" i="79"/>
  <c r="T87" i="79"/>
  <c r="V89" i="79"/>
  <c r="U89" i="79"/>
  <c r="S89" i="79"/>
  <c r="T89" i="79"/>
  <c r="U91" i="79"/>
  <c r="S91" i="79"/>
  <c r="V91" i="79"/>
  <c r="T91" i="79"/>
  <c r="V93" i="79"/>
  <c r="U93" i="79"/>
  <c r="T93" i="79"/>
  <c r="S93" i="79"/>
  <c r="V95" i="79"/>
  <c r="U95" i="79"/>
  <c r="S95" i="79"/>
  <c r="T95" i="79"/>
  <c r="V97" i="79"/>
  <c r="U97" i="79"/>
  <c r="T97" i="79"/>
  <c r="S97" i="79"/>
  <c r="U101" i="79"/>
  <c r="S101" i="79"/>
  <c r="V101" i="79"/>
  <c r="T101" i="79"/>
  <c r="V103" i="79"/>
  <c r="U103" i="79"/>
  <c r="T103" i="79"/>
  <c r="S103" i="79"/>
  <c r="V105" i="79"/>
  <c r="U105" i="79"/>
  <c r="S105" i="79"/>
  <c r="T105" i="79"/>
  <c r="V107" i="79"/>
  <c r="U107" i="79"/>
  <c r="S107" i="79"/>
  <c r="T107" i="79"/>
  <c r="V66" i="79"/>
  <c r="U66" i="79"/>
  <c r="S66" i="79"/>
  <c r="T66" i="79"/>
  <c r="U110" i="79"/>
  <c r="V110" i="79"/>
  <c r="S110" i="79"/>
  <c r="T110" i="79"/>
  <c r="V111" i="79"/>
  <c r="U111" i="79"/>
  <c r="S111" i="79"/>
  <c r="T111" i="79"/>
  <c r="V114" i="79"/>
  <c r="U114" i="79"/>
  <c r="S114" i="79"/>
  <c r="T114" i="79"/>
  <c r="V116" i="79"/>
  <c r="U116" i="79"/>
  <c r="S116" i="79"/>
  <c r="T116" i="79"/>
  <c r="V118" i="79"/>
  <c r="U118" i="79"/>
  <c r="T118" i="79"/>
  <c r="S118" i="79"/>
  <c r="V119" i="79"/>
  <c r="U119" i="79"/>
  <c r="S119" i="79"/>
  <c r="T119" i="79"/>
  <c r="V121" i="79"/>
  <c r="U121" i="79"/>
  <c r="S121" i="79"/>
  <c r="T121" i="79"/>
  <c r="V123" i="79"/>
  <c r="U123" i="79"/>
  <c r="S123" i="79"/>
  <c r="T123" i="79"/>
  <c r="U125" i="79"/>
  <c r="V125" i="79"/>
  <c r="S125" i="79"/>
  <c r="T125" i="79"/>
  <c r="V127" i="79"/>
  <c r="U127" i="79"/>
  <c r="S127" i="79"/>
  <c r="T127" i="79"/>
  <c r="V129" i="79"/>
  <c r="U129" i="79"/>
  <c r="S129" i="79"/>
  <c r="T129" i="79"/>
  <c r="V131" i="79"/>
  <c r="U131" i="79"/>
  <c r="S131" i="79"/>
  <c r="T131" i="79"/>
  <c r="V133" i="79"/>
  <c r="U133" i="79"/>
  <c r="S133" i="79"/>
  <c r="T133" i="79"/>
  <c r="U136" i="79"/>
  <c r="V136" i="79"/>
  <c r="S136" i="79"/>
  <c r="T136" i="79"/>
  <c r="V137" i="79"/>
  <c r="U137" i="79"/>
  <c r="S137" i="79"/>
  <c r="T137" i="79"/>
  <c r="V139" i="79"/>
  <c r="U139" i="79"/>
  <c r="T139" i="79"/>
  <c r="S139" i="79"/>
  <c r="V141" i="79"/>
  <c r="U141" i="79"/>
  <c r="S141" i="79"/>
  <c r="T141" i="79"/>
  <c r="V22" i="79"/>
  <c r="U22" i="79"/>
  <c r="S22" i="79"/>
  <c r="T22" i="79"/>
  <c r="U144" i="79"/>
  <c r="V144" i="79"/>
  <c r="S144" i="79"/>
  <c r="T144" i="79"/>
  <c r="V146" i="79"/>
  <c r="U146" i="79"/>
  <c r="S146" i="79"/>
  <c r="T146" i="79"/>
  <c r="V148" i="79"/>
  <c r="U148" i="79"/>
  <c r="S148" i="79"/>
  <c r="T148" i="79"/>
  <c r="U152" i="79"/>
  <c r="S152" i="79"/>
  <c r="V152" i="79"/>
  <c r="T152" i="79"/>
  <c r="V24" i="79"/>
  <c r="U24" i="79"/>
  <c r="S24" i="79"/>
  <c r="T24" i="79"/>
  <c r="V157" i="79"/>
  <c r="U157" i="79"/>
  <c r="S157" i="79"/>
  <c r="T157" i="79"/>
  <c r="O159" i="79"/>
  <c r="L20" i="79"/>
  <c r="N34" i="79"/>
  <c r="Q42" i="79"/>
  <c r="Q46" i="79"/>
  <c r="Q50" i="79"/>
  <c r="Q92" i="79"/>
  <c r="O94" i="79"/>
  <c r="N113" i="79"/>
  <c r="Q120" i="79"/>
  <c r="Q124" i="79"/>
  <c r="P132" i="79"/>
  <c r="R132" i="79"/>
  <c r="L132" i="79"/>
  <c r="P145" i="79"/>
  <c r="P149" i="79"/>
  <c r="N156" i="79"/>
  <c r="N158" i="79"/>
  <c r="N13" i="79"/>
  <c r="O15" i="79"/>
  <c r="Q160" i="79"/>
  <c r="H20" i="79"/>
  <c r="N33" i="79"/>
  <c r="N37" i="79"/>
  <c r="O71" i="79"/>
  <c r="O73" i="79"/>
  <c r="O77" i="79"/>
  <c r="N83" i="79"/>
  <c r="O87" i="79"/>
  <c r="O93" i="79"/>
  <c r="P107" i="79"/>
  <c r="P66" i="79"/>
  <c r="Q110" i="79"/>
  <c r="Q111" i="79"/>
  <c r="O118" i="79"/>
  <c r="Q125" i="79"/>
  <c r="Q127" i="79"/>
  <c r="H132" i="79"/>
  <c r="Q133" i="79"/>
  <c r="P22" i="79"/>
  <c r="P144" i="79"/>
  <c r="P146" i="79"/>
  <c r="P148" i="79"/>
  <c r="P152" i="79"/>
  <c r="Q19" i="79"/>
  <c r="N19" i="79"/>
  <c r="I19" i="79"/>
  <c r="M20" i="79"/>
  <c r="M132" i="79"/>
  <c r="M19" i="79"/>
  <c r="I20" i="79"/>
  <c r="I132" i="79"/>
  <c r="M146" i="79"/>
  <c r="L152" i="79"/>
  <c r="L19" i="79"/>
  <c r="M23" i="79"/>
  <c r="N66" i="79"/>
  <c r="I87" i="79"/>
  <c r="H158" i="79"/>
  <c r="M104" i="79"/>
  <c r="M108" i="79"/>
  <c r="I141" i="79"/>
  <c r="L24" i="79"/>
  <c r="H15" i="79"/>
  <c r="L41" i="79"/>
  <c r="I55" i="79"/>
  <c r="M72" i="79"/>
  <c r="M74" i="79"/>
  <c r="L147" i="79"/>
  <c r="I54" i="79"/>
  <c r="L72" i="79"/>
  <c r="N22" i="79"/>
  <c r="L145" i="79"/>
  <c r="H162" i="79"/>
  <c r="M31" i="79"/>
  <c r="L48" i="79"/>
  <c r="I56" i="79"/>
  <c r="M64" i="79"/>
  <c r="M80" i="79"/>
  <c r="O89" i="79"/>
  <c r="I117" i="79"/>
  <c r="L139" i="79"/>
  <c r="Y16" i="79"/>
  <c r="L34" i="79"/>
  <c r="H53" i="79"/>
  <c r="H56" i="79"/>
  <c r="M58" i="79"/>
  <c r="M59" i="79"/>
  <c r="L63" i="79"/>
  <c r="I69" i="79"/>
  <c r="I116" i="79"/>
  <c r="L138" i="79"/>
  <c r="L22" i="79"/>
  <c r="L28" i="79"/>
  <c r="Y136" i="79"/>
  <c r="M141" i="79"/>
  <c r="H22" i="79"/>
  <c r="L161" i="79"/>
  <c r="O18" i="79"/>
  <c r="L35" i="79"/>
  <c r="L39" i="79"/>
  <c r="L40" i="79"/>
  <c r="M41" i="79"/>
  <c r="I74" i="79"/>
  <c r="H97" i="79"/>
  <c r="L125" i="79"/>
  <c r="I129" i="79"/>
  <c r="H156" i="79"/>
  <c r="H111" i="79"/>
  <c r="O125" i="79"/>
  <c r="I128" i="79"/>
  <c r="M131" i="79"/>
  <c r="H152" i="79"/>
  <c r="H16" i="79"/>
  <c r="I161" i="79"/>
  <c r="L27" i="79"/>
  <c r="M28" i="79"/>
  <c r="L31" i="79"/>
  <c r="Z41" i="79"/>
  <c r="I44" i="79"/>
  <c r="I48" i="79"/>
  <c r="M68" i="79"/>
  <c r="M75" i="79"/>
  <c r="M79" i="79"/>
  <c r="M81" i="79"/>
  <c r="I115" i="79"/>
  <c r="L162" i="79"/>
  <c r="N18" i="79"/>
  <c r="L150" i="79"/>
  <c r="L30" i="79"/>
  <c r="M37" i="79"/>
  <c r="Z80" i="79"/>
  <c r="N81" i="79"/>
  <c r="M26" i="79"/>
  <c r="P49" i="79"/>
  <c r="I52" i="79"/>
  <c r="W56" i="79"/>
  <c r="M61" i="79"/>
  <c r="Z85" i="79"/>
  <c r="Q85" i="79"/>
  <c r="P86" i="79"/>
  <c r="N90" i="79"/>
  <c r="M106" i="79"/>
  <c r="L117" i="79"/>
  <c r="M120" i="79"/>
  <c r="Q121" i="79"/>
  <c r="O122" i="79"/>
  <c r="Y124" i="79"/>
  <c r="Y147" i="79"/>
  <c r="N148" i="79"/>
  <c r="M153" i="79"/>
  <c r="O24" i="79"/>
  <c r="I155" i="79"/>
  <c r="N14" i="79"/>
  <c r="L17" i="79"/>
  <c r="L16" i="79"/>
  <c r="H19" i="79"/>
  <c r="L143" i="79"/>
  <c r="M33" i="79"/>
  <c r="O47" i="79"/>
  <c r="Q60" i="79"/>
  <c r="P61" i="79"/>
  <c r="M62" i="79"/>
  <c r="M65" i="79"/>
  <c r="I78" i="79"/>
  <c r="I88" i="79"/>
  <c r="I91" i="79"/>
  <c r="L95" i="79"/>
  <c r="H99" i="79"/>
  <c r="M101" i="79"/>
  <c r="M109" i="79"/>
  <c r="Y117" i="79"/>
  <c r="M124" i="79"/>
  <c r="L127" i="79"/>
  <c r="L128" i="79"/>
  <c r="Q134" i="79"/>
  <c r="L136" i="79"/>
  <c r="X144" i="79"/>
  <c r="Y146" i="79"/>
  <c r="H147" i="79"/>
  <c r="N149" i="79"/>
  <c r="N152" i="79"/>
  <c r="M159" i="79"/>
  <c r="Z150" i="79"/>
  <c r="L151" i="79"/>
  <c r="O43" i="79"/>
  <c r="Q47" i="79"/>
  <c r="Q61" i="79"/>
  <c r="L91" i="79"/>
  <c r="Z95" i="79"/>
  <c r="I13" i="79"/>
  <c r="M151" i="79"/>
  <c r="N29" i="79"/>
  <c r="L13" i="79"/>
  <c r="O14" i="79"/>
  <c r="Y162" i="79"/>
  <c r="M162" i="79"/>
  <c r="N142" i="79"/>
  <c r="M29" i="79"/>
  <c r="L33" i="79"/>
  <c r="L38" i="79"/>
  <c r="M39" i="79"/>
  <c r="P45" i="79"/>
  <c r="P63" i="79"/>
  <c r="I75" i="79"/>
  <c r="Q45" i="79"/>
  <c r="Y71" i="79"/>
  <c r="Z86" i="79"/>
  <c r="Q43" i="79"/>
  <c r="Q70" i="79"/>
  <c r="P70" i="79"/>
  <c r="N159" i="79"/>
  <c r="O160" i="79"/>
  <c r="M142" i="79"/>
  <c r="N25" i="79"/>
  <c r="M35" i="79"/>
  <c r="N38" i="79"/>
  <c r="L44" i="79"/>
  <c r="Z49" i="79"/>
  <c r="L51" i="79"/>
  <c r="Q58" i="79"/>
  <c r="N58" i="79"/>
  <c r="W99" i="79"/>
  <c r="O126" i="79"/>
  <c r="I130" i="79"/>
  <c r="Q112" i="79"/>
  <c r="L137" i="79"/>
  <c r="Y23" i="79"/>
  <c r="L23" i="79"/>
  <c r="N144" i="79"/>
  <c r="H146" i="79"/>
  <c r="L146" i="79"/>
  <c r="X153" i="79"/>
  <c r="L153" i="79"/>
  <c r="L154" i="79"/>
  <c r="M25" i="79"/>
  <c r="L26" i="79"/>
  <c r="L32" i="79"/>
  <c r="L36" i="79"/>
  <c r="L37" i="79"/>
  <c r="Z45" i="79"/>
  <c r="Q49" i="79"/>
  <c r="L61" i="79"/>
  <c r="L62" i="79"/>
  <c r="M63" i="79"/>
  <c r="Q64" i="79"/>
  <c r="Q65" i="79"/>
  <c r="M67" i="79"/>
  <c r="P68" i="79"/>
  <c r="M69" i="79"/>
  <c r="O72" i="79"/>
  <c r="Y75" i="79"/>
  <c r="N76" i="79"/>
  <c r="N82" i="79"/>
  <c r="P83" i="79"/>
  <c r="N96" i="79"/>
  <c r="M102" i="79"/>
  <c r="M105" i="79"/>
  <c r="Y107" i="79"/>
  <c r="Y108" i="79"/>
  <c r="L111" i="79"/>
  <c r="O113" i="79"/>
  <c r="O115" i="79"/>
  <c r="L121" i="79"/>
  <c r="N127" i="79"/>
  <c r="O128" i="79"/>
  <c r="Y129" i="79"/>
  <c r="H139" i="79"/>
  <c r="Q141" i="79"/>
  <c r="Y22" i="79"/>
  <c r="M22" i="79"/>
  <c r="H23" i="79"/>
  <c r="N145" i="79"/>
  <c r="N146" i="79"/>
  <c r="M147" i="79"/>
  <c r="L148" i="79"/>
  <c r="Y152" i="79"/>
  <c r="M152" i="79"/>
  <c r="H153" i="79"/>
  <c r="Q24" i="79"/>
  <c r="O154" i="79"/>
  <c r="L156" i="79"/>
  <c r="X51" i="79"/>
  <c r="X56" i="79"/>
  <c r="Y68" i="79"/>
  <c r="Q72" i="79"/>
  <c r="Z76" i="79"/>
  <c r="O76" i="79"/>
  <c r="W83" i="79"/>
  <c r="Q86" i="79"/>
  <c r="L92" i="79"/>
  <c r="W95" i="79"/>
  <c r="N95" i="79"/>
  <c r="O96" i="79"/>
  <c r="O57" i="79"/>
  <c r="Y120" i="79"/>
  <c r="O121" i="79"/>
  <c r="Y126" i="79"/>
  <c r="Q154" i="79"/>
  <c r="Z67" i="79"/>
  <c r="I70" i="79"/>
  <c r="L82" i="79"/>
  <c r="M84" i="79"/>
  <c r="L90" i="79"/>
  <c r="N92" i="79"/>
  <c r="L103" i="79"/>
  <c r="I66" i="79"/>
  <c r="O162" i="79"/>
  <c r="O42" i="79"/>
  <c r="O46" i="79"/>
  <c r="O50" i="79"/>
  <c r="Y13" i="79"/>
  <c r="Q16" i="79"/>
  <c r="Y17" i="79"/>
  <c r="P20" i="79"/>
  <c r="O13" i="79"/>
  <c r="H13" i="79"/>
  <c r="M13" i="79"/>
  <c r="I17" i="79"/>
  <c r="M17" i="79"/>
  <c r="I162" i="79"/>
  <c r="N162" i="79"/>
  <c r="M150" i="79"/>
  <c r="N151" i="79"/>
  <c r="Z151" i="79"/>
  <c r="M143" i="79"/>
  <c r="N26" i="79"/>
  <c r="Z26" i="79"/>
  <c r="M27" i="79"/>
  <c r="N28" i="79"/>
  <c r="M30" i="79"/>
  <c r="N31" i="79"/>
  <c r="Z31" i="79"/>
  <c r="M32" i="79"/>
  <c r="M34" i="79"/>
  <c r="N35" i="79"/>
  <c r="Z35" i="79"/>
  <c r="M36" i="79"/>
  <c r="M38" i="79"/>
  <c r="N39" i="79"/>
  <c r="Z39" i="79"/>
  <c r="M40" i="79"/>
  <c r="Y42" i="79"/>
  <c r="Z44" i="79"/>
  <c r="X45" i="79"/>
  <c r="I45" i="79"/>
  <c r="Y46" i="79"/>
  <c r="Z48" i="79"/>
  <c r="X49" i="79"/>
  <c r="I49" i="79"/>
  <c r="Y50" i="79"/>
  <c r="I53" i="79"/>
  <c r="W54" i="79"/>
  <c r="H54" i="79"/>
  <c r="W55" i="79"/>
  <c r="X55" i="79"/>
  <c r="H55" i="79"/>
  <c r="Y55" i="79"/>
  <c r="Y56" i="79"/>
  <c r="P42" i="79"/>
  <c r="P46" i="79"/>
  <c r="P50" i="79"/>
  <c r="M60" i="79"/>
  <c r="L60" i="79"/>
  <c r="O17" i="79"/>
  <c r="N17" i="79"/>
  <c r="H17" i="79"/>
  <c r="I16" i="79"/>
  <c r="M16" i="79"/>
  <c r="W160" i="79"/>
  <c r="H161" i="79"/>
  <c r="N150" i="79"/>
  <c r="N143" i="79"/>
  <c r="N27" i="79"/>
  <c r="Z27" i="79"/>
  <c r="N30" i="79"/>
  <c r="Z30" i="79"/>
  <c r="N32" i="79"/>
  <c r="Z34" i="79"/>
  <c r="N36" i="79"/>
  <c r="Z38" i="79"/>
  <c r="N40" i="79"/>
  <c r="Q44" i="79"/>
  <c r="O44" i="79"/>
  <c r="P44" i="79"/>
  <c r="Q48" i="79"/>
  <c r="O48" i="79"/>
  <c r="P48" i="79"/>
  <c r="Y52" i="79"/>
  <c r="H52" i="79"/>
  <c r="Q62" i="79"/>
  <c r="P62" i="79"/>
  <c r="M14" i="79"/>
  <c r="W15" i="79"/>
  <c r="M18" i="79"/>
  <c r="L142" i="79"/>
  <c r="W27" i="79"/>
  <c r="L29" i="79"/>
  <c r="I43" i="79"/>
  <c r="M43" i="79"/>
  <c r="Y45" i="79"/>
  <c r="I47" i="79"/>
  <c r="M47" i="79"/>
  <c r="Y49" i="79"/>
  <c r="I51" i="79"/>
  <c r="M51" i="79"/>
  <c r="O52" i="79"/>
  <c r="O53" i="79"/>
  <c r="L64" i="79"/>
  <c r="L65" i="79"/>
  <c r="L67" i="79"/>
  <c r="Q68" i="79"/>
  <c r="O69" i="79"/>
  <c r="Z70" i="79"/>
  <c r="Q73" i="79"/>
  <c r="Q74" i="79"/>
  <c r="O75" i="79"/>
  <c r="H78" i="79"/>
  <c r="N80" i="79"/>
  <c r="M82" i="79"/>
  <c r="M83" i="79"/>
  <c r="Q89" i="79"/>
  <c r="N89" i="79"/>
  <c r="L89" i="79"/>
  <c r="W98" i="79"/>
  <c r="H98" i="79"/>
  <c r="X98" i="79"/>
  <c r="I99" i="79"/>
  <c r="X99" i="79"/>
  <c r="P69" i="79"/>
  <c r="M70" i="79"/>
  <c r="L70" i="79"/>
  <c r="Z74" i="79"/>
  <c r="N79" i="79"/>
  <c r="I85" i="79"/>
  <c r="O85" i="79"/>
  <c r="W85" i="79"/>
  <c r="W86" i="79"/>
  <c r="Z87" i="79"/>
  <c r="W92" i="79"/>
  <c r="I92" i="79"/>
  <c r="Q93" i="79"/>
  <c r="N93" i="79"/>
  <c r="W151" i="79"/>
  <c r="L25" i="79"/>
  <c r="W30" i="79"/>
  <c r="M42" i="79"/>
  <c r="P43" i="79"/>
  <c r="M44" i="79"/>
  <c r="O45" i="79"/>
  <c r="M46" i="79"/>
  <c r="P47" i="79"/>
  <c r="M48" i="79"/>
  <c r="O49" i="79"/>
  <c r="M50" i="79"/>
  <c r="Z52" i="79"/>
  <c r="X52" i="79"/>
  <c r="L59" i="79"/>
  <c r="P60" i="79"/>
  <c r="Q63" i="79"/>
  <c r="P64" i="79"/>
  <c r="P65" i="79"/>
  <c r="O68" i="79"/>
  <c r="Q69" i="79"/>
  <c r="O70" i="79"/>
  <c r="Y72" i="79"/>
  <c r="L74" i="79"/>
  <c r="P85" i="79"/>
  <c r="I86" i="79"/>
  <c r="Q90" i="79"/>
  <c r="O90" i="79"/>
  <c r="Q91" i="79"/>
  <c r="N91" i="79"/>
  <c r="O91" i="79"/>
  <c r="H100" i="79"/>
  <c r="I100" i="79"/>
  <c r="Q71" i="79"/>
  <c r="P71" i="79"/>
  <c r="P73" i="79"/>
  <c r="O74" i="79"/>
  <c r="P74" i="79"/>
  <c r="N75" i="79"/>
  <c r="W84" i="79"/>
  <c r="P87" i="79"/>
  <c r="Q87" i="79"/>
  <c r="O107" i="79"/>
  <c r="Q107" i="79"/>
  <c r="H109" i="79"/>
  <c r="Y109" i="79"/>
  <c r="P72" i="79"/>
  <c r="I73" i="79"/>
  <c r="M73" i="79"/>
  <c r="L79" i="79"/>
  <c r="L80" i="79"/>
  <c r="L81" i="79"/>
  <c r="O86" i="79"/>
  <c r="O92" i="79"/>
  <c r="W93" i="79"/>
  <c r="Z93" i="79"/>
  <c r="Q95" i="79"/>
  <c r="O95" i="79"/>
  <c r="M103" i="79"/>
  <c r="L105" i="79"/>
  <c r="L106" i="79"/>
  <c r="I109" i="79"/>
  <c r="O110" i="79"/>
  <c r="Q114" i="79"/>
  <c r="W116" i="79"/>
  <c r="O116" i="79"/>
  <c r="M117" i="79"/>
  <c r="W119" i="79"/>
  <c r="O119" i="79"/>
  <c r="I120" i="79"/>
  <c r="O120" i="79"/>
  <c r="W123" i="79"/>
  <c r="O123" i="79"/>
  <c r="I124" i="79"/>
  <c r="O124" i="79"/>
  <c r="Z128" i="79"/>
  <c r="W129" i="79"/>
  <c r="L129" i="79"/>
  <c r="Z131" i="79"/>
  <c r="I131" i="79"/>
  <c r="L134" i="79"/>
  <c r="M134" i="79"/>
  <c r="Q136" i="79"/>
  <c r="O136" i="79"/>
  <c r="W112" i="79"/>
  <c r="H138" i="79"/>
  <c r="L140" i="79"/>
  <c r="P147" i="79"/>
  <c r="N147" i="79"/>
  <c r="Y148" i="79"/>
  <c r="H148" i="79"/>
  <c r="Y24" i="79"/>
  <c r="X158" i="79"/>
  <c r="Q116" i="79"/>
  <c r="Q117" i="79"/>
  <c r="O117" i="79"/>
  <c r="I119" i="79"/>
  <c r="Q119" i="79"/>
  <c r="Y121" i="79"/>
  <c r="I123" i="79"/>
  <c r="Q123" i="79"/>
  <c r="W126" i="79"/>
  <c r="L126" i="79"/>
  <c r="Q129" i="79"/>
  <c r="N129" i="79"/>
  <c r="Y131" i="79"/>
  <c r="I134" i="79"/>
  <c r="P23" i="79"/>
  <c r="N23" i="79"/>
  <c r="Y144" i="79"/>
  <c r="H144" i="79"/>
  <c r="X148" i="79"/>
  <c r="Z149" i="79"/>
  <c r="H149" i="79"/>
  <c r="L93" i="79"/>
  <c r="Q94" i="79"/>
  <c r="N94" i="79"/>
  <c r="L94" i="79"/>
  <c r="W97" i="79"/>
  <c r="X97" i="79"/>
  <c r="L101" i="79"/>
  <c r="L102" i="79"/>
  <c r="Z66" i="79"/>
  <c r="M66" i="79"/>
  <c r="L66" i="79"/>
  <c r="Y111" i="79"/>
  <c r="I111" i="79"/>
  <c r="Q115" i="79"/>
  <c r="Q118" i="79"/>
  <c r="Q57" i="79"/>
  <c r="W120" i="79"/>
  <c r="Q122" i="79"/>
  <c r="W124" i="79"/>
  <c r="Q126" i="79"/>
  <c r="I126" i="79"/>
  <c r="N126" i="79"/>
  <c r="I127" i="79"/>
  <c r="Q128" i="79"/>
  <c r="N128" i="79"/>
  <c r="O129" i="79"/>
  <c r="L130" i="79"/>
  <c r="O133" i="79"/>
  <c r="L112" i="79"/>
  <c r="M112" i="79"/>
  <c r="N137" i="79"/>
  <c r="P137" i="79"/>
  <c r="Z145" i="79"/>
  <c r="H145" i="79"/>
  <c r="W157" i="79"/>
  <c r="H157" i="79"/>
  <c r="L116" i="79"/>
  <c r="M116" i="79"/>
  <c r="Y116" i="79"/>
  <c r="W117" i="79"/>
  <c r="L119" i="79"/>
  <c r="M119" i="79"/>
  <c r="L123" i="79"/>
  <c r="M123" i="79"/>
  <c r="I112" i="79"/>
  <c r="M144" i="79"/>
  <c r="L144" i="79"/>
  <c r="M149" i="79"/>
  <c r="L149" i="79"/>
  <c r="L96" i="79"/>
  <c r="Z99" i="79"/>
  <c r="L104" i="79"/>
  <c r="L115" i="79"/>
  <c r="L120" i="79"/>
  <c r="L122" i="79"/>
  <c r="L124" i="79"/>
  <c r="O127" i="79"/>
  <c r="Z129" i="79"/>
  <c r="O131" i="79"/>
  <c r="Y134" i="79"/>
  <c r="W134" i="79"/>
  <c r="Y140" i="79"/>
  <c r="L141" i="79"/>
  <c r="Z22" i="79"/>
  <c r="Y145" i="79"/>
  <c r="M145" i="79"/>
  <c r="X145" i="79"/>
  <c r="Z146" i="79"/>
  <c r="Y149" i="79"/>
  <c r="X149" i="79"/>
  <c r="Z152" i="79"/>
  <c r="W153" i="79"/>
  <c r="O134" i="79"/>
  <c r="O112" i="79"/>
  <c r="M139" i="79"/>
  <c r="Y141" i="79"/>
  <c r="W141" i="79"/>
  <c r="X22" i="79"/>
  <c r="Z23" i="79"/>
  <c r="X146" i="79"/>
  <c r="I147" i="79"/>
  <c r="X152" i="79"/>
  <c r="I153" i="79"/>
  <c r="L157" i="79"/>
  <c r="L158" i="79"/>
  <c r="O141" i="79"/>
  <c r="X23" i="79"/>
  <c r="Z144" i="79"/>
  <c r="X147" i="79"/>
  <c r="Z148" i="79"/>
  <c r="M148" i="79"/>
  <c r="W156" i="79"/>
  <c r="Z157" i="79"/>
  <c r="H160" i="79"/>
  <c r="M161" i="79"/>
  <c r="Z28" i="79"/>
  <c r="Z32" i="79"/>
  <c r="W36" i="79"/>
  <c r="Z36" i="79"/>
  <c r="X41" i="79"/>
  <c r="I41" i="79"/>
  <c r="W41" i="79"/>
  <c r="H41" i="79"/>
  <c r="Y41" i="79"/>
  <c r="M45" i="79"/>
  <c r="L45" i="79"/>
  <c r="M49" i="79"/>
  <c r="L49" i="79"/>
  <c r="Y59" i="79"/>
  <c r="X59" i="79"/>
  <c r="I59" i="79"/>
  <c r="Z59" i="79"/>
  <c r="W59" i="79"/>
  <c r="H59" i="79"/>
  <c r="Y60" i="79"/>
  <c r="I60" i="79"/>
  <c r="X60" i="79"/>
  <c r="H60" i="79"/>
  <c r="Z60" i="79"/>
  <c r="W60" i="79"/>
  <c r="Y64" i="79"/>
  <c r="I64" i="79"/>
  <c r="X64" i="79"/>
  <c r="H64" i="79"/>
  <c r="Z64" i="79"/>
  <c r="W64" i="79"/>
  <c r="X71" i="79"/>
  <c r="Z77" i="79"/>
  <c r="Y77" i="79"/>
  <c r="I77" i="79"/>
  <c r="X77" i="79"/>
  <c r="H77" i="79"/>
  <c r="W77" i="79"/>
  <c r="X161" i="79"/>
  <c r="Y63" i="79"/>
  <c r="I63" i="79"/>
  <c r="X63" i="79"/>
  <c r="H63" i="79"/>
  <c r="Z63" i="79"/>
  <c r="W63" i="79"/>
  <c r="M71" i="79"/>
  <c r="L71" i="79"/>
  <c r="Z14" i="79"/>
  <c r="Y14" i="79"/>
  <c r="I14" i="79"/>
  <c r="X14" i="79"/>
  <c r="H14" i="79"/>
  <c r="W14" i="79"/>
  <c r="L15" i="79"/>
  <c r="M15" i="79"/>
  <c r="X15" i="79"/>
  <c r="P160" i="79"/>
  <c r="N160" i="79"/>
  <c r="P161" i="79"/>
  <c r="O161" i="79"/>
  <c r="N161" i="79"/>
  <c r="Y161" i="79"/>
  <c r="Z18" i="79"/>
  <c r="Y18" i="79"/>
  <c r="I18" i="79"/>
  <c r="W18" i="79"/>
  <c r="X18" i="79"/>
  <c r="H18" i="79"/>
  <c r="W143" i="79"/>
  <c r="Z143" i="79"/>
  <c r="Z15" i="79"/>
  <c r="Y15" i="79"/>
  <c r="I15" i="79"/>
  <c r="X16" i="79"/>
  <c r="Q161" i="79"/>
  <c r="Z142" i="79"/>
  <c r="Z25" i="79"/>
  <c r="Z29" i="79"/>
  <c r="W33" i="79"/>
  <c r="Z33" i="79"/>
  <c r="Z37" i="79"/>
  <c r="Q55" i="79"/>
  <c r="P55" i="79"/>
  <c r="O55" i="79"/>
  <c r="N55" i="79"/>
  <c r="Y61" i="79"/>
  <c r="I61" i="79"/>
  <c r="X61" i="79"/>
  <c r="H61" i="79"/>
  <c r="Z61" i="79"/>
  <c r="W61" i="79"/>
  <c r="Y65" i="79"/>
  <c r="I65" i="79"/>
  <c r="X65" i="79"/>
  <c r="H65" i="79"/>
  <c r="Z65" i="79"/>
  <c r="W65" i="79"/>
  <c r="X67" i="79"/>
  <c r="I67" i="79"/>
  <c r="W67" i="79"/>
  <c r="H67" i="79"/>
  <c r="Y67" i="79"/>
  <c r="Z71" i="79"/>
  <c r="I72" i="79"/>
  <c r="Z72" i="79"/>
  <c r="M88" i="79"/>
  <c r="L88" i="79"/>
  <c r="Z88" i="79"/>
  <c r="Z160" i="79"/>
  <c r="Y160" i="79"/>
  <c r="I160" i="79"/>
  <c r="P15" i="79"/>
  <c r="N15" i="79"/>
  <c r="Q15" i="79"/>
  <c r="P16" i="79"/>
  <c r="O16" i="79"/>
  <c r="N16" i="79"/>
  <c r="Z159" i="79"/>
  <c r="Y159" i="79"/>
  <c r="I159" i="79"/>
  <c r="X159" i="79"/>
  <c r="H159" i="79"/>
  <c r="W159" i="79"/>
  <c r="L160" i="79"/>
  <c r="M160" i="79"/>
  <c r="X160" i="79"/>
  <c r="I42" i="79"/>
  <c r="Z42" i="79"/>
  <c r="I46" i="79"/>
  <c r="Z46" i="79"/>
  <c r="I50" i="79"/>
  <c r="Z50" i="79"/>
  <c r="M54" i="79"/>
  <c r="L54" i="79"/>
  <c r="Y54" i="79"/>
  <c r="X54" i="79"/>
  <c r="Y62" i="79"/>
  <c r="I62" i="79"/>
  <c r="X62" i="79"/>
  <c r="H62" i="79"/>
  <c r="Z62" i="79"/>
  <c r="W62" i="79"/>
  <c r="I68" i="79"/>
  <c r="Z68" i="79"/>
  <c r="Z81" i="79"/>
  <c r="Y150" i="79"/>
  <c r="I150" i="79"/>
  <c r="Y25" i="79"/>
  <c r="I25" i="79"/>
  <c r="Y26" i="79"/>
  <c r="I26" i="79"/>
  <c r="Y29" i="79"/>
  <c r="I29" i="79"/>
  <c r="Y32" i="79"/>
  <c r="I32" i="79"/>
  <c r="Y35" i="79"/>
  <c r="I35" i="79"/>
  <c r="Y38" i="79"/>
  <c r="I38" i="79"/>
  <c r="X42" i="79"/>
  <c r="Y47" i="79"/>
  <c r="X50" i="79"/>
  <c r="Y51" i="79"/>
  <c r="W53" i="79"/>
  <c r="M53" i="79"/>
  <c r="L53" i="79"/>
  <c r="Q54" i="79"/>
  <c r="P54" i="79"/>
  <c r="N54" i="79"/>
  <c r="Z58" i="79"/>
  <c r="Y58" i="79"/>
  <c r="I58" i="79"/>
  <c r="L58" i="79"/>
  <c r="X68" i="79"/>
  <c r="Y69" i="79"/>
  <c r="I71" i="79"/>
  <c r="X72" i="79"/>
  <c r="Y73" i="79"/>
  <c r="L78" i="79"/>
  <c r="W78" i="79"/>
  <c r="M78" i="79"/>
  <c r="M87" i="79"/>
  <c r="Y87" i="79"/>
  <c r="L87" i="79"/>
  <c r="X89" i="79"/>
  <c r="H89" i="79"/>
  <c r="I89" i="79"/>
  <c r="Z89" i="79"/>
  <c r="Y103" i="79"/>
  <c r="I103" i="79"/>
  <c r="X103" i="79"/>
  <c r="Z103" i="79"/>
  <c r="W103" i="79"/>
  <c r="H103" i="79"/>
  <c r="Z135" i="79"/>
  <c r="Y135" i="79"/>
  <c r="X135" i="79"/>
  <c r="I135" i="79"/>
  <c r="W135" i="79"/>
  <c r="H135" i="79"/>
  <c r="M113" i="79"/>
  <c r="Y113" i="79"/>
  <c r="Y142" i="79"/>
  <c r="I142" i="79"/>
  <c r="Y28" i="79"/>
  <c r="I28" i="79"/>
  <c r="Y31" i="79"/>
  <c r="I31" i="79"/>
  <c r="Y34" i="79"/>
  <c r="I34" i="79"/>
  <c r="Y37" i="79"/>
  <c r="I37" i="79"/>
  <c r="Y39" i="79"/>
  <c r="I39" i="79"/>
  <c r="Y40" i="79"/>
  <c r="I40" i="79"/>
  <c r="X40" i="79"/>
  <c r="Y43" i="79"/>
  <c r="X46" i="79"/>
  <c r="Z13" i="79"/>
  <c r="W13" i="79"/>
  <c r="P14" i="79"/>
  <c r="L14" i="79"/>
  <c r="Q14" i="79"/>
  <c r="Z17" i="79"/>
  <c r="W17" i="79"/>
  <c r="P159" i="79"/>
  <c r="L159" i="79"/>
  <c r="Q159" i="79"/>
  <c r="Z162" i="79"/>
  <c r="W162" i="79"/>
  <c r="P18" i="79"/>
  <c r="L18" i="79"/>
  <c r="Q18" i="79"/>
  <c r="O19" i="79"/>
  <c r="O142" i="79"/>
  <c r="H142" i="79"/>
  <c r="P142" i="79"/>
  <c r="W142" i="79"/>
  <c r="O150" i="79"/>
  <c r="H150" i="79"/>
  <c r="P150" i="79"/>
  <c r="W150" i="79"/>
  <c r="O151" i="79"/>
  <c r="H151" i="79"/>
  <c r="P151" i="79"/>
  <c r="O143" i="79"/>
  <c r="H143" i="79"/>
  <c r="P143" i="79"/>
  <c r="O25" i="79"/>
  <c r="H25" i="79"/>
  <c r="P25" i="79"/>
  <c r="W25" i="79"/>
  <c r="O26" i="79"/>
  <c r="H26" i="79"/>
  <c r="P26" i="79"/>
  <c r="W26" i="79"/>
  <c r="O27" i="79"/>
  <c r="H27" i="79"/>
  <c r="P27" i="79"/>
  <c r="O28" i="79"/>
  <c r="H28" i="79"/>
  <c r="P28" i="79"/>
  <c r="W28" i="79"/>
  <c r="O29" i="79"/>
  <c r="H29" i="79"/>
  <c r="P29" i="79"/>
  <c r="W29" i="79"/>
  <c r="O30" i="79"/>
  <c r="H30" i="79"/>
  <c r="P30" i="79"/>
  <c r="O31" i="79"/>
  <c r="H31" i="79"/>
  <c r="P31" i="79"/>
  <c r="W31" i="79"/>
  <c r="O32" i="79"/>
  <c r="H32" i="79"/>
  <c r="P32" i="79"/>
  <c r="W32" i="79"/>
  <c r="O33" i="79"/>
  <c r="H33" i="79"/>
  <c r="P33" i="79"/>
  <c r="O34" i="79"/>
  <c r="H34" i="79"/>
  <c r="P34" i="79"/>
  <c r="W34" i="79"/>
  <c r="O35" i="79"/>
  <c r="H35" i="79"/>
  <c r="P35" i="79"/>
  <c r="W35" i="79"/>
  <c r="O36" i="79"/>
  <c r="H36" i="79"/>
  <c r="P36" i="79"/>
  <c r="O37" i="79"/>
  <c r="H37" i="79"/>
  <c r="P37" i="79"/>
  <c r="W37" i="79"/>
  <c r="O38" i="79"/>
  <c r="H38" i="79"/>
  <c r="P38" i="79"/>
  <c r="W38" i="79"/>
  <c r="O39" i="79"/>
  <c r="H39" i="79"/>
  <c r="P39" i="79"/>
  <c r="W39" i="79"/>
  <c r="O40" i="79"/>
  <c r="H40" i="79"/>
  <c r="P40" i="79"/>
  <c r="W40" i="79"/>
  <c r="L42" i="79"/>
  <c r="X43" i="79"/>
  <c r="Z43" i="79"/>
  <c r="Y44" i="79"/>
  <c r="L46" i="79"/>
  <c r="X47" i="79"/>
  <c r="Z47" i="79"/>
  <c r="Y48" i="79"/>
  <c r="L50" i="79"/>
  <c r="W51" i="79"/>
  <c r="W52" i="79"/>
  <c r="M52" i="79"/>
  <c r="L52" i="79"/>
  <c r="Q53" i="79"/>
  <c r="P53" i="79"/>
  <c r="N53" i="79"/>
  <c r="X53" i="79"/>
  <c r="O54" i="79"/>
  <c r="Z55" i="79"/>
  <c r="Z56" i="79"/>
  <c r="M56" i="79"/>
  <c r="L56" i="79"/>
  <c r="P58" i="79"/>
  <c r="O58" i="79"/>
  <c r="H58" i="79"/>
  <c r="W58" i="79"/>
  <c r="L68" i="79"/>
  <c r="X69" i="79"/>
  <c r="Z69" i="79"/>
  <c r="Y70" i="79"/>
  <c r="X73" i="79"/>
  <c r="Z73" i="79"/>
  <c r="Y74" i="79"/>
  <c r="Z78" i="79"/>
  <c r="Z82" i="79"/>
  <c r="M86" i="79"/>
  <c r="Y86" i="79"/>
  <c r="L86" i="79"/>
  <c r="Y89" i="79"/>
  <c r="Y151" i="79"/>
  <c r="I151" i="79"/>
  <c r="Y143" i="79"/>
  <c r="I143" i="79"/>
  <c r="Y27" i="79"/>
  <c r="I27" i="79"/>
  <c r="Y30" i="79"/>
  <c r="I30" i="79"/>
  <c r="Y33" i="79"/>
  <c r="I33" i="79"/>
  <c r="Y36" i="79"/>
  <c r="I36" i="79"/>
  <c r="P13" i="79"/>
  <c r="Q13" i="79"/>
  <c r="X13" i="79"/>
  <c r="Z16" i="79"/>
  <c r="W16" i="79"/>
  <c r="P17" i="79"/>
  <c r="Q17" i="79"/>
  <c r="X17" i="79"/>
  <c r="Z161" i="79"/>
  <c r="W161" i="79"/>
  <c r="P162" i="79"/>
  <c r="Q162" i="79"/>
  <c r="X162" i="79"/>
  <c r="P19" i="79"/>
  <c r="Q142" i="79"/>
  <c r="X142" i="79"/>
  <c r="Q150" i="79"/>
  <c r="X150" i="79"/>
  <c r="Q151" i="79"/>
  <c r="X151" i="79"/>
  <c r="Q143" i="79"/>
  <c r="X143" i="79"/>
  <c r="Q25" i="79"/>
  <c r="X25" i="79"/>
  <c r="Q26" i="79"/>
  <c r="X26" i="79"/>
  <c r="Q27" i="79"/>
  <c r="X27" i="79"/>
  <c r="Q28" i="79"/>
  <c r="X28" i="79"/>
  <c r="Q29" i="79"/>
  <c r="X29" i="79"/>
  <c r="Q30" i="79"/>
  <c r="X30" i="79"/>
  <c r="Q31" i="79"/>
  <c r="X31" i="79"/>
  <c r="Q32" i="79"/>
  <c r="X32" i="79"/>
  <c r="Q33" i="79"/>
  <c r="X33" i="79"/>
  <c r="Q34" i="79"/>
  <c r="X34" i="79"/>
  <c r="Q35" i="79"/>
  <c r="X35" i="79"/>
  <c r="Q36" i="79"/>
  <c r="X36" i="79"/>
  <c r="Q37" i="79"/>
  <c r="X37" i="79"/>
  <c r="Q38" i="79"/>
  <c r="X38" i="79"/>
  <c r="Q39" i="79"/>
  <c r="X39" i="79"/>
  <c r="Q40" i="79"/>
  <c r="Z40" i="79"/>
  <c r="L43" i="79"/>
  <c r="X44" i="79"/>
  <c r="L47" i="79"/>
  <c r="X48" i="79"/>
  <c r="Q52" i="79"/>
  <c r="P52" i="79"/>
  <c r="N52" i="79"/>
  <c r="Y53" i="79"/>
  <c r="Z54" i="79"/>
  <c r="M55" i="79"/>
  <c r="L55" i="79"/>
  <c r="X58" i="79"/>
  <c r="L69" i="79"/>
  <c r="X70" i="79"/>
  <c r="L73" i="79"/>
  <c r="X74" i="79"/>
  <c r="Z79" i="79"/>
  <c r="M85" i="79"/>
  <c r="Y85" i="79"/>
  <c r="L85" i="79"/>
  <c r="W87" i="79"/>
  <c r="Y88" i="79"/>
  <c r="W76" i="79"/>
  <c r="P77" i="79"/>
  <c r="L77" i="79"/>
  <c r="Q77" i="79"/>
  <c r="Y79" i="79"/>
  <c r="I79" i="79"/>
  <c r="Y80" i="79"/>
  <c r="I80" i="79"/>
  <c r="Y81" i="79"/>
  <c r="I81" i="79"/>
  <c r="Y82" i="79"/>
  <c r="I82" i="79"/>
  <c r="Y83" i="79"/>
  <c r="I83" i="79"/>
  <c r="Z83" i="79"/>
  <c r="X83" i="79"/>
  <c r="Y84" i="79"/>
  <c r="W89" i="79"/>
  <c r="X90" i="79"/>
  <c r="H90" i="79"/>
  <c r="Y90" i="79"/>
  <c r="Y94" i="79"/>
  <c r="I94" i="79"/>
  <c r="X94" i="79"/>
  <c r="H94" i="79"/>
  <c r="I96" i="79"/>
  <c r="Z96" i="79"/>
  <c r="H96" i="79"/>
  <c r="X96" i="79"/>
  <c r="L100" i="79"/>
  <c r="Z100" i="79"/>
  <c r="W100" i="79"/>
  <c r="M100" i="79"/>
  <c r="Y104" i="79"/>
  <c r="I104" i="79"/>
  <c r="X104" i="79"/>
  <c r="Z104" i="79"/>
  <c r="W104" i="79"/>
  <c r="H104" i="79"/>
  <c r="W42" i="79"/>
  <c r="W44" i="79"/>
  <c r="W46" i="79"/>
  <c r="W48" i="79"/>
  <c r="W50" i="79"/>
  <c r="Z53" i="79"/>
  <c r="N60" i="79"/>
  <c r="N61" i="79"/>
  <c r="N62" i="79"/>
  <c r="N63" i="79"/>
  <c r="N64" i="79"/>
  <c r="N65" i="79"/>
  <c r="W69" i="79"/>
  <c r="W70" i="79"/>
  <c r="W71" i="79"/>
  <c r="W72" i="79"/>
  <c r="W73" i="79"/>
  <c r="W74" i="79"/>
  <c r="Z75" i="79"/>
  <c r="W75" i="79"/>
  <c r="P76" i="79"/>
  <c r="H76" i="79"/>
  <c r="L76" i="79"/>
  <c r="Q76" i="79"/>
  <c r="X76" i="79"/>
  <c r="M77" i="79"/>
  <c r="O79" i="79"/>
  <c r="H79" i="79"/>
  <c r="P79" i="79"/>
  <c r="W79" i="79"/>
  <c r="O80" i="79"/>
  <c r="H80" i="79"/>
  <c r="P80" i="79"/>
  <c r="W80" i="79"/>
  <c r="O81" i="79"/>
  <c r="H81" i="79"/>
  <c r="P81" i="79"/>
  <c r="W81" i="79"/>
  <c r="O82" i="79"/>
  <c r="H82" i="79"/>
  <c r="P82" i="79"/>
  <c r="W82" i="79"/>
  <c r="O83" i="79"/>
  <c r="H83" i="79"/>
  <c r="Q83" i="79"/>
  <c r="X84" i="79"/>
  <c r="I84" i="79"/>
  <c r="Z84" i="79"/>
  <c r="W90" i="79"/>
  <c r="Z90" i="79"/>
  <c r="X91" i="79"/>
  <c r="H91" i="79"/>
  <c r="Y91" i="79"/>
  <c r="W94" i="79"/>
  <c r="Y101" i="79"/>
  <c r="I101" i="79"/>
  <c r="X101" i="79"/>
  <c r="Z101" i="79"/>
  <c r="W101" i="79"/>
  <c r="H101" i="79"/>
  <c r="Y105" i="79"/>
  <c r="I105" i="79"/>
  <c r="X105" i="79"/>
  <c r="Z105" i="79"/>
  <c r="W105" i="79"/>
  <c r="H105" i="79"/>
  <c r="M107" i="79"/>
  <c r="L107" i="79"/>
  <c r="L135" i="79"/>
  <c r="M135" i="79"/>
  <c r="W43" i="79"/>
  <c r="W45" i="79"/>
  <c r="W47" i="79"/>
  <c r="W49" i="79"/>
  <c r="Z51" i="79"/>
  <c r="W68" i="79"/>
  <c r="H42" i="79"/>
  <c r="N42" i="79"/>
  <c r="H43" i="79"/>
  <c r="N43" i="79"/>
  <c r="H44" i="79"/>
  <c r="N44" i="79"/>
  <c r="H45" i="79"/>
  <c r="N45" i="79"/>
  <c r="H46" i="79"/>
  <c r="N46" i="79"/>
  <c r="H47" i="79"/>
  <c r="N47" i="79"/>
  <c r="H48" i="79"/>
  <c r="N48" i="79"/>
  <c r="H49" i="79"/>
  <c r="N49" i="79"/>
  <c r="H50" i="79"/>
  <c r="N50" i="79"/>
  <c r="H51" i="79"/>
  <c r="O60" i="79"/>
  <c r="O61" i="79"/>
  <c r="O62" i="79"/>
  <c r="O63" i="79"/>
  <c r="O64" i="79"/>
  <c r="O65" i="79"/>
  <c r="H68" i="79"/>
  <c r="N68" i="79"/>
  <c r="H69" i="79"/>
  <c r="N69" i="79"/>
  <c r="H70" i="79"/>
  <c r="N70" i="79"/>
  <c r="H71" i="79"/>
  <c r="N71" i="79"/>
  <c r="H72" i="79"/>
  <c r="N72" i="79"/>
  <c r="H73" i="79"/>
  <c r="N73" i="79"/>
  <c r="H74" i="79"/>
  <c r="N74" i="79"/>
  <c r="P75" i="79"/>
  <c r="H75" i="79"/>
  <c r="L75" i="79"/>
  <c r="Q75" i="79"/>
  <c r="X75" i="79"/>
  <c r="I76" i="79"/>
  <c r="M76" i="79"/>
  <c r="Y76" i="79"/>
  <c r="N77" i="79"/>
  <c r="Y78" i="79"/>
  <c r="X78" i="79"/>
  <c r="Q79" i="79"/>
  <c r="X79" i="79"/>
  <c r="Q80" i="79"/>
  <c r="X80" i="79"/>
  <c r="Q81" i="79"/>
  <c r="X81" i="79"/>
  <c r="Q82" i="79"/>
  <c r="X82" i="79"/>
  <c r="L83" i="79"/>
  <c r="H84" i="79"/>
  <c r="L84" i="79"/>
  <c r="I90" i="79"/>
  <c r="W91" i="79"/>
  <c r="Z91" i="79"/>
  <c r="Y92" i="79"/>
  <c r="X92" i="79"/>
  <c r="H92" i="79"/>
  <c r="Z92" i="79"/>
  <c r="Y93" i="79"/>
  <c r="I93" i="79"/>
  <c r="X93" i="79"/>
  <c r="H93" i="79"/>
  <c r="Z94" i="79"/>
  <c r="Y95" i="79"/>
  <c r="I95" i="79"/>
  <c r="X95" i="79"/>
  <c r="H95" i="79"/>
  <c r="Q97" i="79"/>
  <c r="P97" i="79"/>
  <c r="O97" i="79"/>
  <c r="N97" i="79"/>
  <c r="Q98" i="79"/>
  <c r="P98" i="79"/>
  <c r="O98" i="79"/>
  <c r="N98" i="79"/>
  <c r="Y102" i="79"/>
  <c r="I102" i="79"/>
  <c r="X102" i="79"/>
  <c r="Z102" i="79"/>
  <c r="W102" i="79"/>
  <c r="H102" i="79"/>
  <c r="X106" i="79"/>
  <c r="I106" i="79"/>
  <c r="Z106" i="79"/>
  <c r="Y106" i="79"/>
  <c r="W106" i="79"/>
  <c r="H106" i="79"/>
  <c r="X107" i="79"/>
  <c r="H107" i="79"/>
  <c r="Z107" i="79"/>
  <c r="W107" i="79"/>
  <c r="I107" i="79"/>
  <c r="O101" i="79"/>
  <c r="Q101" i="79"/>
  <c r="O102" i="79"/>
  <c r="Q102" i="79"/>
  <c r="O103" i="79"/>
  <c r="Q103" i="79"/>
  <c r="O104" i="79"/>
  <c r="Q104" i="79"/>
  <c r="O105" i="79"/>
  <c r="Q105" i="79"/>
  <c r="W108" i="79"/>
  <c r="H108" i="79"/>
  <c r="Z108" i="79"/>
  <c r="X66" i="79"/>
  <c r="Z110" i="79"/>
  <c r="Y110" i="79"/>
  <c r="I110" i="79"/>
  <c r="L110" i="79"/>
  <c r="M110" i="79"/>
  <c r="P135" i="79"/>
  <c r="N135" i="79"/>
  <c r="P111" i="79"/>
  <c r="O111" i="79"/>
  <c r="Z113" i="79"/>
  <c r="X113" i="79"/>
  <c r="H113" i="79"/>
  <c r="X114" i="79"/>
  <c r="Z114" i="79"/>
  <c r="W114" i="79"/>
  <c r="I114" i="79"/>
  <c r="L114" i="79"/>
  <c r="M114" i="79"/>
  <c r="Y114" i="79"/>
  <c r="X118" i="79"/>
  <c r="H118" i="79"/>
  <c r="Z118" i="79"/>
  <c r="W118" i="79"/>
  <c r="I118" i="79"/>
  <c r="Y118" i="79"/>
  <c r="L57" i="79"/>
  <c r="M57" i="79"/>
  <c r="X85" i="79"/>
  <c r="H85" i="79"/>
  <c r="X86" i="79"/>
  <c r="H86" i="79"/>
  <c r="X87" i="79"/>
  <c r="H87" i="79"/>
  <c r="W88" i="79"/>
  <c r="H88" i="79"/>
  <c r="X88" i="79"/>
  <c r="M89" i="79"/>
  <c r="P89" i="79"/>
  <c r="M90" i="79"/>
  <c r="P90" i="79"/>
  <c r="M91" i="79"/>
  <c r="P91" i="79"/>
  <c r="M92" i="79"/>
  <c r="P92" i="79"/>
  <c r="M93" i="79"/>
  <c r="P93" i="79"/>
  <c r="M94" i="79"/>
  <c r="P94" i="79"/>
  <c r="M95" i="79"/>
  <c r="P95" i="79"/>
  <c r="Q96" i="79"/>
  <c r="M96" i="79"/>
  <c r="P96" i="79"/>
  <c r="Y97" i="79"/>
  <c r="I97" i="79"/>
  <c r="Z97" i="79"/>
  <c r="Y98" i="79"/>
  <c r="I98" i="79"/>
  <c r="Z98" i="79"/>
  <c r="Y99" i="79"/>
  <c r="N101" i="79"/>
  <c r="N102" i="79"/>
  <c r="N103" i="79"/>
  <c r="N104" i="79"/>
  <c r="N105" i="79"/>
  <c r="I108" i="79"/>
  <c r="L108" i="79"/>
  <c r="Y66" i="79"/>
  <c r="L109" i="79"/>
  <c r="P110" i="79"/>
  <c r="H110" i="79"/>
  <c r="N110" i="79"/>
  <c r="W110" i="79"/>
  <c r="O135" i="79"/>
  <c r="M111" i="79"/>
  <c r="I113" i="79"/>
  <c r="N114" i="79"/>
  <c r="P114" i="79"/>
  <c r="H114" i="79"/>
  <c r="O114" i="79"/>
  <c r="X115" i="79"/>
  <c r="H115" i="79"/>
  <c r="Z115" i="79"/>
  <c r="Y115" i="79"/>
  <c r="M115" i="79"/>
  <c r="W115" i="79"/>
  <c r="M97" i="79"/>
  <c r="L97" i="79"/>
  <c r="M98" i="79"/>
  <c r="L98" i="79"/>
  <c r="M99" i="79"/>
  <c r="L99" i="79"/>
  <c r="P101" i="79"/>
  <c r="P102" i="79"/>
  <c r="P103" i="79"/>
  <c r="P104" i="79"/>
  <c r="P105" i="79"/>
  <c r="X108" i="79"/>
  <c r="Q66" i="79"/>
  <c r="O66" i="79"/>
  <c r="H66" i="79"/>
  <c r="X109" i="79"/>
  <c r="W109" i="79"/>
  <c r="X110" i="79"/>
  <c r="Q135" i="79"/>
  <c r="N111" i="79"/>
  <c r="X111" i="79"/>
  <c r="W113" i="79"/>
  <c r="L118" i="79"/>
  <c r="M118" i="79"/>
  <c r="X57" i="79"/>
  <c r="H57" i="79"/>
  <c r="Z57" i="79"/>
  <c r="Y57" i="79"/>
  <c r="W57" i="79"/>
  <c r="I57" i="79"/>
  <c r="X116" i="79"/>
  <c r="H116" i="79"/>
  <c r="Z116" i="79"/>
  <c r="X119" i="79"/>
  <c r="H119" i="79"/>
  <c r="Z119" i="79"/>
  <c r="X123" i="79"/>
  <c r="H123" i="79"/>
  <c r="Z123" i="79"/>
  <c r="Y128" i="79"/>
  <c r="W137" i="79"/>
  <c r="Y137" i="79"/>
  <c r="H137" i="79"/>
  <c r="X137" i="79"/>
  <c r="Z137" i="79"/>
  <c r="I137" i="79"/>
  <c r="X122" i="79"/>
  <c r="H122" i="79"/>
  <c r="Z122" i="79"/>
  <c r="Y127" i="79"/>
  <c r="Q157" i="79"/>
  <c r="P157" i="79"/>
  <c r="O157" i="79"/>
  <c r="N157" i="79"/>
  <c r="Y119" i="79"/>
  <c r="X121" i="79"/>
  <c r="H121" i="79"/>
  <c r="Z121" i="79"/>
  <c r="I122" i="79"/>
  <c r="M122" i="79"/>
  <c r="W122" i="79"/>
  <c r="Y123" i="79"/>
  <c r="W125" i="79"/>
  <c r="Z125" i="79"/>
  <c r="H125" i="79"/>
  <c r="X125" i="79"/>
  <c r="Z127" i="79"/>
  <c r="W128" i="79"/>
  <c r="W130" i="79"/>
  <c r="L133" i="79"/>
  <c r="M133" i="79"/>
  <c r="N85" i="79"/>
  <c r="N86" i="79"/>
  <c r="N87" i="79"/>
  <c r="W96" i="79"/>
  <c r="Y96" i="79"/>
  <c r="Y100" i="79"/>
  <c r="X100" i="79"/>
  <c r="W66" i="79"/>
  <c r="Z109" i="79"/>
  <c r="Z111" i="79"/>
  <c r="W111" i="79"/>
  <c r="P113" i="79"/>
  <c r="L113" i="79"/>
  <c r="Q113" i="79"/>
  <c r="X117" i="79"/>
  <c r="H117" i="79"/>
  <c r="Z117" i="79"/>
  <c r="X120" i="79"/>
  <c r="H120" i="79"/>
  <c r="Z120" i="79"/>
  <c r="I121" i="79"/>
  <c r="M121" i="79"/>
  <c r="W121" i="79"/>
  <c r="Y122" i="79"/>
  <c r="X124" i="79"/>
  <c r="H124" i="79"/>
  <c r="Z124" i="79"/>
  <c r="I125" i="79"/>
  <c r="M125" i="79"/>
  <c r="Y125" i="79"/>
  <c r="Z126" i="79"/>
  <c r="W127" i="79"/>
  <c r="Z130" i="79"/>
  <c r="X130" i="79"/>
  <c r="X133" i="79"/>
  <c r="H133" i="79"/>
  <c r="Z133" i="79"/>
  <c r="Y133" i="79"/>
  <c r="W133" i="79"/>
  <c r="I133" i="79"/>
  <c r="N107" i="79"/>
  <c r="P115" i="79"/>
  <c r="P116" i="79"/>
  <c r="P117" i="79"/>
  <c r="P118" i="79"/>
  <c r="P57" i="79"/>
  <c r="P119" i="79"/>
  <c r="P120" i="79"/>
  <c r="P121" i="79"/>
  <c r="P122" i="79"/>
  <c r="P123" i="79"/>
  <c r="P124" i="79"/>
  <c r="P125" i="79"/>
  <c r="H126" i="79"/>
  <c r="M126" i="79"/>
  <c r="P126" i="79"/>
  <c r="X126" i="79"/>
  <c r="H127" i="79"/>
  <c r="M127" i="79"/>
  <c r="P127" i="79"/>
  <c r="X127" i="79"/>
  <c r="H128" i="79"/>
  <c r="M128" i="79"/>
  <c r="P128" i="79"/>
  <c r="X128" i="79"/>
  <c r="H129" i="79"/>
  <c r="M129" i="79"/>
  <c r="P129" i="79"/>
  <c r="X129" i="79"/>
  <c r="H130" i="79"/>
  <c r="M130" i="79"/>
  <c r="Y130" i="79"/>
  <c r="N131" i="79"/>
  <c r="X112" i="79"/>
  <c r="H112" i="79"/>
  <c r="Z112" i="79"/>
  <c r="Q138" i="79"/>
  <c r="O138" i="79"/>
  <c r="N138" i="79"/>
  <c r="P138" i="79"/>
  <c r="Q139" i="79"/>
  <c r="O139" i="79"/>
  <c r="N139" i="79"/>
  <c r="P139" i="79"/>
  <c r="H140" i="79"/>
  <c r="W131" i="79"/>
  <c r="X136" i="79"/>
  <c r="H136" i="79"/>
  <c r="Z136" i="79"/>
  <c r="L21" i="79"/>
  <c r="M21" i="79"/>
  <c r="N115" i="79"/>
  <c r="N116" i="79"/>
  <c r="N117" i="79"/>
  <c r="N118" i="79"/>
  <c r="N57" i="79"/>
  <c r="N119" i="79"/>
  <c r="N120" i="79"/>
  <c r="N121" i="79"/>
  <c r="N122" i="79"/>
  <c r="N123" i="79"/>
  <c r="N124" i="79"/>
  <c r="N125" i="79"/>
  <c r="P131" i="79"/>
  <c r="H131" i="79"/>
  <c r="L131" i="79"/>
  <c r="Q131" i="79"/>
  <c r="X131" i="79"/>
  <c r="X134" i="79"/>
  <c r="H134" i="79"/>
  <c r="Z134" i="79"/>
  <c r="I136" i="79"/>
  <c r="M136" i="79"/>
  <c r="W136" i="79"/>
  <c r="Y112" i="79"/>
  <c r="X138" i="79"/>
  <c r="Z138" i="79"/>
  <c r="X139" i="79"/>
  <c r="Z139" i="79"/>
  <c r="W140" i="79"/>
  <c r="Y21" i="79"/>
  <c r="W21" i="79"/>
  <c r="H21" i="79"/>
  <c r="I21" i="79"/>
  <c r="Z21" i="79"/>
  <c r="X21" i="79"/>
  <c r="P133" i="79"/>
  <c r="P134" i="79"/>
  <c r="P136" i="79"/>
  <c r="P112" i="79"/>
  <c r="Z147" i="79"/>
  <c r="Y153" i="79"/>
  <c r="X154" i="79"/>
  <c r="H154" i="79"/>
  <c r="W154" i="79"/>
  <c r="Z154" i="79"/>
  <c r="Q156" i="79"/>
  <c r="P156" i="79"/>
  <c r="O156" i="79"/>
  <c r="X157" i="79"/>
  <c r="Z158" i="79"/>
  <c r="M158" i="79"/>
  <c r="X24" i="79"/>
  <c r="H24" i="79"/>
  <c r="Z24" i="79"/>
  <c r="I154" i="79"/>
  <c r="M154" i="79"/>
  <c r="Y154" i="79"/>
  <c r="M155" i="79"/>
  <c r="L155" i="79"/>
  <c r="X156" i="79"/>
  <c r="M157" i="79"/>
  <c r="W158" i="79"/>
  <c r="N133" i="79"/>
  <c r="N134" i="79"/>
  <c r="N136" i="79"/>
  <c r="N112" i="79"/>
  <c r="Q137" i="79"/>
  <c r="O137" i="79"/>
  <c r="M137" i="79"/>
  <c r="W138" i="79"/>
  <c r="M138" i="79"/>
  <c r="W139" i="79"/>
  <c r="Z140" i="79"/>
  <c r="M140" i="79"/>
  <c r="Z141" i="79"/>
  <c r="X141" i="79"/>
  <c r="H141" i="79"/>
  <c r="O22" i="79"/>
  <c r="Q22" i="79"/>
  <c r="O23" i="79"/>
  <c r="Q23" i="79"/>
  <c r="O144" i="79"/>
  <c r="Q144" i="79"/>
  <c r="O145" i="79"/>
  <c r="Q145" i="79"/>
  <c r="O146" i="79"/>
  <c r="Q146" i="79"/>
  <c r="O147" i="79"/>
  <c r="Q147" i="79"/>
  <c r="O148" i="79"/>
  <c r="Q148" i="79"/>
  <c r="O149" i="79"/>
  <c r="Q149" i="79"/>
  <c r="O152" i="79"/>
  <c r="Q152" i="79"/>
  <c r="I24" i="79"/>
  <c r="M24" i="79"/>
  <c r="W24" i="79"/>
  <c r="W155" i="79"/>
  <c r="X155" i="79"/>
  <c r="Z156" i="79"/>
  <c r="M156" i="79"/>
  <c r="Q158" i="79"/>
  <c r="P158" i="79"/>
  <c r="O158" i="79"/>
  <c r="I138" i="79"/>
  <c r="Y138" i="79"/>
  <c r="I139" i="79"/>
  <c r="Y139" i="79"/>
  <c r="I140" i="79"/>
  <c r="X140" i="79"/>
  <c r="N141" i="79"/>
  <c r="W22" i="79"/>
  <c r="W23" i="79"/>
  <c r="W144" i="79"/>
  <c r="W145" i="79"/>
  <c r="W146" i="79"/>
  <c r="W147" i="79"/>
  <c r="W148" i="79"/>
  <c r="W149" i="79"/>
  <c r="W152" i="79"/>
  <c r="Z153" i="79"/>
  <c r="P24" i="79"/>
  <c r="P154" i="79"/>
  <c r="Y155" i="79"/>
  <c r="I156" i="79"/>
  <c r="Y156" i="79"/>
  <c r="I157" i="79"/>
  <c r="Y157" i="79"/>
  <c r="I158" i="79"/>
  <c r="Y158" i="79"/>
  <c r="Z155" i="79"/>
  <c r="P141" i="79"/>
  <c r="I22" i="79"/>
  <c r="I23" i="79"/>
  <c r="I144" i="79"/>
  <c r="I145" i="79"/>
  <c r="I146" i="79"/>
  <c r="I148" i="79"/>
  <c r="I149" i="79"/>
  <c r="I152" i="79"/>
  <c r="N24" i="79"/>
  <c r="N154" i="79"/>
  <c r="H155" i="79"/>
  <c r="R152" i="79" l="1"/>
  <c r="R144" i="79"/>
  <c r="R136" i="79"/>
  <c r="R125" i="79"/>
  <c r="R110" i="79"/>
  <c r="R101" i="79"/>
  <c r="R97" i="79"/>
  <c r="R95" i="79"/>
  <c r="R93" i="79"/>
  <c r="R89" i="79"/>
  <c r="R87" i="79"/>
  <c r="R83" i="79"/>
  <c r="R77" i="79"/>
  <c r="R73" i="79"/>
  <c r="R64" i="79"/>
  <c r="R62" i="79"/>
  <c r="R60" i="79"/>
  <c r="R55" i="79"/>
  <c r="R49" i="79"/>
  <c r="R45" i="79"/>
  <c r="R43" i="79"/>
  <c r="R39" i="79"/>
  <c r="R37" i="79"/>
  <c r="R33" i="79"/>
  <c r="R31" i="79"/>
  <c r="R29" i="79"/>
  <c r="R27" i="79"/>
  <c r="R25" i="79"/>
  <c r="R151" i="79"/>
  <c r="R142" i="79"/>
  <c r="R19" i="79"/>
  <c r="R162" i="79"/>
  <c r="R160" i="79"/>
  <c r="R17" i="79"/>
  <c r="R13" i="79"/>
  <c r="R154" i="79"/>
  <c r="R149" i="79"/>
  <c r="R147" i="79"/>
  <c r="R145" i="79"/>
  <c r="R23" i="79"/>
  <c r="R138" i="79"/>
  <c r="R112" i="79"/>
  <c r="R134" i="79"/>
  <c r="R124" i="79"/>
  <c r="R122" i="79"/>
  <c r="R120" i="79"/>
  <c r="R57" i="79"/>
  <c r="R117" i="79"/>
  <c r="R113" i="79"/>
  <c r="R104" i="79"/>
  <c r="R102" i="79"/>
  <c r="R96" i="79"/>
  <c r="R94" i="79"/>
  <c r="R92" i="79"/>
  <c r="R90" i="79"/>
  <c r="R82" i="79"/>
  <c r="R80" i="79"/>
  <c r="R76" i="79"/>
  <c r="R72" i="79"/>
  <c r="R70" i="79"/>
  <c r="R65" i="79"/>
  <c r="R63" i="79"/>
  <c r="R61" i="79"/>
  <c r="R54" i="79"/>
  <c r="R52" i="79"/>
  <c r="R50" i="79"/>
  <c r="R48" i="79"/>
  <c r="R44" i="79"/>
  <c r="R42" i="79"/>
  <c r="R40" i="79"/>
  <c r="R38" i="79"/>
  <c r="R36" i="79"/>
  <c r="R34" i="79"/>
  <c r="R32" i="79"/>
  <c r="R30" i="79"/>
  <c r="R28" i="79"/>
  <c r="R143" i="79"/>
  <c r="R150" i="79"/>
  <c r="R20" i="79"/>
  <c r="R18" i="79"/>
  <c r="R159" i="79"/>
  <c r="R14" i="79"/>
  <c r="R157" i="79"/>
  <c r="R24" i="79"/>
  <c r="R148" i="79"/>
  <c r="R146" i="79"/>
  <c r="R22" i="79"/>
  <c r="R141" i="79"/>
  <c r="R139" i="79"/>
  <c r="R137" i="79"/>
  <c r="R133" i="79"/>
  <c r="R131" i="79"/>
  <c r="R129" i="79"/>
  <c r="R127" i="79"/>
  <c r="R123" i="79"/>
  <c r="R121" i="79"/>
  <c r="R119" i="79"/>
  <c r="R118" i="79"/>
  <c r="R116" i="79"/>
  <c r="R114" i="79"/>
  <c r="R111" i="79"/>
  <c r="R66" i="79"/>
  <c r="R107" i="79"/>
  <c r="R105" i="79"/>
  <c r="R103" i="79"/>
  <c r="R91" i="79"/>
  <c r="R85" i="79"/>
  <c r="R81" i="79"/>
  <c r="R79" i="79"/>
  <c r="R75" i="79"/>
  <c r="R71" i="79"/>
  <c r="R69" i="79"/>
  <c r="R58" i="79"/>
  <c r="R53" i="79"/>
  <c r="R47" i="79"/>
  <c r="R35" i="79"/>
  <c r="R15" i="79"/>
  <c r="R158" i="79"/>
  <c r="R156" i="79"/>
  <c r="R128" i="79"/>
  <c r="R126" i="79"/>
  <c r="R115" i="79"/>
  <c r="R135" i="79"/>
  <c r="R98" i="79"/>
  <c r="R86" i="79"/>
  <c r="R74" i="79"/>
  <c r="R68" i="79"/>
  <c r="R46" i="79"/>
  <c r="R26" i="79"/>
  <c r="R161" i="79"/>
  <c r="R16" i="79"/>
  <c r="M9" i="79"/>
  <c r="H4" i="79"/>
  <c r="L9" i="79"/>
  <c r="H5" i="79"/>
  <c r="H6" i="79"/>
  <c r="O9" i="79"/>
  <c r="Q3" i="79"/>
  <c r="Q4" i="79"/>
  <c r="N9" i="79"/>
  <c r="H3" i="79"/>
  <c r="P9" i="79" l="1"/>
  <c r="J158" i="37"/>
  <c r="Q7" i="37"/>
  <c r="P7" i="37"/>
  <c r="O7" i="37"/>
  <c r="I7" i="37"/>
  <c r="H7" i="37"/>
  <c r="G7" i="37"/>
  <c r="K156" i="36" l="1"/>
  <c r="Q2" i="4" l="1"/>
  <c r="K156" i="35" l="1"/>
  <c r="P2" i="10" l="1"/>
  <c r="P85" i="10"/>
  <c r="P74" i="10"/>
  <c r="P144" i="10"/>
  <c r="P133" i="10"/>
  <c r="P91" i="10"/>
  <c r="P151" i="10"/>
  <c r="P81" i="10"/>
  <c r="P3" i="10"/>
  <c r="P73" i="10"/>
  <c r="P86" i="10"/>
  <c r="P33" i="10"/>
  <c r="P118" i="10"/>
  <c r="P77" i="10"/>
  <c r="P69" i="10"/>
  <c r="P41" i="10"/>
  <c r="P107" i="10"/>
  <c r="P67" i="10"/>
  <c r="P70" i="10"/>
  <c r="P129" i="10"/>
  <c r="P135" i="10"/>
  <c r="P5" i="10"/>
  <c r="P130" i="10"/>
  <c r="P143" i="10"/>
  <c r="P92" i="10"/>
  <c r="P119" i="10"/>
  <c r="P71" i="10"/>
  <c r="P56" i="10"/>
  <c r="P23" i="10"/>
  <c r="P78" i="10"/>
  <c r="P55" i="10"/>
  <c r="P39" i="10"/>
  <c r="P87" i="10"/>
  <c r="P149" i="10"/>
  <c r="P140" i="10"/>
  <c r="P10" i="10"/>
  <c r="P24" i="10"/>
  <c r="P66" i="10"/>
  <c r="P113" i="10"/>
  <c r="P122" i="10"/>
  <c r="P145" i="10"/>
  <c r="P68" i="10"/>
  <c r="P88" i="10"/>
  <c r="P19" i="10"/>
  <c r="P128" i="10"/>
  <c r="P90" i="10"/>
  <c r="P11" i="10"/>
  <c r="P123" i="10"/>
  <c r="P95" i="10"/>
  <c r="P75" i="10"/>
  <c r="P18" i="10"/>
  <c r="P98" i="10"/>
  <c r="P96" i="10"/>
  <c r="P76" i="10"/>
  <c r="P20" i="10"/>
  <c r="P82" i="10"/>
  <c r="P93" i="10"/>
  <c r="P84" i="10"/>
  <c r="P45" i="10"/>
  <c r="P131" i="10"/>
  <c r="P13" i="10"/>
  <c r="P60" i="10"/>
  <c r="P146" i="10"/>
  <c r="P137" i="10"/>
  <c r="P80" i="10"/>
  <c r="P141" i="10"/>
  <c r="P38" i="10"/>
  <c r="P48" i="10"/>
  <c r="P40" i="10"/>
  <c r="P44" i="10"/>
  <c r="P31" i="10"/>
  <c r="P43" i="10"/>
  <c r="P89" i="10"/>
  <c r="P47" i="10"/>
  <c r="P42" i="10"/>
  <c r="P102" i="10"/>
  <c r="P120" i="10"/>
  <c r="P148" i="10"/>
  <c r="P153" i="10"/>
  <c r="P30" i="10"/>
  <c r="P35" i="10"/>
  <c r="P21" i="10"/>
  <c r="P6" i="10"/>
  <c r="P111" i="10"/>
  <c r="P46" i="10"/>
  <c r="P138" i="10"/>
  <c r="P103" i="10"/>
  <c r="P58" i="10"/>
  <c r="P34" i="10"/>
  <c r="P110" i="10"/>
  <c r="P54" i="10"/>
  <c r="P59" i="10"/>
  <c r="P83" i="10"/>
  <c r="P29" i="10"/>
  <c r="P108" i="10"/>
  <c r="P126" i="10"/>
  <c r="P100" i="10"/>
  <c r="P97" i="10"/>
  <c r="P57" i="10"/>
  <c r="P112" i="10"/>
  <c r="P124" i="10"/>
  <c r="P63" i="10"/>
  <c r="P61" i="10"/>
  <c r="P25" i="10"/>
  <c r="P116" i="10"/>
  <c r="P62" i="10"/>
  <c r="P28" i="10"/>
  <c r="P53" i="10"/>
  <c r="P139" i="10"/>
  <c r="P49" i="10"/>
  <c r="P104" i="10"/>
  <c r="P4" i="10"/>
  <c r="P109" i="10"/>
  <c r="P26" i="10"/>
  <c r="P147" i="10"/>
  <c r="P105" i="10"/>
  <c r="P27" i="10"/>
  <c r="P136" i="10"/>
  <c r="P64" i="10"/>
  <c r="P106" i="10"/>
  <c r="P125" i="10"/>
  <c r="P37" i="10"/>
  <c r="P117" i="10"/>
  <c r="P99" i="10"/>
  <c r="P72" i="10"/>
  <c r="P16" i="10"/>
  <c r="P101" i="10"/>
  <c r="P14" i="10"/>
  <c r="P132" i="10"/>
  <c r="P79" i="10"/>
  <c r="P50" i="10"/>
  <c r="P22" i="10"/>
  <c r="P36" i="10"/>
  <c r="P115" i="10"/>
  <c r="P150" i="10"/>
  <c r="P94" i="10"/>
  <c r="P15" i="10"/>
  <c r="P127" i="10"/>
  <c r="P114" i="10"/>
  <c r="P7" i="10"/>
  <c r="P12" i="10"/>
  <c r="P134" i="10"/>
  <c r="P65" i="10"/>
  <c r="P51" i="10"/>
  <c r="P17" i="10"/>
  <c r="P142" i="10"/>
  <c r="P32" i="10"/>
  <c r="P52" i="10"/>
  <c r="P9" i="10"/>
  <c r="P154" i="10" l="1"/>
  <c r="Y38" i="1"/>
  <c r="E4" i="4" l="1"/>
  <c r="V39" i="4" l="1"/>
  <c r="C4" i="4" l="1"/>
  <c r="R3" i="4" s="1"/>
  <c r="O6" i="4" l="1"/>
  <c r="O7" i="1" l="1"/>
  <c r="R55" i="1" s="1"/>
  <c r="O5" i="1" l="1"/>
  <c r="R52" i="1" s="1"/>
  <c r="T28" i="4" l="1"/>
  <c r="K4" i="4" l="1"/>
  <c r="P1" i="10" l="1"/>
  <c r="I4" i="4"/>
  <c r="R9" i="4" s="1"/>
  <c r="S9" i="4" s="1"/>
  <c r="G11" i="1"/>
  <c r="C38" i="16"/>
  <c r="B38" i="16"/>
  <c r="K10" i="16"/>
  <c r="K7" i="16"/>
  <c r="K5" i="16"/>
  <c r="O7" i="4"/>
  <c r="O8" i="4"/>
  <c r="O8" i="1"/>
  <c r="R64" i="4" s="1"/>
  <c r="U48" i="1"/>
  <c r="V57" i="4"/>
  <c r="U57" i="4"/>
  <c r="N4" i="4"/>
  <c r="R14" i="4" s="1"/>
  <c r="S14" i="4" s="1"/>
  <c r="T56" i="4"/>
  <c r="U56" i="4" s="1"/>
  <c r="G34" i="7"/>
  <c r="R61" i="4"/>
  <c r="S53" i="4"/>
  <c r="S52" i="4"/>
  <c r="C16" i="8"/>
  <c r="C20" i="8" s="1"/>
  <c r="F36" i="7"/>
  <c r="E36" i="7"/>
  <c r="D36" i="7"/>
  <c r="G27" i="7"/>
  <c r="G33" i="7"/>
  <c r="G26" i="7"/>
  <c r="G25" i="7"/>
  <c r="G31" i="7"/>
  <c r="G20" i="7"/>
  <c r="G8" i="7"/>
  <c r="G21" i="7"/>
  <c r="G9" i="7"/>
  <c r="G7" i="7"/>
  <c r="G19" i="7"/>
  <c r="G32" i="7"/>
  <c r="G6" i="7"/>
  <c r="G18" i="7"/>
  <c r="G12" i="7"/>
  <c r="G30" i="7"/>
  <c r="G29" i="7"/>
  <c r="G5" i="7"/>
  <c r="G23" i="7"/>
  <c r="G17" i="7"/>
  <c r="G16" i="7"/>
  <c r="G24" i="7"/>
  <c r="G15" i="7"/>
  <c r="G3" i="7"/>
  <c r="G4" i="7"/>
  <c r="G11" i="7"/>
  <c r="G14" i="7"/>
  <c r="G10" i="7"/>
  <c r="G13" i="7"/>
  <c r="G28" i="7"/>
  <c r="G22" i="7"/>
  <c r="U15" i="1"/>
  <c r="U16" i="4"/>
  <c r="U13" i="1"/>
  <c r="U14" i="4" s="1"/>
  <c r="R15" i="1"/>
  <c r="S15" i="1" s="1"/>
  <c r="R14" i="1"/>
  <c r="S14" i="1" s="1"/>
  <c r="R13" i="1"/>
  <c r="S13" i="1" s="1"/>
  <c r="R12" i="1"/>
  <c r="S12" i="1" s="1"/>
  <c r="R11" i="1"/>
  <c r="R10" i="1"/>
  <c r="S10" i="1" s="1"/>
  <c r="R9" i="1"/>
  <c r="S9" i="1" s="1"/>
  <c r="R8" i="1"/>
  <c r="S8" i="1" s="1"/>
  <c r="R7" i="1"/>
  <c r="S7" i="1" s="1"/>
  <c r="R63" i="4"/>
  <c r="T55" i="4"/>
  <c r="U55" i="4" s="1"/>
  <c r="T54" i="4"/>
  <c r="V54" i="4" s="1"/>
  <c r="V47" i="1"/>
  <c r="U47" i="1"/>
  <c r="V46" i="1"/>
  <c r="U46" i="1"/>
  <c r="V45" i="1"/>
  <c r="U45" i="1"/>
  <c r="R6" i="1"/>
  <c r="S6" i="1" s="1"/>
  <c r="C4" i="5"/>
  <c r="D40" i="5"/>
  <c r="E40" i="5"/>
  <c r="F40" i="5"/>
  <c r="G40" i="5"/>
  <c r="H40" i="5"/>
  <c r="I40" i="5"/>
  <c r="J40" i="5"/>
  <c r="K40" i="5"/>
  <c r="L40" i="5"/>
  <c r="M40" i="5"/>
  <c r="N40" i="5"/>
  <c r="C40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9" i="5"/>
  <c r="O7" i="5"/>
  <c r="O41" i="5" s="1"/>
  <c r="S4" i="5"/>
  <c r="D4" i="4"/>
  <c r="D10" i="4" s="1"/>
  <c r="R5" i="4"/>
  <c r="S5" i="4" s="1"/>
  <c r="F4" i="4"/>
  <c r="F10" i="4" s="1"/>
  <c r="G4" i="4"/>
  <c r="R7" i="4" s="1"/>
  <c r="S7" i="4" s="1"/>
  <c r="H4" i="4"/>
  <c r="R8" i="4" s="1"/>
  <c r="S8" i="4" s="1"/>
  <c r="J4" i="4"/>
  <c r="R10" i="4" s="1"/>
  <c r="S10" i="4" s="1"/>
  <c r="R11" i="4"/>
  <c r="S11" i="4" s="1"/>
  <c r="L4" i="4"/>
  <c r="R12" i="4" s="1"/>
  <c r="S12" i="4" s="1"/>
  <c r="M4" i="4"/>
  <c r="R13" i="4" s="1"/>
  <c r="S13" i="4" s="1"/>
  <c r="C10" i="4"/>
  <c r="O9" i="1"/>
  <c r="U28" i="4"/>
  <c r="T29" i="4"/>
  <c r="T34" i="4"/>
  <c r="T33" i="4"/>
  <c r="V33" i="4" s="1"/>
  <c r="V33" i="1"/>
  <c r="U10" i="4"/>
  <c r="U10" i="1"/>
  <c r="U9" i="1"/>
  <c r="U8" i="1"/>
  <c r="U7" i="1"/>
  <c r="U5" i="1"/>
  <c r="U4" i="1"/>
  <c r="U8" i="4"/>
  <c r="U7" i="4"/>
  <c r="U5" i="4"/>
  <c r="U4" i="4"/>
  <c r="U3" i="4"/>
  <c r="U2" i="4"/>
  <c r="K10" i="4"/>
  <c r="O9" i="4"/>
  <c r="O5" i="4"/>
  <c r="O10" i="1"/>
  <c r="O4" i="1"/>
  <c r="R5" i="1"/>
  <c r="S5" i="1" s="1"/>
  <c r="R4" i="1"/>
  <c r="S4" i="1" s="1"/>
  <c r="D11" i="1"/>
  <c r="E11" i="1"/>
  <c r="F11" i="1"/>
  <c r="H11" i="1"/>
  <c r="I11" i="1"/>
  <c r="J11" i="1"/>
  <c r="K11" i="1"/>
  <c r="L11" i="1"/>
  <c r="M11" i="1"/>
  <c r="N11" i="1"/>
  <c r="C11" i="1"/>
  <c r="U28" i="1"/>
  <c r="V28" i="1"/>
  <c r="T23" i="1" l="1"/>
  <c r="Y23" i="1"/>
  <c r="AA23" i="1" s="1"/>
  <c r="J10" i="4"/>
  <c r="G36" i="7"/>
  <c r="K17" i="16"/>
  <c r="E10" i="4"/>
  <c r="I10" i="4"/>
  <c r="V56" i="4"/>
  <c r="R4" i="4"/>
  <c r="S4" i="4" s="1"/>
  <c r="U54" i="4"/>
  <c r="R6" i="4"/>
  <c r="S6" i="4" s="1"/>
  <c r="S3" i="4"/>
  <c r="G10" i="4"/>
  <c r="N10" i="4"/>
  <c r="C8" i="8"/>
  <c r="C12" i="8" s="1"/>
  <c r="K18" i="16"/>
  <c r="V55" i="4"/>
  <c r="O4" i="4"/>
  <c r="R62" i="4" s="1"/>
  <c r="T62" i="4" s="1"/>
  <c r="S5" i="5"/>
  <c r="S6" i="5" s="1"/>
  <c r="H10" i="4"/>
  <c r="M10" i="4"/>
  <c r="L10" i="4"/>
  <c r="U33" i="4"/>
  <c r="C18" i="8"/>
  <c r="V28" i="4"/>
  <c r="C15" i="1"/>
  <c r="C16" i="1" s="1"/>
  <c r="C18" i="1" s="1"/>
  <c r="C3" i="6"/>
  <c r="D3" i="6" s="1"/>
  <c r="R53" i="1"/>
  <c r="T53" i="1" s="1"/>
  <c r="R16" i="1"/>
  <c r="S11" i="1"/>
  <c r="Z23" i="1" l="1"/>
  <c r="C10" i="8"/>
  <c r="R15" i="4"/>
  <c r="S16" i="4" s="1"/>
  <c r="U62" i="4"/>
  <c r="U11" i="4"/>
  <c r="U19" i="4"/>
  <c r="C14" i="4"/>
  <c r="C15" i="4" s="1"/>
  <c r="C17" i="4" s="1"/>
  <c r="S62" i="4"/>
  <c r="U53" i="1"/>
  <c r="S53" i="1"/>
  <c r="C41" i="6"/>
  <c r="E3" i="6"/>
  <c r="T23" i="4"/>
  <c r="V23" i="1"/>
  <c r="T44" i="1"/>
  <c r="U23" i="1"/>
  <c r="R18" i="1"/>
  <c r="S17" i="1"/>
  <c r="W37" i="6"/>
  <c r="X37" i="6" s="1"/>
  <c r="W25" i="6"/>
  <c r="X25" i="6" s="1"/>
  <c r="Q12" i="6"/>
  <c r="R12" i="6" s="1"/>
  <c r="W8" i="6"/>
  <c r="X8" i="6" s="1"/>
  <c r="Q13" i="6"/>
  <c r="R13" i="6" s="1"/>
  <c r="E22" i="6"/>
  <c r="F22" i="6" s="1"/>
  <c r="Q34" i="6"/>
  <c r="R34" i="6" s="1"/>
  <c r="K34" i="6"/>
  <c r="L34" i="6" s="1"/>
  <c r="Q28" i="6"/>
  <c r="R28" i="6" s="1"/>
  <c r="K23" i="6"/>
  <c r="L23" i="6" s="1"/>
  <c r="Q19" i="6"/>
  <c r="R19" i="6" s="1"/>
  <c r="K13" i="6"/>
  <c r="L13" i="6" s="1"/>
  <c r="AC16" i="6"/>
  <c r="AD16" i="6" s="1"/>
  <c r="W24" i="6"/>
  <c r="X24" i="6" s="1"/>
  <c r="Q7" i="6"/>
  <c r="R7" i="6" s="1"/>
  <c r="Q17" i="6"/>
  <c r="R17" i="6" s="1"/>
  <c r="Q35" i="6"/>
  <c r="R35" i="6" s="1"/>
  <c r="K22" i="6"/>
  <c r="L22" i="6" s="1"/>
  <c r="AC26" i="6"/>
  <c r="AD26" i="6" s="1"/>
  <c r="Q18" i="6"/>
  <c r="R18" i="6" s="1"/>
  <c r="K7" i="6"/>
  <c r="L7" i="6" s="1"/>
  <c r="K28" i="6"/>
  <c r="L28" i="6" s="1"/>
  <c r="AC13" i="6"/>
  <c r="AD13" i="6" s="1"/>
  <c r="E7" i="6"/>
  <c r="F7" i="6" s="1"/>
  <c r="W11" i="6"/>
  <c r="X11" i="6" s="1"/>
  <c r="E16" i="6"/>
  <c r="F16" i="6" s="1"/>
  <c r="K30" i="6"/>
  <c r="L30" i="6" s="1"/>
  <c r="K36" i="6"/>
  <c r="L36" i="6" s="1"/>
  <c r="W30" i="6"/>
  <c r="X30" i="6" s="1"/>
  <c r="Q25" i="6"/>
  <c r="R25" i="6" s="1"/>
  <c r="AC20" i="6"/>
  <c r="AD20" i="6" s="1"/>
  <c r="K8" i="6"/>
  <c r="L8" i="6" s="1"/>
  <c r="AC33" i="6"/>
  <c r="AD33" i="6" s="1"/>
  <c r="AC8" i="6"/>
  <c r="AD8" i="6" s="1"/>
  <c r="K15" i="6"/>
  <c r="L15" i="6" s="1"/>
  <c r="Q14" i="6"/>
  <c r="R14" i="6" s="1"/>
  <c r="W32" i="6"/>
  <c r="X32" i="6" s="1"/>
  <c r="Q24" i="6"/>
  <c r="R24" i="6" s="1"/>
  <c r="K9" i="6"/>
  <c r="L9" i="6" s="1"/>
  <c r="Q21" i="6"/>
  <c r="R21" i="6" s="1"/>
  <c r="K35" i="6"/>
  <c r="L35" i="6" s="1"/>
  <c r="E13" i="6"/>
  <c r="F13" i="6" s="1"/>
  <c r="AC37" i="6"/>
  <c r="AD37" i="6" s="1"/>
  <c r="K17" i="6"/>
  <c r="L17" i="6" s="1"/>
  <c r="AC34" i="6"/>
  <c r="AD34" i="6" s="1"/>
  <c r="Q11" i="6"/>
  <c r="R11" i="6" s="1"/>
  <c r="E8" i="6"/>
  <c r="F8" i="6" s="1"/>
  <c r="W31" i="6"/>
  <c r="X31" i="6" s="1"/>
  <c r="W29" i="6"/>
  <c r="X29" i="6" s="1"/>
  <c r="Q27" i="6"/>
  <c r="R27" i="6" s="1"/>
  <c r="AC19" i="6"/>
  <c r="AD19" i="6" s="1"/>
  <c r="AC12" i="6"/>
  <c r="AD12" i="6" s="1"/>
  <c r="W15" i="6"/>
  <c r="X15" i="6" s="1"/>
  <c r="E26" i="6"/>
  <c r="F26" i="6" s="1"/>
  <c r="AC15" i="6"/>
  <c r="AD15" i="6" s="1"/>
  <c r="K27" i="6"/>
  <c r="L27" i="6" s="1"/>
  <c r="K14" i="6"/>
  <c r="L14" i="6" s="1"/>
  <c r="E14" i="6"/>
  <c r="F14" i="6" s="1"/>
  <c r="AC27" i="6"/>
  <c r="AD27" i="6" s="1"/>
  <c r="W19" i="6"/>
  <c r="X19" i="6" s="1"/>
  <c r="AC29" i="6"/>
  <c r="AD29" i="6" s="1"/>
  <c r="K16" i="6"/>
  <c r="L16" i="6" s="1"/>
  <c r="AC23" i="6"/>
  <c r="AD23" i="6" s="1"/>
  <c r="K10" i="6"/>
  <c r="L10" i="6" s="1"/>
  <c r="Q31" i="6"/>
  <c r="R31" i="6" s="1"/>
  <c r="Q26" i="6"/>
  <c r="R26" i="6" s="1"/>
  <c r="AC21" i="6"/>
  <c r="AD21" i="6" s="1"/>
  <c r="Q20" i="6"/>
  <c r="R20" i="6" s="1"/>
  <c r="AC28" i="6"/>
  <c r="AD28" i="6" s="1"/>
  <c r="K21" i="6"/>
  <c r="L21" i="6" s="1"/>
  <c r="AC7" i="6"/>
  <c r="AD7" i="6" s="1"/>
  <c r="W17" i="6"/>
  <c r="X17" i="6" s="1"/>
  <c r="W22" i="6"/>
  <c r="X22" i="6" s="1"/>
  <c r="K24" i="6"/>
  <c r="L24" i="6" s="1"/>
  <c r="AC22" i="6"/>
  <c r="AD22" i="6" s="1"/>
  <c r="Q32" i="6"/>
  <c r="R32" i="6" s="1"/>
  <c r="K20" i="6"/>
  <c r="L20" i="6" s="1"/>
  <c r="Q33" i="6"/>
  <c r="R33" i="6" s="1"/>
  <c r="W23" i="6"/>
  <c r="X23" i="6" s="1"/>
  <c r="K29" i="6"/>
  <c r="L29" i="6" s="1"/>
  <c r="K31" i="6"/>
  <c r="L31" i="6" s="1"/>
  <c r="AC9" i="6"/>
  <c r="AD9" i="6" s="1"/>
  <c r="AC14" i="6"/>
  <c r="AD14" i="6" s="1"/>
  <c r="E15" i="6"/>
  <c r="F15" i="6" s="1"/>
  <c r="E19" i="6"/>
  <c r="F19" i="6" s="1"/>
  <c r="K37" i="6"/>
  <c r="L37" i="6" s="1"/>
  <c r="W16" i="6"/>
  <c r="X16" i="6" s="1"/>
  <c r="W12" i="6"/>
  <c r="X12" i="6" s="1"/>
  <c r="E23" i="6"/>
  <c r="F23" i="6" s="1"/>
  <c r="E21" i="6"/>
  <c r="F21" i="6" s="1"/>
  <c r="AC35" i="6"/>
  <c r="AD35" i="6" s="1"/>
  <c r="W18" i="6"/>
  <c r="X18" i="6" s="1"/>
  <c r="W9" i="6"/>
  <c r="X9" i="6" s="1"/>
  <c r="AC36" i="6"/>
  <c r="AD36" i="6" s="1"/>
  <c r="W26" i="6"/>
  <c r="X26" i="6" s="1"/>
  <c r="E20" i="6"/>
  <c r="F20" i="6" s="1"/>
  <c r="W10" i="6"/>
  <c r="X10" i="6" s="1"/>
  <c r="AC30" i="6"/>
  <c r="AD30" i="6" s="1"/>
  <c r="E9" i="6"/>
  <c r="F9" i="6" s="1"/>
  <c r="W33" i="6"/>
  <c r="X33" i="6" s="1"/>
  <c r="Q10" i="6"/>
  <c r="R10" i="6" s="1"/>
  <c r="R17" i="4" l="1"/>
  <c r="D41" i="6"/>
  <c r="E41" i="6"/>
  <c r="T53" i="4"/>
  <c r="U44" i="1"/>
  <c r="U53" i="4" s="1"/>
  <c r="V23" i="4"/>
  <c r="T43" i="1" s="1"/>
  <c r="U23" i="4"/>
  <c r="U43" i="1" l="1"/>
  <c r="U52" i="4" s="1"/>
  <c r="T52" i="4"/>
  <c r="W53" i="6"/>
  <c r="X53" i="6" s="1"/>
  <c r="W46" i="6"/>
  <c r="X46" i="6" s="1"/>
  <c r="AC71" i="6"/>
  <c r="AD71" i="6" s="1"/>
  <c r="K73" i="6"/>
  <c r="L73" i="6" s="1"/>
  <c r="AC72" i="6"/>
  <c r="AD72" i="6" s="1"/>
  <c r="E46" i="6"/>
  <c r="F46" i="6" s="1"/>
  <c r="AC74" i="6"/>
  <c r="AD74" i="6" s="1"/>
  <c r="K72" i="6"/>
  <c r="L72" i="6" s="1"/>
  <c r="Q57" i="6"/>
  <c r="R57" i="6" s="1"/>
  <c r="Q45" i="6"/>
  <c r="R45" i="6" s="1"/>
  <c r="E57" i="6"/>
  <c r="F57" i="6" s="1"/>
  <c r="Q48" i="6"/>
  <c r="R48" i="6" s="1"/>
  <c r="K52" i="6"/>
  <c r="L52" i="6" s="1"/>
  <c r="W57" i="6"/>
  <c r="X57" i="6" s="1"/>
  <c r="AC53" i="6"/>
  <c r="AD53" i="6" s="1"/>
  <c r="K55" i="6"/>
  <c r="L55" i="6" s="1"/>
  <c r="K45" i="6"/>
  <c r="L45" i="6" s="1"/>
  <c r="AC46" i="6"/>
  <c r="AD46" i="6" s="1"/>
  <c r="Q66" i="6"/>
  <c r="R66" i="6" s="1"/>
  <c r="Q72" i="6"/>
  <c r="R72" i="6" s="1"/>
  <c r="K47" i="6"/>
  <c r="L47" i="6" s="1"/>
  <c r="W50" i="6"/>
  <c r="X50" i="6" s="1"/>
  <c r="W61" i="6"/>
  <c r="X61" i="6" s="1"/>
  <c r="K58" i="6"/>
  <c r="L58" i="6" s="1"/>
  <c r="E61" i="6"/>
  <c r="F61" i="6" s="1"/>
  <c r="AC61" i="6"/>
  <c r="AD61" i="6" s="1"/>
  <c r="W63" i="6"/>
  <c r="X63" i="6" s="1"/>
  <c r="Q70" i="6"/>
  <c r="R70" i="6" s="1"/>
  <c r="Q52" i="6"/>
  <c r="R52" i="6" s="1"/>
  <c r="Q62" i="6"/>
  <c r="R62" i="6" s="1"/>
  <c r="W48" i="6"/>
  <c r="X48" i="6" s="1"/>
  <c r="E58" i="6"/>
  <c r="F58" i="6" s="1"/>
  <c r="AC66" i="6"/>
  <c r="AD66" i="6" s="1"/>
  <c r="K67" i="6"/>
  <c r="L67" i="6" s="1"/>
  <c r="E51" i="6"/>
  <c r="F51" i="6" s="1"/>
  <c r="Q59" i="6"/>
  <c r="R59" i="6" s="1"/>
  <c r="Q65" i="6"/>
  <c r="R65" i="6" s="1"/>
  <c r="W47" i="6"/>
  <c r="X47" i="6" s="1"/>
  <c r="W54" i="6"/>
  <c r="X54" i="6" s="1"/>
  <c r="AC52" i="6"/>
  <c r="AD52" i="6" s="1"/>
  <c r="K66" i="6"/>
  <c r="L66" i="6" s="1"/>
  <c r="AC47" i="6"/>
  <c r="AD47" i="6" s="1"/>
  <c r="W62" i="6"/>
  <c r="X62" i="6" s="1"/>
  <c r="E60" i="6"/>
  <c r="F60" i="6" s="1"/>
  <c r="E64" i="6"/>
  <c r="F64" i="6" s="1"/>
  <c r="K59" i="6"/>
  <c r="L59" i="6" s="1"/>
  <c r="Q58" i="6"/>
  <c r="R58" i="6" s="1"/>
  <c r="AC58" i="6"/>
  <c r="AD58" i="6" s="1"/>
  <c r="E59" i="6"/>
  <c r="F59" i="6" s="1"/>
  <c r="AC75" i="6"/>
  <c r="AD75" i="6" s="1"/>
  <c r="K62" i="6"/>
  <c r="L62" i="6" s="1"/>
  <c r="W67" i="6"/>
  <c r="X67" i="6" s="1"/>
  <c r="K46" i="6"/>
  <c r="L46" i="6" s="1"/>
  <c r="AC65" i="6"/>
  <c r="AD65" i="6" s="1"/>
  <c r="E47" i="6"/>
  <c r="F47" i="6" s="1"/>
  <c r="Q64" i="6"/>
  <c r="R64" i="6" s="1"/>
  <c r="E53" i="6"/>
  <c r="F53" i="6" s="1"/>
  <c r="K69" i="6"/>
  <c r="L69" i="6" s="1"/>
  <c r="W70" i="6"/>
  <c r="X70" i="6" s="1"/>
  <c r="Q51" i="6"/>
  <c r="R51" i="6" s="1"/>
  <c r="Q63" i="6"/>
  <c r="R63" i="6" s="1"/>
  <c r="K74" i="6"/>
  <c r="L74" i="6" s="1"/>
  <c r="E54" i="6"/>
  <c r="F54" i="6" s="1"/>
  <c r="K53" i="6"/>
  <c r="L53" i="6" s="1"/>
  <c r="W64" i="6"/>
  <c r="X64" i="6" s="1"/>
  <c r="Q69" i="6"/>
  <c r="R69" i="6" s="1"/>
  <c r="W60" i="6"/>
  <c r="X60" i="6" s="1"/>
  <c r="Q49" i="6"/>
  <c r="R49" i="6" s="1"/>
  <c r="AC60" i="6"/>
  <c r="AD60" i="6" s="1"/>
  <c r="Q50" i="6"/>
  <c r="R50" i="6" s="1"/>
  <c r="Q55" i="6"/>
  <c r="R55" i="6" s="1"/>
  <c r="K54" i="6"/>
  <c r="L54" i="6" s="1"/>
  <c r="K51" i="6"/>
  <c r="L51" i="6" s="1"/>
  <c r="K65" i="6"/>
  <c r="L65" i="6" s="1"/>
  <c r="AC73" i="6"/>
  <c r="AD73" i="6" s="1"/>
  <c r="W68" i="6"/>
  <c r="X68" i="6" s="1"/>
  <c r="W49" i="6"/>
  <c r="X49" i="6" s="1"/>
  <c r="AC54" i="6"/>
  <c r="AD54" i="6" s="1"/>
  <c r="AC57" i="6"/>
  <c r="AD57" i="6" s="1"/>
  <c r="K75" i="6"/>
  <c r="L75" i="6" s="1"/>
  <c r="Q73" i="6"/>
  <c r="R73" i="6" s="1"/>
  <c r="K68" i="6"/>
  <c r="L68" i="6" s="1"/>
  <c r="W56" i="6"/>
  <c r="X56" i="6" s="1"/>
  <c r="AC68" i="6"/>
  <c r="AD68" i="6" s="1"/>
  <c r="W69" i="6"/>
  <c r="X69" i="6" s="1"/>
  <c r="AC50" i="6"/>
  <c r="AD50" i="6" s="1"/>
  <c r="AC51" i="6"/>
  <c r="AD51" i="6" s="1"/>
  <c r="K60" i="6"/>
  <c r="L60" i="6" s="1"/>
  <c r="AC64" i="6"/>
  <c r="AD64" i="6" s="1"/>
  <c r="E45" i="6"/>
  <c r="F45" i="6" s="1"/>
  <c r="W75" i="6"/>
  <c r="X75" i="6" s="1"/>
  <c r="K48" i="6"/>
  <c r="L48" i="6" s="1"/>
  <c r="K61" i="6"/>
  <c r="L61" i="6" s="1"/>
  <c r="AC67" i="6"/>
  <c r="AD67" i="6" s="1"/>
  <c r="W71" i="6"/>
  <c r="X71" i="6" s="1"/>
  <c r="E52" i="6"/>
  <c r="F52" i="6" s="1"/>
  <c r="AC45" i="6"/>
  <c r="AD45" i="6" s="1"/>
  <c r="AC59" i="6"/>
  <c r="AD59" i="6" s="1"/>
  <c r="Q56" i="6"/>
  <c r="R56" i="6" s="1"/>
  <c r="Q71" i="6"/>
  <c r="R71" i="6" s="1"/>
  <c r="W55" i="6"/>
  <c r="X55" i="6" s="1"/>
</calcChain>
</file>

<file path=xl/sharedStrings.xml><?xml version="1.0" encoding="utf-8"?>
<sst xmlns="http://schemas.openxmlformats.org/spreadsheetml/2006/main" count="9615" uniqueCount="2068">
  <si>
    <t>Actual New Members</t>
  </si>
  <si>
    <t>Goal</t>
  </si>
  <si>
    <t>Percent of Goal</t>
  </si>
  <si>
    <t>Total</t>
  </si>
  <si>
    <t>New Members</t>
  </si>
  <si>
    <t>YE Goal</t>
  </si>
  <si>
    <t>Members Needed by YE</t>
  </si>
  <si>
    <t>Divided by Remaining Months in Year</t>
  </si>
  <si>
    <t>New Monthly Goal for Remaining Months</t>
  </si>
  <si>
    <t>Total YTD Actual New Members</t>
  </si>
  <si>
    <t>Percent of Monthly Goal</t>
  </si>
  <si>
    <t>Adjusted Monthly Goal (at the completion of each month)</t>
  </si>
  <si>
    <t>(Make adjustment in June cell)</t>
  </si>
  <si>
    <t>(Make adjustment in June cell.)</t>
  </si>
  <si>
    <t>Need</t>
  </si>
  <si>
    <t>Avg per month</t>
  </si>
  <si>
    <t>Supreme Quota</t>
  </si>
  <si>
    <t>Increase from last year</t>
  </si>
  <si>
    <t>Net</t>
  </si>
  <si>
    <t>Net/Net</t>
  </si>
  <si>
    <t>Actual</t>
  </si>
  <si>
    <t>% of Goal</t>
  </si>
  <si>
    <t xml:space="preserve">Position = </t>
  </si>
  <si>
    <t>Intake</t>
  </si>
  <si>
    <t>Input data in yellow cells only!</t>
  </si>
  <si>
    <t>2013-2014 New Members</t>
  </si>
  <si>
    <t>2014-2015 New Members</t>
  </si>
  <si>
    <t>out of 74</t>
  </si>
  <si>
    <t>District</t>
  </si>
  <si>
    <t>ONE FIRST DEGREE, ADDMISSION DEGREE, PER DISTIRCT PER MONTH</t>
  </si>
  <si>
    <t>Arizona State Council, Knights of Columbus</t>
  </si>
  <si>
    <t>Total per Month</t>
  </si>
  <si>
    <t>Total per District</t>
  </si>
  <si>
    <t>Total to Date</t>
  </si>
  <si>
    <t xml:space="preserve">* Calculated from the 450 Forms submitted to Supreme and State. </t>
  </si>
  <si>
    <t>Months</t>
  </si>
  <si>
    <t>Districts</t>
  </si>
  <si>
    <t>NCD</t>
  </si>
  <si>
    <t>Round Tables</t>
  </si>
  <si>
    <t>Star Council</t>
  </si>
  <si>
    <t>Pinnacle Goals</t>
  </si>
  <si>
    <t>Year To Date</t>
  </si>
  <si>
    <t>15-16</t>
  </si>
  <si>
    <t>14-15</t>
  </si>
  <si>
    <t>14-13</t>
  </si>
  <si>
    <t>Differnce From</t>
  </si>
  <si>
    <t>15-16 Goal</t>
  </si>
  <si>
    <t>Curent month in the year</t>
  </si>
  <si>
    <t>Every Council Active</t>
  </si>
  <si>
    <t>13-14</t>
  </si>
  <si>
    <t>Monthly Goal</t>
  </si>
  <si>
    <t>Supreme Goal</t>
  </si>
  <si>
    <t>Have</t>
  </si>
  <si>
    <t>% of Goal Obtained</t>
  </si>
  <si>
    <t>Supreme Goal Going Forward Number of New Members Needed Per Day</t>
  </si>
  <si>
    <t>February Report Date</t>
  </si>
  <si>
    <t>Reporting Days Remaining</t>
  </si>
  <si>
    <t>Daily Need</t>
  </si>
  <si>
    <t>Members</t>
  </si>
  <si>
    <t>Wednesday</t>
  </si>
  <si>
    <t>Tuesday</t>
  </si>
  <si>
    <t>Friday</t>
  </si>
  <si>
    <t>Sunday</t>
  </si>
  <si>
    <t>Thursday</t>
  </si>
  <si>
    <t>Saturday</t>
  </si>
  <si>
    <t>Monday</t>
  </si>
  <si>
    <t>State Convention</t>
  </si>
  <si>
    <t>DO NOT MAKE ANY ENTRIES ON THIS PAGE!</t>
  </si>
  <si>
    <t>State Goal</t>
  </si>
  <si>
    <t>State Goal Going Forward Number of New Members Needed Per Day</t>
  </si>
  <si>
    <t>March Report Date</t>
  </si>
  <si>
    <t>April Report Date</t>
  </si>
  <si>
    <t>May Report Date</t>
  </si>
  <si>
    <t>June Report Date</t>
  </si>
  <si>
    <t>Line #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</si>
  <si>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</si>
  <si>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</si>
  <si>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</si>
  <si>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</si>
  <si>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</si>
  <si>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</si>
  <si>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</si>
  <si>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</si>
  <si>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</si>
  <si>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</si>
  <si>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</si>
  <si>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</si>
  <si>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</si>
  <si>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</si>
  <si>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</si>
  <si>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</si>
  <si>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</si>
  <si>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</si>
  <si>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</si>
  <si>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</si>
  <si>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</si>
  <si>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</si>
  <si>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</si>
  <si>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</si>
  <si>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</si>
  <si>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</si>
  <si>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</si>
  <si>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</si>
  <si>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</si>
  <si>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</si>
  <si>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</si>
  <si>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</si>
  <si>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Goal:</t>
  </si>
  <si>
    <t>Total New Members</t>
  </si>
  <si>
    <t>Net / Net</t>
  </si>
  <si>
    <t>Membership</t>
  </si>
  <si>
    <t xml:space="preserve">Deluxe Knights of Columbus neck tie </t>
  </si>
  <si>
    <t xml:space="preserve">Special commemorative Arizona State Cufflink set </t>
  </si>
  <si>
    <t>Knights of Columbus Gent's Two-Tone Sports Watch</t>
  </si>
  <si>
    <t>Knights of Columbus Velocity Compu-Brief</t>
  </si>
  <si>
    <t>Arizona State Council</t>
  </si>
  <si>
    <t>2015-2016 District Deputy Admissions Degree Incentive Prizes</t>
  </si>
  <si>
    <t>District Deputy 3 Thomas Bayham</t>
  </si>
  <si>
    <t>District Deputy 4 Willie A. Watts</t>
  </si>
  <si>
    <t>District Deputy 5 Kenneth M. Gallagher</t>
  </si>
  <si>
    <t>District Deputy 6 Drew Mansager</t>
  </si>
  <si>
    <t>District Deputy 8 Deacon Bruce E. Bennett</t>
  </si>
  <si>
    <t>District Deputy 11 Leonard W. Rheaume</t>
  </si>
  <si>
    <t xml:space="preserve">District Deputy 15 Joseph M Danko </t>
  </si>
  <si>
    <t>District Deputy 20 Peter K. Kloeber</t>
  </si>
  <si>
    <t>District Deputy 27 William Ritchie</t>
  </si>
  <si>
    <t xml:space="preserve">District Deputy 24 Chris Martinez </t>
  </si>
  <si>
    <t>District Deputy 26 George A. Fisher</t>
  </si>
  <si>
    <t xml:space="preserve">District Deputy 18 Albert G. Ustaszewski </t>
  </si>
  <si>
    <t>Mater Misericordiae Council 15576</t>
  </si>
  <si>
    <t>Star Recruiter Council Award (Missed at State Convention)</t>
  </si>
  <si>
    <t>(To be awarded on Saturday July 9, 2016 during meeting.)</t>
  </si>
  <si>
    <t>To be awarded at the 2016 Organizational Meeting, Friday July 8, 2016</t>
  </si>
  <si>
    <t>District Deputy 9 Ken White</t>
  </si>
  <si>
    <t>Winner for the Most New Members in April, May, &amp; June</t>
  </si>
  <si>
    <t>Gourmet Meal Prepared by IPSD</t>
  </si>
  <si>
    <t>2015-2016 New Members</t>
  </si>
  <si>
    <t>COUNCIL</t>
  </si>
  <si>
    <t>DISTRICT</t>
  </si>
  <si>
    <t>LOCATION</t>
  </si>
  <si>
    <t>MEMBERSHIP
7/1</t>
  </si>
  <si>
    <t xml:space="preserve">13-14 Gross Intake
</t>
  </si>
  <si>
    <t>14-15 Gross Intake</t>
  </si>
  <si>
    <t>15-16 Gross Intake</t>
  </si>
  <si>
    <t>001</t>
  </si>
  <si>
    <t>Bisbee</t>
  </si>
  <si>
    <t>019</t>
  </si>
  <si>
    <t>Prescott</t>
  </si>
  <si>
    <t>016</t>
  </si>
  <si>
    <t>Globe</t>
  </si>
  <si>
    <t>032</t>
  </si>
  <si>
    <t>Phoenix</t>
  </si>
  <si>
    <t>004</t>
  </si>
  <si>
    <t>Tucson</t>
  </si>
  <si>
    <t>020</t>
  </si>
  <si>
    <t>Flagstaff</t>
  </si>
  <si>
    <t>002</t>
  </si>
  <si>
    <t>Nogales</t>
  </si>
  <si>
    <t>018</t>
  </si>
  <si>
    <t>Yuma</t>
  </si>
  <si>
    <t>Douglas</t>
  </si>
  <si>
    <t>Miami</t>
  </si>
  <si>
    <t>Jerome</t>
  </si>
  <si>
    <t>008</t>
  </si>
  <si>
    <t>Chandler</t>
  </si>
  <si>
    <t>026</t>
  </si>
  <si>
    <t>Casa Grande</t>
  </si>
  <si>
    <t>017</t>
  </si>
  <si>
    <t>Kingman</t>
  </si>
  <si>
    <t>Superior</t>
  </si>
  <si>
    <t>010</t>
  </si>
  <si>
    <t>Mesa</t>
  </si>
  <si>
    <t>024</t>
  </si>
  <si>
    <t>015</t>
  </si>
  <si>
    <t>Glendale</t>
  </si>
  <si>
    <t>Safford</t>
  </si>
  <si>
    <t>028</t>
  </si>
  <si>
    <t>030</t>
  </si>
  <si>
    <t>Scottsdale</t>
  </si>
  <si>
    <t>Sierra Vista</t>
  </si>
  <si>
    <t>Avondale</t>
  </si>
  <si>
    <t>003</t>
  </si>
  <si>
    <t>021</t>
  </si>
  <si>
    <t>Holbrook</t>
  </si>
  <si>
    <t>Florence</t>
  </si>
  <si>
    <t>Clifton</t>
  </si>
  <si>
    <t>Ajo</t>
  </si>
  <si>
    <t>006</t>
  </si>
  <si>
    <t>San Manuel</t>
  </si>
  <si>
    <t>Lake Havasu</t>
  </si>
  <si>
    <t>013</t>
  </si>
  <si>
    <t>Sun City</t>
  </si>
  <si>
    <t>009</t>
  </si>
  <si>
    <t>Tempe</t>
  </si>
  <si>
    <t>Page</t>
  </si>
  <si>
    <t>Green Valley</t>
  </si>
  <si>
    <t>005</t>
  </si>
  <si>
    <t>029</t>
  </si>
  <si>
    <t>025</t>
  </si>
  <si>
    <t>027</t>
  </si>
  <si>
    <t>Apache Jct</t>
  </si>
  <si>
    <t>007</t>
  </si>
  <si>
    <t>Flagstaff - NAU</t>
  </si>
  <si>
    <t>Benson</t>
  </si>
  <si>
    <t>Williams</t>
  </si>
  <si>
    <t>Pinetop</t>
  </si>
  <si>
    <t>Parker</t>
  </si>
  <si>
    <t>Asu Tempe</t>
  </si>
  <si>
    <t>St Johns</t>
  </si>
  <si>
    <t>Bullhead</t>
  </si>
  <si>
    <t>Wilcox</t>
  </si>
  <si>
    <t>Springerville</t>
  </si>
  <si>
    <t>Prescott Valley</t>
  </si>
  <si>
    <t>011</t>
  </si>
  <si>
    <t>Bagdad</t>
  </si>
  <si>
    <t>014</t>
  </si>
  <si>
    <t>Fountain Hills</t>
  </si>
  <si>
    <t>012</t>
  </si>
  <si>
    <t>031</t>
  </si>
  <si>
    <t>Buckeye</t>
  </si>
  <si>
    <t>Sun Lakes</t>
  </si>
  <si>
    <t>Winslow</t>
  </si>
  <si>
    <t>Wickenburg</t>
  </si>
  <si>
    <t>Payson</t>
  </si>
  <si>
    <t>023</t>
  </si>
  <si>
    <t>022</t>
  </si>
  <si>
    <t>Sahuarita</t>
  </si>
  <si>
    <t>Unassigned</t>
  </si>
  <si>
    <t>Sedona</t>
  </si>
  <si>
    <t>Gilbert</t>
  </si>
  <si>
    <t>El Mirage</t>
  </si>
  <si>
    <t>Carefree</t>
  </si>
  <si>
    <t>Peoria</t>
  </si>
  <si>
    <t>Litchfield Park</t>
  </si>
  <si>
    <t>Sun City West Arizona</t>
  </si>
  <si>
    <t>Chino Valley</t>
  </si>
  <si>
    <t>Tolleson</t>
  </si>
  <si>
    <t>Show Low</t>
  </si>
  <si>
    <t>Catalina</t>
  </si>
  <si>
    <t>Coolidge</t>
  </si>
  <si>
    <t>Surprise</t>
  </si>
  <si>
    <t>Tombstone</t>
  </si>
  <si>
    <t>Luke Air Force Base</t>
  </si>
  <si>
    <t>Oro Valley</t>
  </si>
  <si>
    <t>Cave Creek</t>
  </si>
  <si>
    <t>Davis-Monthan Afb,</t>
  </si>
  <si>
    <t>Anthem</t>
  </si>
  <si>
    <t>Eloy</t>
  </si>
  <si>
    <t>Maricopa</t>
  </si>
  <si>
    <t>Kearny/Hayden</t>
  </si>
  <si>
    <t>Marana</t>
  </si>
  <si>
    <t>Queen Creek</t>
  </si>
  <si>
    <t>Vail</t>
  </si>
  <si>
    <t>Rio Rico</t>
  </si>
  <si>
    <t>Snowflake</t>
  </si>
  <si>
    <t>Cashion</t>
  </si>
  <si>
    <t>Picture Rocks</t>
  </si>
  <si>
    <t>UofA</t>
  </si>
  <si>
    <t>Arizona</t>
  </si>
  <si>
    <t>KNIGHTS OF COLUMBUS</t>
  </si>
  <si>
    <t>INSURANCE</t>
  </si>
  <si>
    <t>QUOTA</t>
  </si>
  <si>
    <t>PERCENT</t>
  </si>
  <si>
    <t>16-17</t>
  </si>
  <si>
    <t>Council Number</t>
  </si>
  <si>
    <t>Member
Number</t>
  </si>
  <si>
    <t>Title</t>
  </si>
  <si>
    <t>First Name</t>
  </si>
  <si>
    <t>Middle Name</t>
  </si>
  <si>
    <t>Last Name</t>
  </si>
  <si>
    <t>Suffix</t>
  </si>
  <si>
    <t>Mail Returned</t>
  </si>
  <si>
    <t>Street Address</t>
  </si>
  <si>
    <t>City</t>
  </si>
  <si>
    <t>State</t>
  </si>
  <si>
    <t>Postal Code</t>
  </si>
  <si>
    <t>First Degree</t>
  </si>
  <si>
    <t>Second Degree</t>
  </si>
  <si>
    <t>Third Degree</t>
  </si>
  <si>
    <t>Reentry Date</t>
  </si>
  <si>
    <t>YRS SVC</t>
  </si>
  <si>
    <t>Birth Date</t>
  </si>
  <si>
    <t>Member Type</t>
  </si>
  <si>
    <t>Member Class</t>
  </si>
  <si>
    <t>ASSY</t>
  </si>
  <si>
    <t>Dis</t>
  </si>
  <si>
    <t>14185</t>
  </si>
  <si>
    <t>04876523</t>
  </si>
  <si>
    <t>REV</t>
  </si>
  <si>
    <t xml:space="preserve">PIOTR               </t>
  </si>
  <si>
    <t xml:space="preserve">                    </t>
  </si>
  <si>
    <t xml:space="preserve">KONTNY                                  </t>
  </si>
  <si>
    <t xml:space="preserve">          </t>
  </si>
  <si>
    <t xml:space="preserve"> </t>
  </si>
  <si>
    <t>2828 W COUNTRY GABLES DR</t>
  </si>
  <si>
    <t xml:space="preserve">PHOENIX                       </t>
  </si>
  <si>
    <t>AZ</t>
  </si>
  <si>
    <t>85053-4904</t>
  </si>
  <si>
    <t>07-10-2016</t>
  </si>
  <si>
    <t/>
  </si>
  <si>
    <t>0</t>
  </si>
  <si>
    <t>03-23-1983</t>
  </si>
  <si>
    <t>ASSOCIATE</t>
  </si>
  <si>
    <t>HONORARY LIFE</t>
  </si>
  <si>
    <t>04876524</t>
  </si>
  <si>
    <t>PVT</t>
  </si>
  <si>
    <t xml:space="preserve">ADAM                </t>
  </si>
  <si>
    <t xml:space="preserve">ZGODZAJ                                 </t>
  </si>
  <si>
    <t>02-22-1988</t>
  </si>
  <si>
    <t>Potential Suspensions/Withdrawals</t>
  </si>
  <si>
    <t>September</t>
  </si>
  <si>
    <t>August</t>
  </si>
  <si>
    <t>October</t>
  </si>
  <si>
    <t>3136</t>
  </si>
  <si>
    <t>04878398</t>
  </si>
  <si>
    <t xml:space="preserve">   </t>
  </si>
  <si>
    <t xml:space="preserve">DANIEL              </t>
  </si>
  <si>
    <t xml:space="preserve">PACHECO                                 </t>
  </si>
  <si>
    <t>1663 E KRYSTAL ST</t>
  </si>
  <si>
    <t xml:space="preserve">CASA GRANDE                   </t>
  </si>
  <si>
    <t>85122-5366</t>
  </si>
  <si>
    <t>07-18-2016</t>
  </si>
  <si>
    <t>06-17-1976</t>
  </si>
  <si>
    <t>9482</t>
  </si>
  <si>
    <t>04877645</t>
  </si>
  <si>
    <t xml:space="preserve">SIAFFA              </t>
  </si>
  <si>
    <t xml:space="preserve">KROMA                                   </t>
  </si>
  <si>
    <t>5747 E ARTEMIS DR</t>
  </si>
  <si>
    <t xml:space="preserve">FLORENCE                      </t>
  </si>
  <si>
    <t>85132-5631</t>
  </si>
  <si>
    <t>07-19-2016</t>
  </si>
  <si>
    <t>07-18-1995</t>
  </si>
  <si>
    <t>9485</t>
  </si>
  <si>
    <t>04880417</t>
  </si>
  <si>
    <t xml:space="preserve">STEVEN              </t>
  </si>
  <si>
    <t xml:space="preserve">J                   </t>
  </si>
  <si>
    <t xml:space="preserve">PIORKOWSKI                              </t>
  </si>
  <si>
    <t>960 STONEBRIDGE RD APT 15</t>
  </si>
  <si>
    <t xml:space="preserve">PLATTEVILLE                   </t>
  </si>
  <si>
    <t>WI</t>
  </si>
  <si>
    <t>53818-2079</t>
  </si>
  <si>
    <t>08-09-2016</t>
  </si>
  <si>
    <t>05-26-1988</t>
  </si>
  <si>
    <t>11116</t>
  </si>
  <si>
    <t>04877146</t>
  </si>
  <si>
    <t xml:space="preserve">JOSEPH              </t>
  </si>
  <si>
    <t xml:space="preserve">P                   </t>
  </si>
  <si>
    <t xml:space="preserve">CORNELLA                                </t>
  </si>
  <si>
    <t>7565 E TRANQUIL PL</t>
  </si>
  <si>
    <t xml:space="preserve">CAREFREE                      </t>
  </si>
  <si>
    <t>85377</t>
  </si>
  <si>
    <t>07-14-2016</t>
  </si>
  <si>
    <t>02-24-1998</t>
  </si>
  <si>
    <t>11675</t>
  </si>
  <si>
    <t>04880616</t>
  </si>
  <si>
    <t xml:space="preserve">ANDREW              </t>
  </si>
  <si>
    <t xml:space="preserve">I                   </t>
  </si>
  <si>
    <t xml:space="preserve">ALFARO                                  </t>
  </si>
  <si>
    <t>15012 W LA REATA AVE</t>
  </si>
  <si>
    <t xml:space="preserve">GOODYEAR                      </t>
  </si>
  <si>
    <t>85395-8962</t>
  </si>
  <si>
    <t>08-11-2016</t>
  </si>
  <si>
    <t>10-31-1997</t>
  </si>
  <si>
    <t>04880619</t>
  </si>
  <si>
    <t xml:space="preserve">AARON               </t>
  </si>
  <si>
    <t xml:space="preserve">M                   </t>
  </si>
  <si>
    <t xml:space="preserve">RADTKE                                  </t>
  </si>
  <si>
    <t>18581 W VISTA NORTE ST</t>
  </si>
  <si>
    <t>85338-7578</t>
  </si>
  <si>
    <t>07-23-1983</t>
  </si>
  <si>
    <t>13779</t>
  </si>
  <si>
    <t>04880225</t>
  </si>
  <si>
    <t xml:space="preserve">JASON               </t>
  </si>
  <si>
    <t xml:space="preserve">D                   </t>
  </si>
  <si>
    <t xml:space="preserve">JOHNSON                                 </t>
  </si>
  <si>
    <t>4065 E TANNERY CT</t>
  </si>
  <si>
    <t xml:space="preserve">GILBERT                       </t>
  </si>
  <si>
    <t>85297-9596</t>
  </si>
  <si>
    <t>11-01-1980</t>
  </si>
  <si>
    <t>04880221</t>
  </si>
  <si>
    <t xml:space="preserve">DAVID               </t>
  </si>
  <si>
    <t xml:space="preserve">E                   </t>
  </si>
  <si>
    <t xml:space="preserve">ZETTINS                                 </t>
  </si>
  <si>
    <t>2550 E COCONINO WAY</t>
  </si>
  <si>
    <t>85298-2330</t>
  </si>
  <si>
    <t>01-30-1997</t>
  </si>
  <si>
    <t>14121</t>
  </si>
  <si>
    <t>04880545</t>
  </si>
  <si>
    <t xml:space="preserve">BALTAZAR            </t>
  </si>
  <si>
    <t xml:space="preserve">ALCANTARA                               </t>
  </si>
  <si>
    <t>6547 S STAR RIDGE PL</t>
  </si>
  <si>
    <t xml:space="preserve">TUCSON                        </t>
  </si>
  <si>
    <t>85757-7832</t>
  </si>
  <si>
    <t>08-12-2016</t>
  </si>
  <si>
    <t>05-29-1989</t>
  </si>
  <si>
    <t>14139</t>
  </si>
  <si>
    <t>04879959</t>
  </si>
  <si>
    <t xml:space="preserve">A                   </t>
  </si>
  <si>
    <t xml:space="preserve">DIAZ                                    </t>
  </si>
  <si>
    <t>6679 W WINTER VALLEY WAY</t>
  </si>
  <si>
    <t>85757-6951</t>
  </si>
  <si>
    <t>08-06-2016</t>
  </si>
  <si>
    <t>09-03-1982</t>
  </si>
  <si>
    <t>04879964</t>
  </si>
  <si>
    <t xml:space="preserve">MARTIN              </t>
  </si>
  <si>
    <t xml:space="preserve">SOTO                                    </t>
  </si>
  <si>
    <t>3302 N EL TOVAR AVE</t>
  </si>
  <si>
    <t>85705-3408</t>
  </si>
  <si>
    <t>05-23-1982</t>
  </si>
  <si>
    <t>04877802</t>
  </si>
  <si>
    <t xml:space="preserve">PAWEL               </t>
  </si>
  <si>
    <t xml:space="preserve">DABROWA                                 </t>
  </si>
  <si>
    <t>07-22-2016</t>
  </si>
  <si>
    <t>10-03-1990</t>
  </si>
  <si>
    <t>14357</t>
  </si>
  <si>
    <t>04881068</t>
  </si>
  <si>
    <t xml:space="preserve">ROBERT              </t>
  </si>
  <si>
    <t xml:space="preserve">ZIMMERLI                                </t>
  </si>
  <si>
    <t>4722 E BELL RD APT 3112</t>
  </si>
  <si>
    <t>85032-2341</t>
  </si>
  <si>
    <t>08-13-2016</t>
  </si>
  <si>
    <t>02-18-1985</t>
  </si>
  <si>
    <t>14804</t>
  </si>
  <si>
    <t>04879048</t>
  </si>
  <si>
    <t xml:space="preserve">ALONSO              </t>
  </si>
  <si>
    <t xml:space="preserve">GOMEZ-CELAYA                            </t>
  </si>
  <si>
    <t>525 E HARRISON DR APT 506</t>
  </si>
  <si>
    <t xml:space="preserve">AVONDALE                      </t>
  </si>
  <si>
    <t>85323-2913</t>
  </si>
  <si>
    <t>07-27-2016</t>
  </si>
  <si>
    <t>07-10-1982</t>
  </si>
  <si>
    <t>04879047</t>
  </si>
  <si>
    <t xml:space="preserve">RAUL                </t>
  </si>
  <si>
    <t xml:space="preserve">MUNOZ                                   </t>
  </si>
  <si>
    <t>3625 W BETHANY HOME RD</t>
  </si>
  <si>
    <t>85019-1961</t>
  </si>
  <si>
    <t>02-20-1994</t>
  </si>
  <si>
    <t>04879053</t>
  </si>
  <si>
    <t xml:space="preserve">ANTONIO             </t>
  </si>
  <si>
    <t xml:space="preserve">NAVARRO                                 </t>
  </si>
  <si>
    <t>6047 W WARNER ST</t>
  </si>
  <si>
    <t>85043-6526</t>
  </si>
  <si>
    <t>09-30-1978</t>
  </si>
  <si>
    <t>15376</t>
  </si>
  <si>
    <t>04877702</t>
  </si>
  <si>
    <t xml:space="preserve">ERIK                </t>
  </si>
  <si>
    <t xml:space="preserve">ARVIZU                                  </t>
  </si>
  <si>
    <t>2561 W CAPISTRANO RD</t>
  </si>
  <si>
    <t>85746-5153</t>
  </si>
  <si>
    <t>07-20-2016</t>
  </si>
  <si>
    <t>08-14-1982</t>
  </si>
  <si>
    <t>REPORT OF RECRUITERS ORDER-WIDE</t>
  </si>
  <si>
    <t>FROM 07-01-2016 THRU 07-31-2016</t>
  </si>
  <si>
    <t xml:space="preserve"> COUNCIL # </t>
  </si>
  <si>
    <t xml:space="preserve">MEMBER # </t>
  </si>
  <si>
    <t xml:space="preserve">RECRUITED </t>
  </si>
  <si>
    <t xml:space="preserve">MEMBER NAME                   </t>
  </si>
  <si>
    <t xml:space="preserve">JURISDICTION             </t>
  </si>
  <si>
    <t xml:space="preserve">STREET ADDR                  </t>
  </si>
  <si>
    <t>CITY ST ZIP</t>
  </si>
  <si>
    <t xml:space="preserve">DAVID E KING                  </t>
  </si>
  <si>
    <t>ARIZONA</t>
  </si>
  <si>
    <t xml:space="preserve">JOHN B SIMPSON SR             </t>
  </si>
  <si>
    <t xml:space="preserve">ARIZONA                  </t>
  </si>
  <si>
    <t xml:space="preserve">43634 W ROTH RD              </t>
  </si>
  <si>
    <t>MARICOPA AZ 85138-</t>
  </si>
  <si>
    <t xml:space="preserve">ANTONIO P MARTINEZ            </t>
  </si>
  <si>
    <t xml:space="preserve">7350 E TORONTO ST            </t>
  </si>
  <si>
    <t>TUCSON AZ 85730-23</t>
  </si>
  <si>
    <t xml:space="preserve">DANIEL C STOECKLIN            </t>
  </si>
  <si>
    <t xml:space="preserve">861 W EMERALD ISLAND DR      </t>
  </si>
  <si>
    <t>GILBERT AZ 85233-6</t>
  </si>
  <si>
    <t xml:space="preserve">ALBERT J ESTEVANE             </t>
  </si>
  <si>
    <t xml:space="preserve">5856 CARRIE LN               </t>
  </si>
  <si>
    <t>MIAMI AZ 85539-080</t>
  </si>
  <si>
    <t xml:space="preserve">JESUS VALENCIA                </t>
  </si>
  <si>
    <t xml:space="preserve">419 S CALIFORNIA ST          </t>
  </si>
  <si>
    <t>CHANDLER AZ 85225-</t>
  </si>
  <si>
    <t xml:space="preserve">PAUL C CURTIN                 </t>
  </si>
  <si>
    <t xml:space="preserve">1661 E COUNTRYWALK LN        </t>
  </si>
  <si>
    <t xml:space="preserve">VINCENT A LA PAGLIA           </t>
  </si>
  <si>
    <t xml:space="preserve">11204 W ALICE AVE            </t>
  </si>
  <si>
    <t>PEORIA AZ 85345-34</t>
  </si>
  <si>
    <t xml:space="preserve">DEREK R ALVAREZ               </t>
  </si>
  <si>
    <t xml:space="preserve">6740 S RIDLING DR            </t>
  </si>
  <si>
    <t>HEREFORD AZ 85615-</t>
  </si>
  <si>
    <t xml:space="preserve">MARTIN V CARRILLO SR          </t>
  </si>
  <si>
    <t xml:space="preserve">2716 THORNWOOD # 6           </t>
  </si>
  <si>
    <t>SIERRA VISTA AZ 85</t>
  </si>
  <si>
    <t xml:space="preserve">THOMAS A PINTAR               </t>
  </si>
  <si>
    <t xml:space="preserve">6831 E QUIET RETREAT         </t>
  </si>
  <si>
    <t>FLORENCE AZ 85132-</t>
  </si>
  <si>
    <t xml:space="preserve">LARRY M GREENWOOD             </t>
  </si>
  <si>
    <t xml:space="preserve">1839 E FAIRWAY DR            </t>
  </si>
  <si>
    <t>FORT MOHAVE AZ 864</t>
  </si>
  <si>
    <t xml:space="preserve">ROBERT J HAWTHORNE            </t>
  </si>
  <si>
    <t xml:space="preserve">2436 E FAIRMOUNT AVE         </t>
  </si>
  <si>
    <t>PHOENIX AZ 85016-6</t>
  </si>
  <si>
    <t xml:space="preserve">KEVIN W BOGARD                </t>
  </si>
  <si>
    <t xml:space="preserve">83 N 225TH DR                </t>
  </si>
  <si>
    <t>BUCKEYE AZ 85326-7</t>
  </si>
  <si>
    <t xml:space="preserve">BRAHAMA J KROMA               </t>
  </si>
  <si>
    <t xml:space="preserve">5747 E ARTEMIS DR            </t>
  </si>
  <si>
    <t xml:space="preserve">RICHARD F BRUCK               </t>
  </si>
  <si>
    <t xml:space="preserve">583 W ZION PL                </t>
  </si>
  <si>
    <t>CHANDLER AZ 85248-</t>
  </si>
  <si>
    <t xml:space="preserve">TRACY R HERNANDEZ             </t>
  </si>
  <si>
    <t xml:space="preserve">632 W RAVEN DR               </t>
  </si>
  <si>
    <t>CHANDLER AZ 85286-</t>
  </si>
  <si>
    <t xml:space="preserve">GRANTLEY H PIEPER             </t>
  </si>
  <si>
    <t xml:space="preserve">4285 N HOMESTEAD AVE         </t>
  </si>
  <si>
    <t>TUCSON AZ 85749-94</t>
  </si>
  <si>
    <t xml:space="preserve">RONALD A GLUDT                </t>
  </si>
  <si>
    <t xml:space="preserve">8067 E 7TH ST                </t>
  </si>
  <si>
    <t>TUCSON AZ 85710-24</t>
  </si>
  <si>
    <t xml:space="preserve">FRED F STALLONE               </t>
  </si>
  <si>
    <t xml:space="preserve">8300 E DIXILETA DR UNIT 229  </t>
  </si>
  <si>
    <t>SCOTTSDALE AZ 8526</t>
  </si>
  <si>
    <t xml:space="preserve">GEORGE A FLORENTINE           </t>
  </si>
  <si>
    <t xml:space="preserve">7136 E CALLE DE LAS ESTRELLA </t>
  </si>
  <si>
    <t xml:space="preserve">HANS J VERHAAGEN              </t>
  </si>
  <si>
    <t xml:space="preserve">10975 E TURNBERRY RD         </t>
  </si>
  <si>
    <t>SCOTTSDALE AZ 8525</t>
  </si>
  <si>
    <t xml:space="preserve">JAMES J TRINCHITELLA          </t>
  </si>
  <si>
    <t xml:space="preserve">8757 E LARIAT LN             </t>
  </si>
  <si>
    <t xml:space="preserve">GERALD T SMALL                </t>
  </si>
  <si>
    <t xml:space="preserve">1055 N LAYMAN ST             </t>
  </si>
  <si>
    <t>GILBERT AZ 85233-2</t>
  </si>
  <si>
    <t xml:space="preserve">LOUIS A WHITE                 </t>
  </si>
  <si>
    <t xml:space="preserve">719 W SELDON LN              </t>
  </si>
  <si>
    <t>PHOENIX AZ 85021-4</t>
  </si>
  <si>
    <t xml:space="preserve">KENNETH A WHITE               </t>
  </si>
  <si>
    <t xml:space="preserve">3033 S COUNTRY CLUB WAY      </t>
  </si>
  <si>
    <t>TEMPE AZ 85282-401</t>
  </si>
  <si>
    <t xml:space="preserve">JERRY BIELAWSKI               </t>
  </si>
  <si>
    <t xml:space="preserve">7026 W LOUISE DR             </t>
  </si>
  <si>
    <t>GLENDALE AZ 85310-</t>
  </si>
  <si>
    <t>November</t>
  </si>
  <si>
    <t>Realistic Goal</t>
  </si>
  <si>
    <t>Council_Number</t>
  </si>
  <si>
    <t>Status</t>
  </si>
  <si>
    <t>JurisdictionName</t>
  </si>
  <si>
    <t>JurCountry</t>
  </si>
  <si>
    <t>JurisdictionCode</t>
  </si>
  <si>
    <t>Statement_Date</t>
  </si>
  <si>
    <t>PerCapita</t>
  </si>
  <si>
    <t>CathAd</t>
  </si>
  <si>
    <t>Culture</t>
  </si>
  <si>
    <t>Supplies</t>
  </si>
  <si>
    <t>AmtOwed</t>
  </si>
  <si>
    <t>P</t>
  </si>
  <si>
    <t>USA</t>
  </si>
  <si>
    <t>State Membership Director Intake Forecast for 2016-2017</t>
  </si>
  <si>
    <t>State of Arizona</t>
  </si>
  <si>
    <t>Intake State Goal:</t>
  </si>
  <si>
    <t>Net State Goal:</t>
  </si>
  <si>
    <t>DD goal</t>
  </si>
  <si>
    <t>NCD Goal:</t>
  </si>
  <si>
    <t>times 10 new memebrs per council:</t>
  </si>
  <si>
    <t>Reactivation Goal:</t>
  </si>
  <si>
    <t>times 13 new members per council:</t>
  </si>
  <si>
    <t>(mergers typically do not produce new members)</t>
  </si>
  <si>
    <t>Round table Goal:</t>
  </si>
  <si>
    <t>3 new members per round table</t>
  </si>
  <si>
    <t>Compare your intake goal versus the total DD goal; to the DD goal, add the NCD</t>
  </si>
  <si>
    <t>absorbed in the existing councils.</t>
  </si>
  <si>
    <t>Total intake if DD goals, NCD and reactivations ( not mergers) are met:</t>
  </si>
  <si>
    <t>Modified total:</t>
  </si>
  <si>
    <r>
      <rPr>
        <b/>
        <sz val="11"/>
        <color theme="1"/>
        <rFont val="Calibri"/>
        <family val="2"/>
        <scheme val="minor"/>
      </rPr>
      <t>Takeaway</t>
    </r>
    <r>
      <rPr>
        <sz val="11"/>
        <color theme="1"/>
        <rFont val="Calibri"/>
        <family val="2"/>
        <scheme val="minor"/>
      </rPr>
      <t>:  Motivate your district deputies to achieve Star District or at least to</t>
    </r>
  </si>
  <si>
    <r>
      <t xml:space="preserve">meet the memebrship goal, however, this is a </t>
    </r>
    <r>
      <rPr>
        <b/>
        <sz val="11"/>
        <color theme="1"/>
        <rFont val="Calibri"/>
        <family val="2"/>
        <scheme val="minor"/>
      </rPr>
      <t>net number</t>
    </r>
    <r>
      <rPr>
        <sz val="11"/>
        <color theme="1"/>
        <rFont val="Calibri"/>
        <family val="2"/>
        <scheme val="minor"/>
      </rPr>
      <t xml:space="preserve"> so there is much potential</t>
    </r>
  </si>
  <si>
    <t xml:space="preserve">This DD goal represents 70% of the goals of all their assigned councils </t>
  </si>
  <si>
    <t>These goals come from the SD Report on Officers on line</t>
  </si>
  <si>
    <r>
      <t xml:space="preserve">and reactivations ( if not a merger) </t>
    </r>
    <r>
      <rPr>
        <u/>
        <sz val="11"/>
        <color theme="1"/>
        <rFont val="Calibri"/>
        <family val="2"/>
        <scheme val="minor"/>
      </rPr>
      <t>except</t>
    </r>
    <r>
      <rPr>
        <sz val="11"/>
        <color theme="1"/>
        <rFont val="Calibri"/>
        <family val="2"/>
        <scheme val="minor"/>
      </rPr>
      <t xml:space="preserve"> for the round tables which are</t>
    </r>
  </si>
  <si>
    <t>15 in the year</t>
  </si>
  <si>
    <t>December</t>
  </si>
  <si>
    <t>February</t>
  </si>
  <si>
    <t>MEMBERSHIP-INSURANCE PROGRESS REPORT</t>
  </si>
  <si>
    <t>Jurisdiction: AZ</t>
  </si>
  <si>
    <t>MEMBERSHIP</t>
  </si>
  <si>
    <t>THIS MONTH</t>
  </si>
  <si>
    <t>YEAR TO DATE</t>
  </si>
  <si>
    <t>GAIN</t>
  </si>
  <si>
    <t>LOSS</t>
  </si>
  <si>
    <t>NET</t>
  </si>
  <si>
    <t>March</t>
  </si>
  <si>
    <t>REPORT OF RECRUITERS REGION 2</t>
  </si>
  <si>
    <t>April</t>
  </si>
  <si>
    <t>May</t>
  </si>
  <si>
    <t xml:space="preserve">THE ROAD TO STARDOM </t>
  </si>
  <si>
    <t>No. of Councils that reached Memb. &amp; Ins. Quotas</t>
  </si>
  <si>
    <t>No. of Councils 1 short of mem quota to make Star</t>
  </si>
  <si>
    <t>No. of Councils 1 short of ins quota to make Star</t>
  </si>
  <si>
    <t>New members needed by June 30 to make Circle of Honor</t>
  </si>
  <si>
    <t>Councils satisfying all Star Council requirements</t>
  </si>
  <si>
    <t>Councils we have questions on</t>
  </si>
  <si>
    <t>New Membership</t>
  </si>
  <si>
    <t>New Insurance</t>
  </si>
  <si>
    <t>Star</t>
  </si>
  <si>
    <t>Double</t>
  </si>
  <si>
    <t>Triple</t>
  </si>
  <si>
    <t>Quadruple</t>
  </si>
  <si>
    <t>S=Reached S Quota</t>
  </si>
  <si>
    <t>DS=Reached DS Quota</t>
  </si>
  <si>
    <t>TR=Reached TS Quota</t>
  </si>
  <si>
    <t>QS=Reached QS Quota</t>
  </si>
  <si>
    <t>Star Councils Needed by June 30 To Make Circle of Honor</t>
  </si>
  <si>
    <t>Members Needed to Make</t>
  </si>
  <si>
    <t>Inactive Councils</t>
  </si>
  <si>
    <t>ASO</t>
  </si>
  <si>
    <t>Kato</t>
  </si>
  <si>
    <t>Kalisz</t>
  </si>
  <si>
    <t>Council Location</t>
  </si>
  <si>
    <t>Mem Quota</t>
  </si>
  <si>
    <t>Mem Current Net</t>
  </si>
  <si>
    <t>Met Mem Quota (or # needed)</t>
  </si>
  <si>
    <t>Mem %</t>
  </si>
  <si>
    <t>Ins Quota</t>
  </si>
  <si>
    <t>Ins Current Net</t>
  </si>
  <si>
    <t>Ins %</t>
  </si>
  <si>
    <t>Met Ins Quota (or # needed)</t>
  </si>
  <si>
    <t>Baratta</t>
  </si>
  <si>
    <t>Becker</t>
  </si>
  <si>
    <t xml:space="preserve"> (Get number from Cells C2 to M2)</t>
  </si>
  <si>
    <t>(Enter this number into Cells C5 to M5)</t>
  </si>
  <si>
    <t>June</t>
  </si>
  <si>
    <t>Vassallo</t>
  </si>
  <si>
    <t>Form 185</t>
  </si>
  <si>
    <t>Form 365</t>
  </si>
  <si>
    <t>Form 1728</t>
  </si>
  <si>
    <t>Form SP-7</t>
  </si>
  <si>
    <t>Forms Received by Supreme</t>
  </si>
  <si>
    <t>MissingSP7</t>
  </si>
  <si>
    <t>This sheet contains lookups for missing forms</t>
  </si>
  <si>
    <t>Missing185</t>
  </si>
  <si>
    <t>Missing365</t>
  </si>
  <si>
    <t>Missing1728</t>
  </si>
  <si>
    <t>Councils</t>
  </si>
  <si>
    <t>2016-2017 New Members</t>
  </si>
  <si>
    <t>17-18</t>
  </si>
  <si>
    <t>Suspended on July 1 , 2017</t>
  </si>
  <si>
    <t>16-17 Gross Intake</t>
  </si>
  <si>
    <t>No. of Councils that reached only membership quota (Father McGivney Award)</t>
  </si>
  <si>
    <t>No. of Councils that reached only insurance quota (Founder's Award)</t>
  </si>
  <si>
    <t>No. of Councils that Submitted SP-7 (Columbian Award)</t>
  </si>
  <si>
    <t>Halpain</t>
  </si>
  <si>
    <t>January</t>
  </si>
  <si>
    <t>I want to Join</t>
  </si>
  <si>
    <t>Name</t>
  </si>
  <si>
    <t>Date</t>
  </si>
  <si>
    <t>Email</t>
  </si>
  <si>
    <t>Council</t>
  </si>
  <si>
    <t>Etc…</t>
  </si>
  <si>
    <t>Agustin R Olmedo</t>
  </si>
  <si>
    <t>Agieolmedo@gmail.com</t>
  </si>
  <si>
    <t>Forwarded to GK and DD and ASO</t>
  </si>
  <si>
    <t>No update from DD as of 2/15/17</t>
  </si>
  <si>
    <t>Tristian J Buzzard</t>
  </si>
  <si>
    <t>tbuzzard7@yahoo.com</t>
  </si>
  <si>
    <t>Member now</t>
  </si>
  <si>
    <t>Joseph H. Martinez</t>
  </si>
  <si>
    <t>Ejhmartinez79@gmail.com</t>
  </si>
  <si>
    <t>12/23/17 Follow up with ASO included</t>
  </si>
  <si>
    <t>Santiago X Greenham</t>
  </si>
  <si>
    <t>santiago.greenham@hotmail.com</t>
  </si>
  <si>
    <t>Forwarded to GK and DD</t>
  </si>
  <si>
    <t>2/23/17 follow up with ASO included - 2/27 Still trying to contact candidate</t>
  </si>
  <si>
    <t>Ira Green</t>
  </si>
  <si>
    <t>ihgreen1988@gmail.com</t>
  </si>
  <si>
    <t>Jose Escarcega</t>
  </si>
  <si>
    <t>jescarcega3033@gmail.com</t>
  </si>
  <si>
    <t>??</t>
  </si>
  <si>
    <t>Waiting for SD Follow Up..</t>
  </si>
  <si>
    <t>Nathan W Houseman</t>
  </si>
  <si>
    <t>nathanhouseman@gmail.com</t>
  </si>
  <si>
    <t>2/23/17 Council trying again</t>
  </si>
  <si>
    <t>Marshall D Mannheimer</t>
  </si>
  <si>
    <t>dmannheimer@cox.net</t>
  </si>
  <si>
    <t>2/23/17 Follow up with ASO included</t>
  </si>
  <si>
    <t>Hermenegildo H. Almaria, Jr</t>
  </si>
  <si>
    <t>herman.almaria@gmail.com</t>
  </si>
  <si>
    <t>Christopher J Hughes</t>
  </si>
  <si>
    <t>hughes2517@gmail.com</t>
  </si>
  <si>
    <t>2/23/17 follow up with ASO included</t>
  </si>
  <si>
    <t>Leonard Escobedo Sr</t>
  </si>
  <si>
    <t>eleonard63@hotmail.com</t>
  </si>
  <si>
    <t>Jerry Leigh Hawkins II</t>
  </si>
  <si>
    <t>Jhawkinsii@yahoo.com</t>
  </si>
  <si>
    <t>Frank G Barbaro</t>
  </si>
  <si>
    <t>frankbarbaro@gmc-inc.com</t>
  </si>
  <si>
    <t>Michael Rose</t>
  </si>
  <si>
    <t>designmike2003@yahoo.com</t>
  </si>
  <si>
    <t>Mauricio Mendoza</t>
  </si>
  <si>
    <t>mmendozal@hotmail.com</t>
  </si>
  <si>
    <r>
      <t>Alvaro Pacheco Mu</t>
    </r>
    <r>
      <rPr>
        <sz val="11"/>
        <color theme="1"/>
        <rFont val="Calibri"/>
        <family val="2"/>
      </rPr>
      <t>ñ</t>
    </r>
    <r>
      <rPr>
        <sz val="11"/>
        <color theme="1"/>
        <rFont val="Calibri"/>
        <family val="2"/>
        <scheme val="minor"/>
      </rPr>
      <t>os</t>
    </r>
  </si>
  <si>
    <t>alpacheo92@gmail.com</t>
  </si>
  <si>
    <t>Ralph Stenger</t>
  </si>
  <si>
    <t>rstenger72@icloud.com</t>
  </si>
  <si>
    <t>SD Follow-up</t>
  </si>
  <si>
    <t>2/23/17 State Deputy Follow Up</t>
  </si>
  <si>
    <t>Kevin Merkell</t>
  </si>
  <si>
    <t>krmerkell@hotmail.com</t>
  </si>
  <si>
    <t>Ray C Rosner</t>
  </si>
  <si>
    <t>505 401 6240</t>
  </si>
  <si>
    <t>Zachary B Lemelin</t>
  </si>
  <si>
    <t>zlemelin35@gmail.com</t>
  </si>
  <si>
    <t>2/24/17 follow up with ASO included. DD reports 2/27 multiple attempts to contact via phone and e-mail.  Still trying.</t>
  </si>
  <si>
    <t>Vincent Duenas</t>
  </si>
  <si>
    <t>vincentrayduenas@gmail.com</t>
  </si>
  <si>
    <t>2/24/17 follow up with ASO included</t>
  </si>
  <si>
    <t xml:space="preserve">Rick Brown </t>
  </si>
  <si>
    <t>VFRPilot74@gmail.com</t>
  </si>
  <si>
    <t>2/24/17 follow up with ASO.  GK Following Up 3/10/17</t>
  </si>
  <si>
    <t>Brian Laspisa</t>
  </si>
  <si>
    <t>Brian.laspisa@gmail.com</t>
  </si>
  <si>
    <t>2/23/17 Should take degree at march meeting</t>
  </si>
  <si>
    <t>Rich Jedlowski</t>
  </si>
  <si>
    <t>richboomer@me.com</t>
  </si>
  <si>
    <t xml:space="preserve">Matthew W Bollinger </t>
  </si>
  <si>
    <t>kandmbollinger@gmail.com</t>
  </si>
  <si>
    <t>Forwarded to KG and DD</t>
  </si>
  <si>
    <t>Phillip J Carrion</t>
  </si>
  <si>
    <t>phillip.carrion@gmail.com</t>
  </si>
  <si>
    <t>No Parish - SMD Followed up 2/20</t>
  </si>
  <si>
    <t>Paul S Gundrum</t>
  </si>
  <si>
    <t>1966gunner@gmail.com</t>
  </si>
  <si>
    <t>Member Now</t>
  </si>
  <si>
    <t>4/10/2017 1st Degree</t>
  </si>
  <si>
    <t>Robert Perry</t>
  </si>
  <si>
    <t>rperry1904@gmail.com</t>
  </si>
  <si>
    <t>No Parish - SMD Followed up 3/13</t>
  </si>
  <si>
    <t>GK - 3/20 - Form 100 completed.  1st Degree to be scheduled.</t>
  </si>
  <si>
    <t>Austin Knoll</t>
  </si>
  <si>
    <t>aknoll41@cox.net</t>
  </si>
  <si>
    <t>4/4/2017 1st Degree</t>
  </si>
  <si>
    <t>John R Gaertner, Jr</t>
  </si>
  <si>
    <t>gaertner.law@gmail.com</t>
  </si>
  <si>
    <t>5/11/2017 1st Degree</t>
  </si>
  <si>
    <t>Lincoln Mitchell</t>
  </si>
  <si>
    <t>arksage0@gmail.com</t>
  </si>
  <si>
    <t>Luis A Padilla</t>
  </si>
  <si>
    <t>Louie0221@gmail.com</t>
  </si>
  <si>
    <t>Forwarded to GK, DD, ASO 4/27</t>
  </si>
  <si>
    <t>Jon M Noland</t>
  </si>
  <si>
    <t>nolajforever@msn.com</t>
  </si>
  <si>
    <t>Jason Sottosanti</t>
  </si>
  <si>
    <t>jsottosanti79@gmail.com</t>
  </si>
  <si>
    <t>Forwarded to GK, DD, ASO 7/17</t>
  </si>
  <si>
    <t>Jacob M Medina</t>
  </si>
  <si>
    <t>Jacobmmedina9210@gmail.com</t>
  </si>
  <si>
    <t>Forwarded to GK, DD, ASO 7/22</t>
  </si>
  <si>
    <t>5/16/2017 1st Degree</t>
  </si>
  <si>
    <t>1 per month</t>
  </si>
  <si>
    <t>No New Members (-15 Inactive)</t>
  </si>
  <si>
    <t>2/23/17 - SD Follow up.  This was not a membership request.  Closed.</t>
  </si>
  <si>
    <t>2017-2018 Net Intake Goal</t>
  </si>
  <si>
    <t>Charles E. Flagge</t>
  </si>
  <si>
    <t>flagge3742@gmail.com</t>
  </si>
  <si>
    <t>This is not a membership request - SD Follow-up</t>
  </si>
  <si>
    <t>7/22 - Joined 15164 Per Mario</t>
  </si>
  <si>
    <t>Mr Andrew Davidson Dsilva , Sr.</t>
  </si>
  <si>
    <t>Forwarded to DD, ASO 8/28</t>
  </si>
  <si>
    <t>dsilvaandrew1@gmail.com</t>
  </si>
  <si>
    <t>mrmarkwhite@hotmail.com</t>
  </si>
  <si>
    <t>Forwarded to DD and ASO 8/28</t>
  </si>
  <si>
    <t>Mr. Mark H White</t>
  </si>
  <si>
    <t>James William Paxton</t>
  </si>
  <si>
    <t>jimpaxton@cox.net</t>
  </si>
  <si>
    <t>Davidjrangel@gmail.com</t>
  </si>
  <si>
    <t>David J Rangel</t>
  </si>
  <si>
    <t>Forwarded to DD and ASO 8/29</t>
  </si>
  <si>
    <t>Aron Caviglia</t>
  </si>
  <si>
    <t>Tubac</t>
  </si>
  <si>
    <t>Josue (Josh) O. Ferrer</t>
  </si>
  <si>
    <t>Goodvibesjf@gmail.com</t>
  </si>
  <si>
    <t>Forwarded to DD and ASO 11/8</t>
  </si>
  <si>
    <t>Daron G Sutton</t>
  </si>
  <si>
    <t>Daronsutton@aol.com</t>
  </si>
  <si>
    <t>pxkelly1800s@aol.com</t>
  </si>
  <si>
    <t>Patrick Kelly</t>
  </si>
  <si>
    <t>Mr Amadeus A Toledo-Seitz</t>
  </si>
  <si>
    <t>seitz.amadeus@yahoo.com</t>
  </si>
  <si>
    <t>Sts. Peter &amp; Paul or UofA College?</t>
  </si>
  <si>
    <t>Mr Shane Patrick Styles</t>
  </si>
  <si>
    <t>Shane_Styles46@yahoo.com</t>
  </si>
  <si>
    <t>SS. Peter and Paul Tucson</t>
  </si>
  <si>
    <t>Thomas j Neenan</t>
  </si>
  <si>
    <t>happykitty2017@gmail.com</t>
  </si>
  <si>
    <t>No Parish Mater Misericordiae??</t>
  </si>
  <si>
    <t>Jason M Morgan</t>
  </si>
  <si>
    <t>jmorgan@fmi.com</t>
  </si>
  <si>
    <t>Active e-Member</t>
  </si>
  <si>
    <t>Christopher L Thomas</t>
  </si>
  <si>
    <t>seabeecthomas@gmail.com</t>
  </si>
  <si>
    <t xml:space="preserve">Eli N Ortega </t>
  </si>
  <si>
    <t>Dacards@cox.net</t>
  </si>
  <si>
    <t>Member #</t>
  </si>
  <si>
    <t>Recruited</t>
  </si>
  <si>
    <t>Member name</t>
  </si>
  <si>
    <t>City ST Postal</t>
  </si>
  <si>
    <t>Forwarded to DD, SD, and ASO 11/10</t>
  </si>
  <si>
    <t>Willcox</t>
  </si>
  <si>
    <t>No</t>
  </si>
  <si>
    <t>Nathan D. Lawrence</t>
  </si>
  <si>
    <t>nateuaz@gmail.com</t>
  </si>
  <si>
    <t>Forwarded to DD and ASO 1/21</t>
  </si>
  <si>
    <t>Franklin D. Garcia</t>
  </si>
  <si>
    <t>frankbing_99@yahoo.com</t>
  </si>
  <si>
    <t>Luis Herrera</t>
  </si>
  <si>
    <t>(520) 406-6380</t>
  </si>
  <si>
    <t>Deacon Shukurani</t>
  </si>
  <si>
    <t>Unreadable</t>
  </si>
  <si>
    <t>Frwarded scan to DD and ASO 1/21</t>
  </si>
  <si>
    <t>Tucson Men's coference - misplaced.</t>
  </si>
  <si>
    <t>Pablo Rinehart</t>
  </si>
  <si>
    <t>(520) 255-5451</t>
  </si>
  <si>
    <t xml:space="preserve">Thomas  Borunda </t>
  </si>
  <si>
    <t xml:space="preserve">Gerald  Gabel </t>
  </si>
  <si>
    <t xml:space="preserve">David  Gambone </t>
  </si>
  <si>
    <t xml:space="preserve">Stuart  Gillis </t>
  </si>
  <si>
    <t xml:space="preserve">Joe  Interrante </t>
  </si>
  <si>
    <t xml:space="preserve">John  Spicker </t>
  </si>
  <si>
    <t xml:space="preserve">Daniel  Villascuesa </t>
  </si>
  <si>
    <t>thomas.borunda@yumaaz.g</t>
  </si>
  <si>
    <t xml:space="preserve">ggabel@live.com </t>
  </si>
  <si>
    <t>dpgambone@gmail.com</t>
  </si>
  <si>
    <t xml:space="preserve">stugillis@gmail.com </t>
  </si>
  <si>
    <t xml:space="preserve">joe557@gmail.com </t>
  </si>
  <si>
    <t>tasjws@netzero.com</t>
  </si>
  <si>
    <t>dimvilla2@gmail.com</t>
  </si>
  <si>
    <t>Frwarded ASO 1/21</t>
  </si>
  <si>
    <t>Frwarded to DD and ASO 1/21</t>
  </si>
  <si>
    <t>DANIEL R DESJARDINS</t>
  </si>
  <si>
    <t>02-01-2018</t>
  </si>
  <si>
    <t>KNIGHTS OF COLUMBUS
MEMBERSHIP INSURANCE PROGRESS REPORT</t>
  </si>
  <si>
    <t>Date of Report:</t>
  </si>
  <si>
    <t>Jurisdiction:</t>
  </si>
  <si>
    <t>* Quota Attained</t>
  </si>
  <si>
    <t>Father McGivney Award</t>
  </si>
  <si>
    <t>Founder's Award</t>
  </si>
  <si>
    <t>Insurance</t>
  </si>
  <si>
    <t>MTD
GAIN</t>
  </si>
  <si>
    <t>MTD
LOSS</t>
  </si>
  <si>
    <t>MTD
NET</t>
  </si>
  <si>
    <t>YTD
GAIN</t>
  </si>
  <si>
    <t>YTD
LOSS</t>
  </si>
  <si>
    <t>YTD
NET</t>
  </si>
  <si>
    <t>*</t>
  </si>
  <si>
    <t>Davis-Monthan Afb,Tucson</t>
  </si>
  <si>
    <t>omspocho@gmail.com</t>
  </si>
  <si>
    <t>Omar Montes</t>
  </si>
  <si>
    <t>Forwarded to DD and ASO 3/5</t>
  </si>
  <si>
    <t>Joseph Godlewski</t>
  </si>
  <si>
    <t>joseph.godlewski@gmail.com</t>
  </si>
  <si>
    <t>cwmatthews@email.arizona.edu</t>
  </si>
  <si>
    <t>Charles Matthews</t>
  </si>
  <si>
    <t>rreewc@msn.com</t>
  </si>
  <si>
    <t>Ricardo Cortez</t>
  </si>
  <si>
    <t>JOHN J MCINERNEY</t>
  </si>
  <si>
    <t>john_mcnrny@yahoo.com</t>
  </si>
  <si>
    <t>Forwarded to DD 3/5</t>
  </si>
  <si>
    <t>Not a membership request.</t>
  </si>
  <si>
    <t>Jose Ramon Tovar</t>
  </si>
  <si>
    <t>Tovarramon39@yahoo.com</t>
  </si>
  <si>
    <t>Michael X Renshaw</t>
  </si>
  <si>
    <t>mxr1276@gmail.com</t>
  </si>
  <si>
    <t>David Ramsey</t>
  </si>
  <si>
    <t>Dramsey21@outlook.com</t>
  </si>
  <si>
    <t>Andrew Ramirez</t>
  </si>
  <si>
    <t>Forwarded to DD and ASO</t>
  </si>
  <si>
    <t>interest Card</t>
  </si>
  <si>
    <t>no email</t>
  </si>
  <si>
    <t>03-01-2018</t>
  </si>
  <si>
    <t>Diff.</t>
  </si>
  <si>
    <t>SENonCompliant</t>
  </si>
  <si>
    <t>03-30-2018</t>
  </si>
  <si>
    <t>1st degree 2/13/2018</t>
  </si>
  <si>
    <t>1st 2/1/1992?? Tucson Men's coference - misplaced.</t>
  </si>
  <si>
    <t>98002 1/12/2018 ??</t>
  </si>
  <si>
    <t>13004 11/6/2001 Not sure he wants to join. - Tombstone "Does your organization have a dues structure for life membership? "</t>
  </si>
  <si>
    <t>98002 3/27/2018</t>
  </si>
  <si>
    <t>mailto:aohaver92@gmail.com</t>
  </si>
  <si>
    <t>Alan Hicks</t>
  </si>
  <si>
    <t>Forwarded to DD and ASO 5/22</t>
  </si>
  <si>
    <t>out of 75</t>
  </si>
  <si>
    <t>Unit Number</t>
  </si>
  <si>
    <t>Role</t>
  </si>
  <si>
    <t>Member Status</t>
  </si>
  <si>
    <t>Grand Knight (501)</t>
  </si>
  <si>
    <t>PETE C AMAYA</t>
  </si>
  <si>
    <t>KATIE_AMAYA@YAHOO.COM</t>
  </si>
  <si>
    <t>Non-compliant</t>
  </si>
  <si>
    <t>Mark Molina</t>
  </si>
  <si>
    <t>MARGEMOLE99@gmail.com</t>
  </si>
  <si>
    <t>KEVIN T HARRIS</t>
  </si>
  <si>
    <t>KH3756@GMAIL.COM</t>
  </si>
  <si>
    <t>Daniel Hager</t>
  </si>
  <si>
    <t>DNLJRMHGR@YAHOO.COM</t>
  </si>
  <si>
    <t>non-compliant</t>
  </si>
  <si>
    <t>LARRY J RATCLIFF</t>
  </si>
  <si>
    <t>LARRYRATCLIFFPI@GMAIL.COM</t>
  </si>
  <si>
    <t>David Uribe</t>
  </si>
  <si>
    <t>gododgers12@yahoo.com</t>
  </si>
  <si>
    <t>ALFONSO C COY</t>
  </si>
  <si>
    <t>COY.ALFONSO30@GMAIL.COM</t>
  </si>
  <si>
    <t>Pending</t>
  </si>
  <si>
    <t>MARTIN R LOPEZ</t>
  </si>
  <si>
    <t>RICHARD_LOPEZ@YAHOO.COM</t>
  </si>
  <si>
    <t>PAUL RAYIS</t>
  </si>
  <si>
    <t>PRAYIS@GMAIL.COM</t>
  </si>
  <si>
    <t>Needs 2 classes</t>
  </si>
  <si>
    <t>GERALD J COMEAU</t>
  </si>
  <si>
    <t>JERRY.COMEAU1@HOTMAIL.COM</t>
  </si>
  <si>
    <t>JOSEPH R BRUGMAN</t>
  </si>
  <si>
    <t>DAVID J BRODER</t>
  </si>
  <si>
    <t>JEFFSAZ@AOL.COM</t>
  </si>
  <si>
    <t>Conrado Miranda</t>
  </si>
  <si>
    <t>6MIRANDA@GMAIL.COM</t>
  </si>
  <si>
    <t>VIDAL WONG</t>
  </si>
  <si>
    <t>JAVIER E ENRIQUEZ</t>
  </si>
  <si>
    <t>JEMILIO38@HOTMAIL.COM</t>
  </si>
  <si>
    <t>ANDREW L JORDAN</t>
  </si>
  <si>
    <t>AJORDANKNIGHT@GMAIL.COM</t>
  </si>
  <si>
    <t>RICHARD J WAGONER</t>
  </si>
  <si>
    <t>SALLYAWAGONER@YAHOO.COM</t>
  </si>
  <si>
    <t>DANIEL G DOYLE</t>
  </si>
  <si>
    <t>YOUGOTEMWEGETEM@GMAIL.COM</t>
  </si>
  <si>
    <t>JOSEPH P KELLEDY</t>
  </si>
  <si>
    <t>JOSEPHKELLEDY@EMAIL.ARIZONA.EDU</t>
  </si>
  <si>
    <t>EDWARD J SEBRING</t>
  </si>
  <si>
    <t>ESEBRINGSTJUDE@GMAIL.COM</t>
  </si>
  <si>
    <t>Needs 1 class</t>
  </si>
  <si>
    <t>JOSEPH L PACHECO</t>
  </si>
  <si>
    <t>MCHECO@TABLETOPTELEPHONE.COM</t>
  </si>
  <si>
    <t>JOE G GUERRERO</t>
  </si>
  <si>
    <t>GENTJOE2003@YAHOO.COM</t>
  </si>
  <si>
    <t>Philip Murphy</t>
  </si>
  <si>
    <t>57pamurphy@gmail.com</t>
  </si>
  <si>
    <t>kalisz</t>
  </si>
  <si>
    <t>Jacob Yanez</t>
  </si>
  <si>
    <t>jcb_alan@yahoo.cpm</t>
  </si>
  <si>
    <t>Freddie Villalon</t>
  </si>
  <si>
    <t>Manuel Chimay</t>
  </si>
  <si>
    <t>ace_of.hearts@yahoo.com</t>
  </si>
  <si>
    <t>Youth Director</t>
  </si>
  <si>
    <t>Luis Gutierraz</t>
  </si>
  <si>
    <t>Background Check</t>
  </si>
  <si>
    <t>Andrian Ramos</t>
  </si>
  <si>
    <t>aramos@groweralliances.com</t>
  </si>
  <si>
    <t>SafeEnv</t>
  </si>
  <si>
    <t>Needed:</t>
  </si>
  <si>
    <t>Knights of Columbus</t>
  </si>
  <si>
    <t xml:space="preserve">
Jurisdiction</t>
  </si>
  <si>
    <t>Council
Number</t>
  </si>
  <si>
    <t>Member 
Role Code</t>
  </si>
  <si>
    <t>Member 
Role Description</t>
  </si>
  <si>
    <t>Member 
Start Date</t>
  </si>
  <si>
    <t>Member
State</t>
  </si>
  <si>
    <t xml:space="preserve">
Country</t>
  </si>
  <si>
    <t xml:space="preserve">
First</t>
  </si>
  <si>
    <t xml:space="preserve">
Middle</t>
  </si>
  <si>
    <t xml:space="preserve">
Surname</t>
  </si>
  <si>
    <t>Missing
Roles</t>
  </si>
  <si>
    <t>4952730</t>
  </si>
  <si>
    <t>520</t>
  </si>
  <si>
    <t>US</t>
  </si>
  <si>
    <t>RICHARD</t>
  </si>
  <si>
    <t>M</t>
  </si>
  <si>
    <t>CHAVEZ</t>
  </si>
  <si>
    <t>E</t>
  </si>
  <si>
    <t>A</t>
  </si>
  <si>
    <t>3907822</t>
  </si>
  <si>
    <t>DION</t>
  </si>
  <si>
    <t>MANNEN</t>
  </si>
  <si>
    <t>2120836</t>
  </si>
  <si>
    <t>LOUIE</t>
  </si>
  <si>
    <t>L</t>
  </si>
  <si>
    <t>COOPER</t>
  </si>
  <si>
    <t>4770489</t>
  </si>
  <si>
    <t>MATTHEW</t>
  </si>
  <si>
    <t>HOWDESHELL</t>
  </si>
  <si>
    <t>3203965</t>
  </si>
  <si>
    <t>GARY</t>
  </si>
  <si>
    <t>KEELAN</t>
  </si>
  <si>
    <t>4810776</t>
  </si>
  <si>
    <t>ARTHUR</t>
  </si>
  <si>
    <t>R</t>
  </si>
  <si>
    <t>LASON</t>
  </si>
  <si>
    <t>4853531</t>
  </si>
  <si>
    <t>MANUEL</t>
  </si>
  <si>
    <t>G</t>
  </si>
  <si>
    <t>NAVARRO</t>
  </si>
  <si>
    <t>4441782</t>
  </si>
  <si>
    <t>JOHN</t>
  </si>
  <si>
    <t>W</t>
  </si>
  <si>
    <t>TIFFANY</t>
  </si>
  <si>
    <t>4447026</t>
  </si>
  <si>
    <t>HOWARD</t>
  </si>
  <si>
    <t>BIRNBAUM</t>
  </si>
  <si>
    <t>4617812</t>
  </si>
  <si>
    <t>ALBERT</t>
  </si>
  <si>
    <t>USTASZEWSKI</t>
  </si>
  <si>
    <t>4556326</t>
  </si>
  <si>
    <t>WILLIAM</t>
  </si>
  <si>
    <t>PACKHAM</t>
  </si>
  <si>
    <t>2943648</t>
  </si>
  <si>
    <t>FRANK</t>
  </si>
  <si>
    <t>YANEZ</t>
  </si>
  <si>
    <t>4730550</t>
  </si>
  <si>
    <t>ALEX</t>
  </si>
  <si>
    <t>SANTUCCI</t>
  </si>
  <si>
    <t>4035206</t>
  </si>
  <si>
    <t>NICHOLAS</t>
  </si>
  <si>
    <t>F</t>
  </si>
  <si>
    <t>ADAMO</t>
  </si>
  <si>
    <t>4797078</t>
  </si>
  <si>
    <t>GAMALIER</t>
  </si>
  <si>
    <t>SAEZ</t>
  </si>
  <si>
    <t>4898794</t>
  </si>
  <si>
    <t>JOSEPH</t>
  </si>
  <si>
    <t>AUDIA</t>
  </si>
  <si>
    <t>4943236</t>
  </si>
  <si>
    <t>CHARLES</t>
  </si>
  <si>
    <t>C</t>
  </si>
  <si>
    <t>BEATY</t>
  </si>
  <si>
    <t>4505701</t>
  </si>
  <si>
    <t>BERNARD</t>
  </si>
  <si>
    <t>BUSIC</t>
  </si>
  <si>
    <t>4309080</t>
  </si>
  <si>
    <t>STEVEN</t>
  </si>
  <si>
    <t>SOWINSKI</t>
  </si>
  <si>
    <t>4207502</t>
  </si>
  <si>
    <t>TIMOTHY</t>
  </si>
  <si>
    <t>MULLANE</t>
  </si>
  <si>
    <t>4228851</t>
  </si>
  <si>
    <t>MICHAEL</t>
  </si>
  <si>
    <t>J</t>
  </si>
  <si>
    <t>BUCKLEY</t>
  </si>
  <si>
    <t>4808504</t>
  </si>
  <si>
    <t>KOWALKOWSKI</t>
  </si>
  <si>
    <t>4520051</t>
  </si>
  <si>
    <t>PATRICK</t>
  </si>
  <si>
    <t>ROLL</t>
  </si>
  <si>
    <t>3941986</t>
  </si>
  <si>
    <t>PRICE</t>
  </si>
  <si>
    <t>4091331</t>
  </si>
  <si>
    <t>JOSE</t>
  </si>
  <si>
    <t>ESPARZA</t>
  </si>
  <si>
    <t>3810485</t>
  </si>
  <si>
    <t>ALEJANDRO</t>
  </si>
  <si>
    <t>TORRES</t>
  </si>
  <si>
    <t>4720822</t>
  </si>
  <si>
    <t>CHRISTOPHER</t>
  </si>
  <si>
    <t>BUEHNERKEMPER</t>
  </si>
  <si>
    <t>4900703</t>
  </si>
  <si>
    <t>TOM</t>
  </si>
  <si>
    <t>MARTIN</t>
  </si>
  <si>
    <t>4885339</t>
  </si>
  <si>
    <t>ENRIQUE</t>
  </si>
  <si>
    <t>MARQUEZ</t>
  </si>
  <si>
    <t>3766699</t>
  </si>
  <si>
    <t>KUBAT</t>
  </si>
  <si>
    <t>4966588</t>
  </si>
  <si>
    <t>ROY</t>
  </si>
  <si>
    <t>CATALO</t>
  </si>
  <si>
    <t>4465237</t>
  </si>
  <si>
    <t>4837358</t>
  </si>
  <si>
    <t>SCOTT</t>
  </si>
  <si>
    <t>T</t>
  </si>
  <si>
    <t>CUNNINGHAM</t>
  </si>
  <si>
    <t>4905209</t>
  </si>
  <si>
    <t>HECTOR</t>
  </si>
  <si>
    <t>MEDINA</t>
  </si>
  <si>
    <t>4684491</t>
  </si>
  <si>
    <t>LUIS</t>
  </si>
  <si>
    <t>GUTIERREZ</t>
  </si>
  <si>
    <t>4501831</t>
  </si>
  <si>
    <t>JUDE</t>
  </si>
  <si>
    <t>FERNANDO</t>
  </si>
  <si>
    <t>4558891</t>
  </si>
  <si>
    <t>DAVID</t>
  </si>
  <si>
    <t>MIRANDA</t>
  </si>
  <si>
    <t xml:space="preserve">Page 1 of 1 </t>
  </si>
  <si>
    <t>No Role 520 -Youth Director</t>
  </si>
  <si>
    <t>TX</t>
  </si>
  <si>
    <t>NM</t>
  </si>
  <si>
    <t>CA</t>
  </si>
  <si>
    <t>Safe Environment</t>
  </si>
  <si>
    <t>Anthony Simonds</t>
  </si>
  <si>
    <t>tonyrail@aol.com</t>
  </si>
  <si>
    <t>Michael Radesi</t>
  </si>
  <si>
    <t>mradesi@msn.com</t>
  </si>
  <si>
    <t>Luis Castillo</t>
  </si>
  <si>
    <t>All Contact Information</t>
  </si>
  <si>
    <t>RICHWELDSTEELFAB@HOTMAIL.COM</t>
  </si>
  <si>
    <t>DIONMANNEN@AOL.COM</t>
  </si>
  <si>
    <t>Y57ROLO@MSN.COM</t>
  </si>
  <si>
    <t>MATT.HOWDESHELL@GMAIL.COM</t>
  </si>
  <si>
    <t>GARYPKEELAN@GMAIL.COM</t>
  </si>
  <si>
    <t>3255287</t>
  </si>
  <si>
    <t>GLCORMIER@REAGAN.COM</t>
  </si>
  <si>
    <t>GERALD</t>
  </si>
  <si>
    <t>CORMIER</t>
  </si>
  <si>
    <t>4747693</t>
  </si>
  <si>
    <t>BSASKI@LIVE.COM</t>
  </si>
  <si>
    <t>POLAKOWSKI</t>
  </si>
  <si>
    <t>LASONAEL@MSN.COM</t>
  </si>
  <si>
    <t>NAVATHREE@HOTMAIL.COM</t>
  </si>
  <si>
    <t>JTIFFANY@TIFFANYCONST.COM</t>
  </si>
  <si>
    <t>BUCKBIRN@AOL.COM</t>
  </si>
  <si>
    <t>4579962</t>
  </si>
  <si>
    <t>ITALO244@MSN.COM</t>
  </si>
  <si>
    <t>ITALO</t>
  </si>
  <si>
    <t>ALLEGRETTI</t>
  </si>
  <si>
    <t>ALBERTG7@YAHOO.COM</t>
  </si>
  <si>
    <t>WILLIAM@UNMALUMNI.COM</t>
  </si>
  <si>
    <t>FYANEZ@COX.NET</t>
  </si>
  <si>
    <t>ASAN2C17@GMAIL.COM</t>
  </si>
  <si>
    <t>NADAMO@GMAIL.COM</t>
  </si>
  <si>
    <t>4137431</t>
  </si>
  <si>
    <t>KEVIN</t>
  </si>
  <si>
    <t>HARRIS</t>
  </si>
  <si>
    <t>GAMALIER.SAEZ@YAHOO.COM</t>
  </si>
  <si>
    <t>JAJAMA34@AOL.COM</t>
  </si>
  <si>
    <t>CCAMERONBEATY78@YAHOO.COM</t>
  </si>
  <si>
    <t>BERNARD.G.BUSIC.CIV@MAIL.MIL</t>
  </si>
  <si>
    <t>SSOWINSKI3@Q.COM</t>
  </si>
  <si>
    <t>TIMOTHYP@Q.COM</t>
  </si>
  <si>
    <t>4479318</t>
  </si>
  <si>
    <t>DDESJARDINS@COX.NET</t>
  </si>
  <si>
    <t>MIKE.BUCKLEY.AZ@COX.NET</t>
  </si>
  <si>
    <t>HMKJPK@HOTMAIL.COM</t>
  </si>
  <si>
    <t>PMROLL70@YAHOO.COM</t>
  </si>
  <si>
    <t>BPRICE@ARIZONAGRANDRESORT.COM</t>
  </si>
  <si>
    <t>4249156</t>
  </si>
  <si>
    <t>DHSTURM@CABLEONE.NET</t>
  </si>
  <si>
    <t>DOUG</t>
  </si>
  <si>
    <t>STURM</t>
  </si>
  <si>
    <t>JESPARZA3@COX.NET</t>
  </si>
  <si>
    <t>3946774</t>
  </si>
  <si>
    <t>CINCIHALIBUT4@YAHOO.COM</t>
  </si>
  <si>
    <t>HAL</t>
  </si>
  <si>
    <t>DODSON</t>
  </si>
  <si>
    <t>LXNCELIA@YAHOO.COM</t>
  </si>
  <si>
    <t>CBUEHNERKEMPER@GMAIL.COM</t>
  </si>
  <si>
    <t>TMARTIN601@YAHOO.COM</t>
  </si>
  <si>
    <t>MOES1983@GMAIL.COM</t>
  </si>
  <si>
    <t>BIGKUBY@GMAIL.COM</t>
  </si>
  <si>
    <t>4571309</t>
  </si>
  <si>
    <t>DRFOSTER.SFXKOFC@GMAIL.COM</t>
  </si>
  <si>
    <t>FOSTER</t>
  </si>
  <si>
    <t>4675096</t>
  </si>
  <si>
    <t>CFDRET2010@GMAIL.COM</t>
  </si>
  <si>
    <t>THOMAS</t>
  </si>
  <si>
    <t>WHITE</t>
  </si>
  <si>
    <t>3934696</t>
  </si>
  <si>
    <t>KOFC.MARKRECKER@YAHOO.COM</t>
  </si>
  <si>
    <t>MARK</t>
  </si>
  <si>
    <t>D</t>
  </si>
  <si>
    <t>RECKER</t>
  </si>
  <si>
    <t>ADOBEMAN41@GMAIL.COM</t>
  </si>
  <si>
    <t>SCOTTJESSICAC@YAHOO.COM</t>
  </si>
  <si>
    <t>1848785</t>
  </si>
  <si>
    <t>SPARKY46@ME.COM</t>
  </si>
  <si>
    <t>SHARPTON</t>
  </si>
  <si>
    <t>2897595</t>
  </si>
  <si>
    <t>ERIK.J.SORENSEN@GMAIL.COM</t>
  </si>
  <si>
    <t>ERIK</t>
  </si>
  <si>
    <t>SORENSEN</t>
  </si>
  <si>
    <t>HDMA88@GMAIL.COM</t>
  </si>
  <si>
    <t>AGUTIERREZ@DENTALSERVICES.NET</t>
  </si>
  <si>
    <t>JUDEFERNANDO88@GMAIL.COM</t>
  </si>
  <si>
    <t>DMMIRANDA@COX.NET</t>
  </si>
  <si>
    <t>4687860</t>
  </si>
  <si>
    <t>LSLSWAN@MSN.COM</t>
  </si>
  <si>
    <t>LAWRENCE</t>
  </si>
  <si>
    <t>SWANSON</t>
  </si>
  <si>
    <t>Lexy Larez</t>
  </si>
  <si>
    <t>Joseph Skamel</t>
  </si>
  <si>
    <t>Larry Nowak</t>
  </si>
  <si>
    <t>Squires Circle</t>
  </si>
  <si>
    <t>ED Mattina</t>
  </si>
  <si>
    <t>Background check/Classes</t>
  </si>
  <si>
    <t>Jim Tucker</t>
  </si>
  <si>
    <t>Ronald Sundy</t>
  </si>
  <si>
    <t>San Tan Valley</t>
  </si>
  <si>
    <t>3082104</t>
  </si>
  <si>
    <t>DONNELLY</t>
  </si>
  <si>
    <t>4943557</t>
  </si>
  <si>
    <t>KEITH</t>
  </si>
  <si>
    <t>HINDERBERGER</t>
  </si>
  <si>
    <t>4490506</t>
  </si>
  <si>
    <t>JEFFREY</t>
  </si>
  <si>
    <t>SCHNEIDER</t>
  </si>
  <si>
    <t>2032929</t>
  </si>
  <si>
    <t>AREYZAGA</t>
  </si>
  <si>
    <t>3753396</t>
  </si>
  <si>
    <t>PAUL</t>
  </si>
  <si>
    <t>PLUSKOWSKI</t>
  </si>
  <si>
    <t>Country</t>
  </si>
  <si>
    <t>Jurisdiction</t>
  </si>
  <si>
    <t>Region</t>
  </si>
  <si>
    <t>Unit Type</t>
  </si>
  <si>
    <t>Member Number</t>
  </si>
  <si>
    <t>BAD EMAIL</t>
  </si>
  <si>
    <t>Training Program Type</t>
  </si>
  <si>
    <t>Training Program Start Date</t>
  </si>
  <si>
    <t>Training Due By/Compliance</t>
  </si>
  <si>
    <t>Re-training Eligibility Date</t>
  </si>
  <si>
    <t>Background Check Start Date</t>
  </si>
  <si>
    <t>Background Check Due by/Compliance</t>
  </si>
  <si>
    <t>Re-screening Eligibility Date</t>
  </si>
  <si>
    <t>Region 4</t>
  </si>
  <si>
    <t>jurisdiction</t>
  </si>
  <si>
    <t>2506227</t>
  </si>
  <si>
    <t>State Deputy (201)</t>
  </si>
  <si>
    <t>SEAN E HALPAIN</t>
  </si>
  <si>
    <t>SEAN.AZKOFC@YAHOO.COM</t>
  </si>
  <si>
    <t>Initial</t>
  </si>
  <si>
    <t>2016-07-08</t>
  </si>
  <si>
    <t>Compliant</t>
  </si>
  <si>
    <t>2018-08-21</t>
  </si>
  <si>
    <t>n/a</t>
  </si>
  <si>
    <t>4014131</t>
  </si>
  <si>
    <t>State Advocate (205)</t>
  </si>
  <si>
    <t>LUIGI J BARATTA</t>
  </si>
  <si>
    <t>LUIGI.BARATTA@COX.NET</t>
  </si>
  <si>
    <t>2016-09-30</t>
  </si>
  <si>
    <t>2018-11-23</t>
  </si>
  <si>
    <t>4211445</t>
  </si>
  <si>
    <t>Youth Director (315)</t>
  </si>
  <si>
    <t>JOSEPH M DANKO</t>
  </si>
  <si>
    <t>JOEDANKO@COX.NET</t>
  </si>
  <si>
    <t>2017-07-07</t>
  </si>
  <si>
    <t>2019-08-02</t>
  </si>
  <si>
    <t>2017-07-10</t>
  </si>
  <si>
    <t>2019-07-18</t>
  </si>
  <si>
    <t>council</t>
  </si>
  <si>
    <t>10050</t>
  </si>
  <si>
    <t>4572149</t>
  </si>
  <si>
    <t>JOHN E ESCAJEDA</t>
  </si>
  <si>
    <t>ESKIEINAZ@COX.NET</t>
  </si>
  <si>
    <t>2018-08-20</t>
  </si>
  <si>
    <t>10062</t>
  </si>
  <si>
    <t>4315139</t>
  </si>
  <si>
    <t>ROBERT N LA CROIX</t>
  </si>
  <si>
    <t>LA4AZ@COX.NET</t>
  </si>
  <si>
    <t>2019-08-05</t>
  </si>
  <si>
    <t>10070</t>
  </si>
  <si>
    <t>4787984</t>
  </si>
  <si>
    <t>THOMAS E MURPHY</t>
  </si>
  <si>
    <t>RAFPNP@GMAIL.COM</t>
  </si>
  <si>
    <t>2017-03-03</t>
  </si>
  <si>
    <t>2020-03-24</t>
  </si>
  <si>
    <t>Youth Director (520)</t>
  </si>
  <si>
    <t>GAMALIER SAEZ</t>
  </si>
  <si>
    <t>2018-02-09</t>
  </si>
  <si>
    <t>2020-02-26</t>
  </si>
  <si>
    <t>2018-02-12</t>
  </si>
  <si>
    <t>2020-03-15</t>
  </si>
  <si>
    <t>1032</t>
  </si>
  <si>
    <t>DION MANNEN</t>
  </si>
  <si>
    <t>2018-03-16</t>
  </si>
  <si>
    <t>2020-04-09</t>
  </si>
  <si>
    <t>2018-03-19</t>
  </si>
  <si>
    <t>2020-03-22</t>
  </si>
  <si>
    <t>4156149</t>
  </si>
  <si>
    <t>HARRY G GOODING III</t>
  </si>
  <si>
    <t>BARBBGUD@AOL.COM</t>
  </si>
  <si>
    <t>2019-08-07</t>
  </si>
  <si>
    <t>10441</t>
  </si>
  <si>
    <t>4707434</t>
  </si>
  <si>
    <t>WILLIAM W NEER</t>
  </si>
  <si>
    <t>THENEERS2@HOTMAIL.COM</t>
  </si>
  <si>
    <t>2019-07-31</t>
  </si>
  <si>
    <t>10540</t>
  </si>
  <si>
    <t>4611460</t>
  </si>
  <si>
    <t>TIMOTHY W POSKEY</t>
  </si>
  <si>
    <t>TPOSKEY@COX.NET</t>
  </si>
  <si>
    <t>Refresher</t>
  </si>
  <si>
    <t>2019-07-25</t>
  </si>
  <si>
    <t>JOSEPH AUDIA</t>
  </si>
  <si>
    <t>2017-08-25</t>
  </si>
  <si>
    <t>2019-09-23</t>
  </si>
  <si>
    <t>2017-08-28</t>
  </si>
  <si>
    <t>2019-09-18</t>
  </si>
  <si>
    <t>10762</t>
  </si>
  <si>
    <t>3448096</t>
  </si>
  <si>
    <t>GRANTLEY H PIEPER</t>
  </si>
  <si>
    <t>PIEPER6244@COX.NET</t>
  </si>
  <si>
    <t>2019-07-10</t>
  </si>
  <si>
    <t>CHARLES C BEATY</t>
  </si>
  <si>
    <t>2017-10-14</t>
  </si>
  <si>
    <t>2019-11-06</t>
  </si>
  <si>
    <t>2017-10-16</t>
  </si>
  <si>
    <t>2019-11-16</t>
  </si>
  <si>
    <t>10799</t>
  </si>
  <si>
    <t>BERNARD G BUSIC III</t>
  </si>
  <si>
    <t>2017-12-22</t>
  </si>
  <si>
    <t>2020-01-09</t>
  </si>
  <si>
    <t>2017-09-19</t>
  </si>
  <si>
    <t>2019-10-05</t>
  </si>
  <si>
    <t>4697255</t>
  </si>
  <si>
    <t>RUSSELL L GODSIL</t>
  </si>
  <si>
    <t>RUSS.GODSIL@OUTLOOK.COM</t>
  </si>
  <si>
    <t>2019-12-21</t>
  </si>
  <si>
    <t>10832</t>
  </si>
  <si>
    <t>4661224</t>
  </si>
  <si>
    <t>FREDDIE J BLISH</t>
  </si>
  <si>
    <t>FREDDIE.BLISH@GMAIL.COM</t>
  </si>
  <si>
    <t>2018-07-23</t>
  </si>
  <si>
    <t>11007</t>
  </si>
  <si>
    <t>3546790</t>
  </si>
  <si>
    <t>BRIAN D SULLIVAN SR</t>
  </si>
  <si>
    <t>BDSSR@AOL.COM</t>
  </si>
  <si>
    <t>2019-10-28</t>
  </si>
  <si>
    <t>STEVEN L SOWINSKI</t>
  </si>
  <si>
    <t>2017-12-05</t>
  </si>
  <si>
    <t>2016-08-19</t>
  </si>
  <si>
    <t>2018-08-22</t>
  </si>
  <si>
    <t>3842227</t>
  </si>
  <si>
    <t>RANDOLPH S MOORE</t>
  </si>
  <si>
    <t>RTARMOORE@GMAIL.COM</t>
  </si>
  <si>
    <t>2017-06-30</t>
  </si>
  <si>
    <t>2019-12-23</t>
  </si>
  <si>
    <t>11440</t>
  </si>
  <si>
    <t>TIMOTHY P MULLANE</t>
  </si>
  <si>
    <t>2020-01-04</t>
  </si>
  <si>
    <t>2018-01-08</t>
  </si>
  <si>
    <t>2020-01-19</t>
  </si>
  <si>
    <t>11536</t>
  </si>
  <si>
    <t>2014-11-01</t>
  </si>
  <si>
    <t>2019-11-27</t>
  </si>
  <si>
    <t>1158</t>
  </si>
  <si>
    <t>2116202</t>
  </si>
  <si>
    <t>JOSEPH P SKAMEL JR</t>
  </si>
  <si>
    <t>BRASSHAT@CABLEONE.NET</t>
  </si>
  <si>
    <t>2018-06-15</t>
  </si>
  <si>
    <t>2018-08-03</t>
  </si>
  <si>
    <t>3674653</t>
  </si>
  <si>
    <t>MARK D DENMAN</t>
  </si>
  <si>
    <t>MARK.DENMAN1@YAHOO.COM</t>
  </si>
  <si>
    <t>11738</t>
  </si>
  <si>
    <t>MICHAEL J BUCKLEY</t>
  </si>
  <si>
    <t>2019-12-31</t>
  </si>
  <si>
    <t>2017-06-20</t>
  </si>
  <si>
    <t>4707769</t>
  </si>
  <si>
    <t>RANDALL L HUGHES</t>
  </si>
  <si>
    <t>RANDYANNBS@AOL.COM</t>
  </si>
  <si>
    <t>2019-07-11</t>
  </si>
  <si>
    <t>11809</t>
  </si>
  <si>
    <t>4553095</t>
  </si>
  <si>
    <t>ROBERT W CONEN JR</t>
  </si>
  <si>
    <t>BCONEN@HOTMAIL.COM</t>
  </si>
  <si>
    <t>2020-06-12</t>
  </si>
  <si>
    <t>JOSEPH P KOWALKOWSKI</t>
  </si>
  <si>
    <t>2018-08-04</t>
  </si>
  <si>
    <t>2016-07-18</t>
  </si>
  <si>
    <t>2018-07-20</t>
  </si>
  <si>
    <t>11827</t>
  </si>
  <si>
    <t>4582971</t>
  </si>
  <si>
    <t>ALBERT LEN RECHICHAR JR</t>
  </si>
  <si>
    <t>TYM4WRK1@HOTMAIL.COM</t>
  </si>
  <si>
    <t>2017-07-13</t>
  </si>
  <si>
    <t>2019-08-18</t>
  </si>
  <si>
    <t>11855</t>
  </si>
  <si>
    <t>PATRICK M ROLL</t>
  </si>
  <si>
    <t>2018-02-16</t>
  </si>
  <si>
    <t>2020-02-19</t>
  </si>
  <si>
    <t>2018-02-19</t>
  </si>
  <si>
    <t>2020-02-20</t>
  </si>
  <si>
    <t>4601275</t>
  </si>
  <si>
    <t>RICHARD MICHAEL RIESS</t>
  </si>
  <si>
    <t>RRIESS@COX.NET</t>
  </si>
  <si>
    <t>11858</t>
  </si>
  <si>
    <t>3414820</t>
  </si>
  <si>
    <t>FREDDIE D VILLALON</t>
  </si>
  <si>
    <t>FREDDIE.VILLALON@IMAGINESCHOOLS.COM</t>
  </si>
  <si>
    <t>2016-10-28</t>
  </si>
  <si>
    <t>11999</t>
  </si>
  <si>
    <t>3627323</t>
  </si>
  <si>
    <t>STEPHEN T PARADY</t>
  </si>
  <si>
    <t>STEVE.PARADY@GMAIL.COM</t>
  </si>
  <si>
    <t>2017-07-14</t>
  </si>
  <si>
    <t>2020-02-15</t>
  </si>
  <si>
    <t>WILLIAM A PRICE</t>
  </si>
  <si>
    <t>2017-08-04</t>
  </si>
  <si>
    <t>2019-08-29</t>
  </si>
  <si>
    <t>2017-08-07</t>
  </si>
  <si>
    <t>2019-08-08</t>
  </si>
  <si>
    <t>1200</t>
  </si>
  <si>
    <t>LOUIE L COOPER</t>
  </si>
  <si>
    <t>2018-01-26</t>
  </si>
  <si>
    <t>2020-02-06</t>
  </si>
  <si>
    <t>2020-01-25</t>
  </si>
  <si>
    <t>4686051</t>
  </si>
  <si>
    <t>JAMES J HEAL</t>
  </si>
  <si>
    <t>JIM.HEAL@GMAIL.COM</t>
  </si>
  <si>
    <t>2018-08-09</t>
  </si>
  <si>
    <t>12078</t>
  </si>
  <si>
    <t>DOUG STURM</t>
  </si>
  <si>
    <t>2017-06-23</t>
  </si>
  <si>
    <t>2019-12-03</t>
  </si>
  <si>
    <t>2018-06-18</t>
  </si>
  <si>
    <t>2018-08-06</t>
  </si>
  <si>
    <t>12144</t>
  </si>
  <si>
    <t>1815305</t>
  </si>
  <si>
    <t>FREDERICK J BROWN</t>
  </si>
  <si>
    <t>DOWNTOWN2200@COX.NET</t>
  </si>
  <si>
    <t>JOSE R ESPARZA</t>
  </si>
  <si>
    <t>2017-12-29</t>
  </si>
  <si>
    <t>2020-01-02</t>
  </si>
  <si>
    <t>2017-08-22</t>
  </si>
  <si>
    <t>2019-08-28</t>
  </si>
  <si>
    <t>12164</t>
  </si>
  <si>
    <t>4546290</t>
  </si>
  <si>
    <t>JERRY T WOOD</t>
  </si>
  <si>
    <t>JTWOOD18@COX.NET</t>
  </si>
  <si>
    <t>2018-08-05</t>
  </si>
  <si>
    <t>12246</t>
  </si>
  <si>
    <t>HAL E DODSON</t>
  </si>
  <si>
    <t>2019-08-22</t>
  </si>
  <si>
    <t>2018-06-11</t>
  </si>
  <si>
    <t>2020-06-14</t>
  </si>
  <si>
    <t>1229</t>
  </si>
  <si>
    <t>2774334</t>
  </si>
  <si>
    <t>JOSE A GALLEGOS</t>
  </si>
  <si>
    <t>ELPERRO@NPGCABLE.COM</t>
  </si>
  <si>
    <t>MATTHEW L HOWDESHELL</t>
  </si>
  <si>
    <t>2017-08-01</t>
  </si>
  <si>
    <t>2019-08-04</t>
  </si>
  <si>
    <t>12313</t>
  </si>
  <si>
    <t>3504925</t>
  </si>
  <si>
    <t>ROBERT J GOMEZ</t>
  </si>
  <si>
    <t>BOB@RJGOMEZ.COM</t>
  </si>
  <si>
    <t>2020-04-17</t>
  </si>
  <si>
    <t>12338</t>
  </si>
  <si>
    <t>4305887</t>
  </si>
  <si>
    <t>2017-09-22</t>
  </si>
  <si>
    <t>12345</t>
  </si>
  <si>
    <t>4758415</t>
  </si>
  <si>
    <t>FRANK J MC HUGH</t>
  </si>
  <si>
    <t>FMCHUGH@YAHOO.COM</t>
  </si>
  <si>
    <t>2019-08-03</t>
  </si>
  <si>
    <t>12449</t>
  </si>
  <si>
    <t>4611808</t>
  </si>
  <si>
    <t>WILLIAM K PEDENE</t>
  </si>
  <si>
    <t>BILL.PEDENE@GMAIL.COM</t>
  </si>
  <si>
    <t>2020-03-01</t>
  </si>
  <si>
    <t>12696</t>
  </si>
  <si>
    <t>ALEJANDRO TORRES</t>
  </si>
  <si>
    <t>2019-01-21</t>
  </si>
  <si>
    <t>2017-01-23</t>
  </si>
  <si>
    <t>2019-01-24</t>
  </si>
  <si>
    <t>3830576</t>
  </si>
  <si>
    <t>12708</t>
  </si>
  <si>
    <t>4212671</t>
  </si>
  <si>
    <t>MARTIN B PUEYO</t>
  </si>
  <si>
    <t>MPUEYO@FRONTIERADJUSTERS.COM</t>
  </si>
  <si>
    <t>2019-12-05</t>
  </si>
  <si>
    <t>CHRISTOPHER J BUEHNERKEMPER</t>
  </si>
  <si>
    <t>2020-01-03</t>
  </si>
  <si>
    <t>2017-09-26</t>
  </si>
  <si>
    <t>2019-10-26</t>
  </si>
  <si>
    <t>12851</t>
  </si>
  <si>
    <t>4458869</t>
  </si>
  <si>
    <t>JOSEPH D ANDREA JR</t>
  </si>
  <si>
    <t>JDA518@YAHOO.COM</t>
  </si>
  <si>
    <t>2019-12-08</t>
  </si>
  <si>
    <t>TOM F MARTIN</t>
  </si>
  <si>
    <t>2017-07-28</t>
  </si>
  <si>
    <t>2019-08-21</t>
  </si>
  <si>
    <t>2017-07-31</t>
  </si>
  <si>
    <t>12856</t>
  </si>
  <si>
    <t>3623454</t>
  </si>
  <si>
    <t>EDWARD P GERARD</t>
  </si>
  <si>
    <t>EGERARD1950@GMAIL.COM</t>
  </si>
  <si>
    <t>2019-07-15</t>
  </si>
  <si>
    <t>13004</t>
  </si>
  <si>
    <t>3750235</t>
  </si>
  <si>
    <t>MARK A MOLINA</t>
  </si>
  <si>
    <t>MARGEMOLE99@GMAIL.COM</t>
  </si>
  <si>
    <t>2018-02-02</t>
  </si>
  <si>
    <t>13024</t>
  </si>
  <si>
    <t>4349084</t>
  </si>
  <si>
    <t>JASON P CHAMPAGNE</t>
  </si>
  <si>
    <t>AZCHAMPAGNE@COX.NET</t>
  </si>
  <si>
    <t>2018-07-21</t>
  </si>
  <si>
    <t>ENRIQUE MARQUEZ</t>
  </si>
  <si>
    <t>2017-07-17</t>
  </si>
  <si>
    <t>2019-07-24</t>
  </si>
  <si>
    <t>13272</t>
  </si>
  <si>
    <t>JOHN J KUBAT</t>
  </si>
  <si>
    <t>2019-10-13</t>
  </si>
  <si>
    <t>2016-01-29</t>
  </si>
  <si>
    <t>2019-11-22</t>
  </si>
  <si>
    <t>4508065</t>
  </si>
  <si>
    <t>ALBERT E HANSON</t>
  </si>
  <si>
    <t>TREBBROWNS@AOL.COM</t>
  </si>
  <si>
    <t>2017-08-11</t>
  </si>
  <si>
    <t>2019-11-01</t>
  </si>
  <si>
    <t>13278</t>
  </si>
  <si>
    <t>DAVID R FOSTER</t>
  </si>
  <si>
    <t>2020-04-12</t>
  </si>
  <si>
    <t>13286</t>
  </si>
  <si>
    <t>4147715</t>
  </si>
  <si>
    <t>RAYMOND C HENDREY</t>
  </si>
  <si>
    <t>GRANDKNIGHT@KOC13286.ORG</t>
  </si>
  <si>
    <t>ROY CATALO</t>
  </si>
  <si>
    <t>2017-12-25</t>
  </si>
  <si>
    <t>2020-01-15</t>
  </si>
  <si>
    <t>13497</t>
  </si>
  <si>
    <t>3964496</t>
  </si>
  <si>
    <t>JIMMY G TUCKER</t>
  </si>
  <si>
    <t>JIM@JIMTUCKERROOFING.COM</t>
  </si>
  <si>
    <t>2017-12-08</t>
  </si>
  <si>
    <t>13719</t>
  </si>
  <si>
    <t>4786625</t>
  </si>
  <si>
    <t>FRED T GREEN</t>
  </si>
  <si>
    <t>FREDGREEN1037@AOL.COM</t>
  </si>
  <si>
    <t>THOMAS P WHITE</t>
  </si>
  <si>
    <t>2020-06-15</t>
  </si>
  <si>
    <t>13836</t>
  </si>
  <si>
    <t>MARK D RECKER</t>
  </si>
  <si>
    <t>2018-07-19</t>
  </si>
  <si>
    <t>13841</t>
  </si>
  <si>
    <t>4243604</t>
  </si>
  <si>
    <t>JESSE J GONZALES</t>
  </si>
  <si>
    <t>JESSE.GONZALES.KOFC@GMAIL.COM</t>
  </si>
  <si>
    <t>2017-07-12</t>
  </si>
  <si>
    <t>2020-04-29</t>
  </si>
  <si>
    <t>13895</t>
  </si>
  <si>
    <t>PAUL J PLUSKOWSKI</t>
  </si>
  <si>
    <t>PPLUSKOWSKI.KOFC13895@YAHOO.COM</t>
  </si>
  <si>
    <t>2018-08-17</t>
  </si>
  <si>
    <t>14033</t>
  </si>
  <si>
    <t>HOMER B ORTEGA</t>
  </si>
  <si>
    <t>2018-04-13</t>
  </si>
  <si>
    <t>14089</t>
  </si>
  <si>
    <t>2932076</t>
  </si>
  <si>
    <t>RONALD L SUNDY</t>
  </si>
  <si>
    <t>RONANDNANCYSUNDY@YAHOO.COM</t>
  </si>
  <si>
    <t>14101</t>
  </si>
  <si>
    <t>3475612</t>
  </si>
  <si>
    <t>ROBERT D PADIA SR</t>
  </si>
  <si>
    <t>ROBSPAD99@HOTMAIL.COM</t>
  </si>
  <si>
    <t>2016-10-14</t>
  </si>
  <si>
    <t>2018-10-24</t>
  </si>
  <si>
    <t>SCOTT T CUNNINGHAM</t>
  </si>
  <si>
    <t>2018-03-30</t>
  </si>
  <si>
    <t>2020-04-05</t>
  </si>
  <si>
    <t>2018-01-19</t>
  </si>
  <si>
    <t>2020-02-21</t>
  </si>
  <si>
    <t>JOHN A SHARPTON</t>
  </si>
  <si>
    <t>2016-07-01</t>
  </si>
  <si>
    <t>2019-05-24</t>
  </si>
  <si>
    <t>2017-06-05</t>
  </si>
  <si>
    <t>2020-06-13</t>
  </si>
  <si>
    <t>4722330</t>
  </si>
  <si>
    <t>LUIS M CASTILLO JR</t>
  </si>
  <si>
    <t>CASTILLONELM@MSN.COM</t>
  </si>
  <si>
    <t>2018-06-04</t>
  </si>
  <si>
    <t>14157</t>
  </si>
  <si>
    <t>3644905</t>
  </si>
  <si>
    <t>ROBERT B ANDERSON</t>
  </si>
  <si>
    <t>ANDRSNBOB@AOL.COM</t>
  </si>
  <si>
    <t>4359737</t>
  </si>
  <si>
    <t>JACEK JONIEC</t>
  </si>
  <si>
    <t>JJONIEC@YAHOO.COM</t>
  </si>
  <si>
    <t>2019-09-20</t>
  </si>
  <si>
    <t>14230</t>
  </si>
  <si>
    <t>ERIK J SORENSEN</t>
  </si>
  <si>
    <t>4849393</t>
  </si>
  <si>
    <t>DANIEL H CURRIER</t>
  </si>
  <si>
    <t>DNRCURRIER@HOTMAIL.COM</t>
  </si>
  <si>
    <t>2019-07-14</t>
  </si>
  <si>
    <t>HECTOR MEDINA</t>
  </si>
  <si>
    <t>2019-09-07</t>
  </si>
  <si>
    <t>2017-08-14</t>
  </si>
  <si>
    <t>2019-09-13</t>
  </si>
  <si>
    <t>14583</t>
  </si>
  <si>
    <t>4487846</t>
  </si>
  <si>
    <t>DAVID D ALVAREZ</t>
  </si>
  <si>
    <t>DAVID_ALV@MSN.COM</t>
  </si>
  <si>
    <t>2016-09-23</t>
  </si>
  <si>
    <t>2018-11-07</t>
  </si>
  <si>
    <t>14621</t>
  </si>
  <si>
    <t>4639312</t>
  </si>
  <si>
    <t>4796533</t>
  </si>
  <si>
    <t>MANUAL CHIMAL</t>
  </si>
  <si>
    <t>ACE_OF.HEARTZ@YAHOO.COM</t>
  </si>
  <si>
    <t>15001</t>
  </si>
  <si>
    <t>4393495</t>
  </si>
  <si>
    <t>THOMAS H NASH</t>
  </si>
  <si>
    <t>THN1@COX.NET</t>
  </si>
  <si>
    <t>2019-12-07</t>
  </si>
  <si>
    <t>15164</t>
  </si>
  <si>
    <t>2107650</t>
  </si>
  <si>
    <t>ROBERTO R CASTRO</t>
  </si>
  <si>
    <t>G_TO_THE_C@HOTMAIL.COM</t>
  </si>
  <si>
    <t>2020-05-29</t>
  </si>
  <si>
    <t>LUIS A GUTIERREZ</t>
  </si>
  <si>
    <t>2018-05-18</t>
  </si>
  <si>
    <t>2020-05-31</t>
  </si>
  <si>
    <t>2018-05-21</t>
  </si>
  <si>
    <t>2018-07-09</t>
  </si>
  <si>
    <t>15325</t>
  </si>
  <si>
    <t>3032839</t>
  </si>
  <si>
    <t>CONRADO G MIRANDA</t>
  </si>
  <si>
    <t>6MIRANDA6@GMAIL.COM</t>
  </si>
  <si>
    <t>3581266</t>
  </si>
  <si>
    <t>GILBERT L LOZANO</t>
  </si>
  <si>
    <t>GILOZA51@GMAIL.COM</t>
  </si>
  <si>
    <t>2019-08-30</t>
  </si>
  <si>
    <t>15497</t>
  </si>
  <si>
    <t>4657446</t>
  </si>
  <si>
    <t>HERACLIO PEREZ</t>
  </si>
  <si>
    <t>PEREZMARS@AOL.COM</t>
  </si>
  <si>
    <t>2018-04-20</t>
  </si>
  <si>
    <t>15576</t>
  </si>
  <si>
    <t>3657867</t>
  </si>
  <si>
    <t>JARED C COPELAND</t>
  </si>
  <si>
    <t>JCOPELAND@SCOTTSDALEPREP.ORG</t>
  </si>
  <si>
    <t>2018-08-16</t>
  </si>
  <si>
    <t>JUDE FERNANDO</t>
  </si>
  <si>
    <t>2019-09-19</t>
  </si>
  <si>
    <t>15704</t>
  </si>
  <si>
    <t>4730476</t>
  </si>
  <si>
    <t>GEORGE F RIGNEY</t>
  </si>
  <si>
    <t>GEORGERIGNEY@GMAIL.COM</t>
  </si>
  <si>
    <t>16061</t>
  </si>
  <si>
    <t>4744133</t>
  </si>
  <si>
    <t>16277</t>
  </si>
  <si>
    <t>4451980</t>
  </si>
  <si>
    <t>RICHARD A ROUSH</t>
  </si>
  <si>
    <t>RROUSH@COX.NET</t>
  </si>
  <si>
    <t>2017-06-16</t>
  </si>
  <si>
    <t>2019-08-01</t>
  </si>
  <si>
    <t>DAVID M MIRANDA</t>
  </si>
  <si>
    <t>2019-09-01</t>
  </si>
  <si>
    <t>2017-06-19</t>
  </si>
  <si>
    <t>2019-06-20</t>
  </si>
  <si>
    <t>16776</t>
  </si>
  <si>
    <t>4949021</t>
  </si>
  <si>
    <t>2017-09-08</t>
  </si>
  <si>
    <t>16856</t>
  </si>
  <si>
    <t>LAWRENCE E SWANSON SR</t>
  </si>
  <si>
    <t>2017-10-27</t>
  </si>
  <si>
    <t>17005</t>
  </si>
  <si>
    <t>4434922</t>
  </si>
  <si>
    <t>ADRIAN G RAMOS</t>
  </si>
  <si>
    <t>ARAMOS@GROWERALLIANCE.COM</t>
  </si>
  <si>
    <t>2018-05-11</t>
  </si>
  <si>
    <t>2018-06-29</t>
  </si>
  <si>
    <t>1784</t>
  </si>
  <si>
    <t>480315</t>
  </si>
  <si>
    <t>D.DOYLE@KOFC1784.ORG</t>
  </si>
  <si>
    <t>1806</t>
  </si>
  <si>
    <t>4035646</t>
  </si>
  <si>
    <t>TOM M RUSH</t>
  </si>
  <si>
    <t>TOM@YUMAINVESTMENTGROUP.COM</t>
  </si>
  <si>
    <t>2020-04-16</t>
  </si>
  <si>
    <t>1858</t>
  </si>
  <si>
    <t>3444274</t>
  </si>
  <si>
    <t>JOE A ALVAREZ</t>
  </si>
  <si>
    <t>JOE50_CE@HOTMAIL.COM</t>
  </si>
  <si>
    <t>1882</t>
  </si>
  <si>
    <t>4610288</t>
  </si>
  <si>
    <t>MARIO O REYES JR</t>
  </si>
  <si>
    <t>MREYESWILDCATS@GMAIL.COM</t>
  </si>
  <si>
    <t>2016-08-05</t>
  </si>
  <si>
    <t>2018-09-08</t>
  </si>
  <si>
    <t>2493</t>
  </si>
  <si>
    <t>4594285</t>
  </si>
  <si>
    <t>ANTHONY D WEBER</t>
  </si>
  <si>
    <t>PASALAW@EARTHLINK.NET</t>
  </si>
  <si>
    <t>2017-03-17</t>
  </si>
  <si>
    <t>3121</t>
  </si>
  <si>
    <t>GARY P KEELAN</t>
  </si>
  <si>
    <t>2015-12-11</t>
  </si>
  <si>
    <t>2019-02-02</t>
  </si>
  <si>
    <t>2018-03-05</t>
  </si>
  <si>
    <t>4708227</t>
  </si>
  <si>
    <t>JOHN M LAM JR</t>
  </si>
  <si>
    <t>MJOHNLAM@CENTURYLINK.NET</t>
  </si>
  <si>
    <t>2018-07-25</t>
  </si>
  <si>
    <t>3944916</t>
  </si>
  <si>
    <t>DAVID URIBE</t>
  </si>
  <si>
    <t>GODODGERS12@YAHOO.COM</t>
  </si>
  <si>
    <t>2017-08-18</t>
  </si>
  <si>
    <t>3145</t>
  </si>
  <si>
    <t>4432989</t>
  </si>
  <si>
    <t>LARRY O NOWAK</t>
  </si>
  <si>
    <t>MRNO_101@HOTMAIL.COM</t>
  </si>
  <si>
    <t>2018-06-08</t>
  </si>
  <si>
    <t>2018-07-27</t>
  </si>
  <si>
    <t>3419</t>
  </si>
  <si>
    <t>4196660</t>
  </si>
  <si>
    <t>DANIEL J HAGER</t>
  </si>
  <si>
    <t>3510</t>
  </si>
  <si>
    <t>4211024</t>
  </si>
  <si>
    <t>3855</t>
  </si>
  <si>
    <t>3412911</t>
  </si>
  <si>
    <t>MATTHEW J HOFFARTH</t>
  </si>
  <si>
    <t>HOFFIESOF5@GMAIL.COM</t>
  </si>
  <si>
    <t>2019-12-15</t>
  </si>
  <si>
    <t>4260</t>
  </si>
  <si>
    <t>3484395</t>
  </si>
  <si>
    <t>4339</t>
  </si>
  <si>
    <t>3084865</t>
  </si>
  <si>
    <t>Council Squire Chrmn (521)</t>
  </si>
  <si>
    <t>EDWARD P MATTINA</t>
  </si>
  <si>
    <t>EMATTINA@COX.NET</t>
  </si>
  <si>
    <t>GERALD L CORMIER</t>
  </si>
  <si>
    <t>4426</t>
  </si>
  <si>
    <t>3415765</t>
  </si>
  <si>
    <t>JIMMY B STEWART</t>
  </si>
  <si>
    <t>JBSTEWART05@HOTMAIL.COM</t>
  </si>
  <si>
    <t>2017-11-03</t>
  </si>
  <si>
    <t>2018-10-17</t>
  </si>
  <si>
    <t>4584</t>
  </si>
  <si>
    <t>4223255</t>
  </si>
  <si>
    <t>JEFFREY L HERBER</t>
  </si>
  <si>
    <t>JEFFREY.HERBER@YAHOO.COM</t>
  </si>
  <si>
    <t>WILLIAM E POLAKOWSKI</t>
  </si>
  <si>
    <t>2016-08-26</t>
  </si>
  <si>
    <t>2018-09-09</t>
  </si>
  <si>
    <t>4737</t>
  </si>
  <si>
    <t>4745213</t>
  </si>
  <si>
    <t>HILARIO F ANZAR</t>
  </si>
  <si>
    <t>HANZAR@COX.NET</t>
  </si>
  <si>
    <t>2017-07-21</t>
  </si>
  <si>
    <t>2019-08-25</t>
  </si>
  <si>
    <t>5133</t>
  </si>
  <si>
    <t>1493503</t>
  </si>
  <si>
    <t>JOE A PACHECO</t>
  </si>
  <si>
    <t>CHAPO10@COX.NET</t>
  </si>
  <si>
    <t>2020-04-02</t>
  </si>
  <si>
    <t>ARTHUR R LASON</t>
  </si>
  <si>
    <t>5195</t>
  </si>
  <si>
    <t>3616365</t>
  </si>
  <si>
    <t>KIRK C KOURY</t>
  </si>
  <si>
    <t>KIRKKOURY1021@GMAIL.COM</t>
  </si>
  <si>
    <t>2019-08-23</t>
  </si>
  <si>
    <t>5221</t>
  </si>
  <si>
    <t>1350801</t>
  </si>
  <si>
    <t>LARRY V GILL</t>
  </si>
  <si>
    <t>LARRYVGILL63@GMAIL.COM</t>
  </si>
  <si>
    <t>2016-09-02</t>
  </si>
  <si>
    <t>2018-09-04</t>
  </si>
  <si>
    <t>5471</t>
  </si>
  <si>
    <t>4147603</t>
  </si>
  <si>
    <t>5542</t>
  </si>
  <si>
    <t>4258184</t>
  </si>
  <si>
    <t>ALFRED TREJO JR</t>
  </si>
  <si>
    <t>ALCARTREJO@MSN.COM</t>
  </si>
  <si>
    <t>2020-04-27</t>
  </si>
  <si>
    <t>MANUEL G NAVARRO</t>
  </si>
  <si>
    <t>2018-08-11</t>
  </si>
  <si>
    <t>2018-08-10</t>
  </si>
  <si>
    <t>6442</t>
  </si>
  <si>
    <t>4813915</t>
  </si>
  <si>
    <t>ROBERT C KETNER</t>
  </si>
  <si>
    <t>KET@CITLINK.NET</t>
  </si>
  <si>
    <t>2020-05-25</t>
  </si>
  <si>
    <t>6627</t>
  </si>
  <si>
    <t>THOMAS G DONNELLY</t>
  </si>
  <si>
    <t>TDONN1204@COX.NET</t>
  </si>
  <si>
    <t>2018-09-12</t>
  </si>
  <si>
    <t>6842</t>
  </si>
  <si>
    <t>4455131</t>
  </si>
  <si>
    <t>JOHN J COTSONAS</t>
  </si>
  <si>
    <t>JACKCOTS@YAHOO.COM</t>
  </si>
  <si>
    <t>2016-07-15</t>
  </si>
  <si>
    <t>2018-07-18</t>
  </si>
  <si>
    <t>6848</t>
  </si>
  <si>
    <t>2444699</t>
  </si>
  <si>
    <t>6933</t>
  </si>
  <si>
    <t>4405087</t>
  </si>
  <si>
    <t>DAVID C MC CARTY</t>
  </si>
  <si>
    <t>MCCARTYDAVID48@GMAIL.COM</t>
  </si>
  <si>
    <t>7114</t>
  </si>
  <si>
    <t>3658025</t>
  </si>
  <si>
    <t>7159</t>
  </si>
  <si>
    <t>4221776</t>
  </si>
  <si>
    <t>DANIEL F MC CARTHY III</t>
  </si>
  <si>
    <t>DMAC9196@GMAIL.COM</t>
  </si>
  <si>
    <t>2019-08-10</t>
  </si>
  <si>
    <t>JOHN W TIFFANY</t>
  </si>
  <si>
    <t>2019-11-18</t>
  </si>
  <si>
    <t>2017-06-27</t>
  </si>
  <si>
    <t>2019-06-27</t>
  </si>
  <si>
    <t>7243</t>
  </si>
  <si>
    <t>4175632</t>
  </si>
  <si>
    <t>THOMAS R WOLF</t>
  </si>
  <si>
    <t>ELLOBO45@MSN.COM</t>
  </si>
  <si>
    <t>7306</t>
  </si>
  <si>
    <t>3618008</t>
  </si>
  <si>
    <t>7465</t>
  </si>
  <si>
    <t>HOWARD A BIRNBAUM</t>
  </si>
  <si>
    <t>2020-02-28</t>
  </si>
  <si>
    <t>2020-01-22</t>
  </si>
  <si>
    <t>4524186</t>
  </si>
  <si>
    <t>KEVIN R BARNES</t>
  </si>
  <si>
    <t>KRBAPC@COX.NET</t>
  </si>
  <si>
    <t>2019-12-19</t>
  </si>
  <si>
    <t>7521</t>
  </si>
  <si>
    <t>4869637</t>
  </si>
  <si>
    <t>MATTHEW M SASAKI</t>
  </si>
  <si>
    <t>MSASAKIGTR@GMAIL.COM</t>
  </si>
  <si>
    <t>2018-03-02</t>
  </si>
  <si>
    <t>2020-05-15</t>
  </si>
  <si>
    <t>7562</t>
  </si>
  <si>
    <t>4684637</t>
  </si>
  <si>
    <t>ENDY SALAZAR</t>
  </si>
  <si>
    <t>ESG-27@HOTMAIL.COM</t>
  </si>
  <si>
    <t>7626</t>
  </si>
  <si>
    <t>3891855</t>
  </si>
  <si>
    <t>RON D PFANNENSTIEL</t>
  </si>
  <si>
    <t>RDPFAN@EARTHLINK.NET</t>
  </si>
  <si>
    <t>7646</t>
  </si>
  <si>
    <t>4781618</t>
  </si>
  <si>
    <t>7904</t>
  </si>
  <si>
    <t>3303756</t>
  </si>
  <si>
    <t>MARK P GOETZ</t>
  </si>
  <si>
    <t>GOETZMP@COX.NET</t>
  </si>
  <si>
    <t>2020-06-16</t>
  </si>
  <si>
    <t>ITALO ALLEGRETTI</t>
  </si>
  <si>
    <t>2019-06-22</t>
  </si>
  <si>
    <t>2019-07-05</t>
  </si>
  <si>
    <t>7912</t>
  </si>
  <si>
    <t>3469662</t>
  </si>
  <si>
    <t>8077</t>
  </si>
  <si>
    <t>JEFFREY P SCHNEIDER</t>
  </si>
  <si>
    <t>BRONTE1@MINDSPRING.COM</t>
  </si>
  <si>
    <t>2019-07-28</t>
  </si>
  <si>
    <t>8091</t>
  </si>
  <si>
    <t>4322005</t>
  </si>
  <si>
    <t>JOHN A HANNA</t>
  </si>
  <si>
    <t>TOBLESSEDTOSTRESS1@YAHOO.COM</t>
  </si>
  <si>
    <t>2019-08-24</t>
  </si>
  <si>
    <t>8100</t>
  </si>
  <si>
    <t>4745523</t>
  </si>
  <si>
    <t>ANTHONY C SIMMONDS</t>
  </si>
  <si>
    <t>TONY1RAIL@AOL.COM</t>
  </si>
  <si>
    <t>2018-03-09</t>
  </si>
  <si>
    <t>8105</t>
  </si>
  <si>
    <t>3283242</t>
  </si>
  <si>
    <t>FELIPE MENDOZA JR</t>
  </si>
  <si>
    <t>8305</t>
  </si>
  <si>
    <t>ALBERT G USTASZEWSKI</t>
  </si>
  <si>
    <t>2017-08-15</t>
  </si>
  <si>
    <t>8386</t>
  </si>
  <si>
    <t>4264708</t>
  </si>
  <si>
    <t>LEXY A LAREZ</t>
  </si>
  <si>
    <t>LEXYLAREZ49@GMAIL.COM</t>
  </si>
  <si>
    <t>863</t>
  </si>
  <si>
    <t>4739791</t>
  </si>
  <si>
    <t>RICHARD M CHAVEZ</t>
  </si>
  <si>
    <t>2019-11-29</t>
  </si>
  <si>
    <t>2019-12-27</t>
  </si>
  <si>
    <t>8813</t>
  </si>
  <si>
    <t>4418549</t>
  </si>
  <si>
    <t>8854</t>
  </si>
  <si>
    <t>4583338</t>
  </si>
  <si>
    <t>DAVID M CASTELO</t>
  </si>
  <si>
    <t>CHINOMARTIN29@GMAIL.COM</t>
  </si>
  <si>
    <t>2017-09-29</t>
  </si>
  <si>
    <t>2019-12-12</t>
  </si>
  <si>
    <t>9188</t>
  </si>
  <si>
    <t>574726</t>
  </si>
  <si>
    <t>9287</t>
  </si>
  <si>
    <t>3935462</t>
  </si>
  <si>
    <t>PHILIP A MURPHY</t>
  </si>
  <si>
    <t>57PAMURPHY@GMAIL.COM</t>
  </si>
  <si>
    <t>2018-01-05</t>
  </si>
  <si>
    <t>9312</t>
  </si>
  <si>
    <t>4240708</t>
  </si>
  <si>
    <t>ROBERT A EARL</t>
  </si>
  <si>
    <t>Eleison23@GMail.COM</t>
  </si>
  <si>
    <t>9378</t>
  </si>
  <si>
    <t>WILLIAM R PACKHAM</t>
  </si>
  <si>
    <t>2020-03-05</t>
  </si>
  <si>
    <t>4630757</t>
  </si>
  <si>
    <t>SAMUEL H HARRISON</t>
  </si>
  <si>
    <t>KARHAPPY@CS.COM</t>
  </si>
  <si>
    <t>2019-12-10</t>
  </si>
  <si>
    <t>9380</t>
  </si>
  <si>
    <t>4379024</t>
  </si>
  <si>
    <t>TIMOTHY M BROWN</t>
  </si>
  <si>
    <t>BROWNTMB@MSN.COM</t>
  </si>
  <si>
    <t>9446</t>
  </si>
  <si>
    <t>RICHARD AREYZAGA</t>
  </si>
  <si>
    <t>DEACONRICHARD@QOP.ORG</t>
  </si>
  <si>
    <t>9467</t>
  </si>
  <si>
    <t>FRANK M YANEZ</t>
  </si>
  <si>
    <t>2020-03-14</t>
  </si>
  <si>
    <t>2018-02-26</t>
  </si>
  <si>
    <t>4157864</t>
  </si>
  <si>
    <t>JACOB A YANEZ</t>
  </si>
  <si>
    <t>JCB_ALAN@YAHOO.COM</t>
  </si>
  <si>
    <t>4712109</t>
  </si>
  <si>
    <t>JOHN B SIMPSON SR</t>
  </si>
  <si>
    <t>JSIMPSONAZ1@Q.COM</t>
  </si>
  <si>
    <t>2018-08-12</t>
  </si>
  <si>
    <t>ALEX SANTUCCI</t>
  </si>
  <si>
    <t>2019-12-29</t>
  </si>
  <si>
    <t>NICHOLAS F ADAMO</t>
  </si>
  <si>
    <t>2019-09-27</t>
  </si>
  <si>
    <t>2017-09-12</t>
  </si>
  <si>
    <t>2019-09-12</t>
  </si>
  <si>
    <t>4757480</t>
  </si>
  <si>
    <t>STEVE J TELLEZ</t>
  </si>
  <si>
    <t>DJSTEVEO@MSN.COM</t>
  </si>
  <si>
    <t>2016-11-04</t>
  </si>
  <si>
    <t>9678</t>
  </si>
  <si>
    <t>4952253</t>
  </si>
  <si>
    <t>MICHAEL A RADESI</t>
  </si>
  <si>
    <t>MRADESI@OUTLOOK.COM</t>
  </si>
  <si>
    <t>2018-06-01</t>
  </si>
  <si>
    <t>9800</t>
  </si>
  <si>
    <t>9801</t>
  </si>
  <si>
    <t>4842315</t>
  </si>
  <si>
    <t>AARON R NEILL</t>
  </si>
  <si>
    <t>AANEILL@YAHOO.COM</t>
  </si>
  <si>
    <t>2016-06-03</t>
  </si>
  <si>
    <t>2019-11-13</t>
  </si>
  <si>
    <t>9838</t>
  </si>
  <si>
    <t>4578885</t>
  </si>
  <si>
    <t>WALTER E VALLES-LUCERO</t>
  </si>
  <si>
    <t>VALLES_WALTER@YAHOO.COM</t>
  </si>
  <si>
    <t>2016-11-11</t>
  </si>
  <si>
    <t>9995</t>
  </si>
  <si>
    <t>2432071</t>
  </si>
  <si>
    <t>MICHAEL R GODINEZ</t>
  </si>
  <si>
    <t>MIKE.GODINEZ44@GMAIL.COM</t>
  </si>
  <si>
    <t>2020-04-06</t>
  </si>
  <si>
    <t xml:space="preserve">
Suffix</t>
  </si>
  <si>
    <t xml:space="preserve">
Language</t>
  </si>
  <si>
    <t>Council
Status</t>
  </si>
  <si>
    <t>GODINEZ</t>
  </si>
  <si>
    <t>III</t>
  </si>
  <si>
    <t>FRED</t>
  </si>
  <si>
    <t>GREEN</t>
  </si>
  <si>
    <t>H</t>
  </si>
  <si>
    <t>NASH</t>
  </si>
  <si>
    <t>S</t>
  </si>
  <si>
    <t>SR</t>
  </si>
  <si>
    <t xml:space="preserve">Council </t>
  </si>
  <si>
    <t>Needs 2 Classes</t>
  </si>
  <si>
    <t>Need 2 Classes</t>
  </si>
  <si>
    <t>Tom Donnelly</t>
  </si>
  <si>
    <t>Keith Hinderberger</t>
  </si>
  <si>
    <t>Richard Areyzga</t>
  </si>
  <si>
    <t>Michael Godinez</t>
  </si>
  <si>
    <t>Fred Green</t>
  </si>
  <si>
    <t>Paul Plusowski</t>
  </si>
  <si>
    <t>Homer Oretga</t>
  </si>
  <si>
    <t>Robert Anderson</t>
  </si>
  <si>
    <t>Tom Nash</t>
  </si>
  <si>
    <t>2020-06-18</t>
  </si>
  <si>
    <t>2020-06-19</t>
  </si>
  <si>
    <t>2018-06-25</t>
  </si>
  <si>
    <t>2018-08-13</t>
  </si>
  <si>
    <t>2020-06-21</t>
  </si>
  <si>
    <t>KEITH HINDERBERGER</t>
  </si>
  <si>
    <t>2018-06-22</t>
  </si>
  <si>
    <t>New Member Intake</t>
  </si>
  <si>
    <t>Suspensions &amp; Withdrawals</t>
  </si>
  <si>
    <t>Deaths &amp; Transfers</t>
  </si>
  <si>
    <t>Active Councils</t>
  </si>
  <si>
    <t>% Star</t>
  </si>
  <si>
    <t>Remaining Active Councils</t>
  </si>
  <si>
    <t>Growth</t>
  </si>
  <si>
    <t>Years</t>
  </si>
  <si>
    <t>McCarthy</t>
  </si>
  <si>
    <t>Vasallo</t>
  </si>
  <si>
    <t>ASO 18-19</t>
  </si>
  <si>
    <t>ASO 17-18</t>
  </si>
  <si>
    <t>District 18-19</t>
  </si>
  <si>
    <t>June 28, 2018</t>
  </si>
  <si>
    <t xml:space="preserve">
Zip</t>
  </si>
  <si>
    <t>856031122</t>
  </si>
  <si>
    <t>863035724</t>
  </si>
  <si>
    <t>857132301</t>
  </si>
  <si>
    <t>860013132</t>
  </si>
  <si>
    <t>852963722</t>
  </si>
  <si>
    <t>853395154</t>
  </si>
  <si>
    <t>856354976</t>
  </si>
  <si>
    <t>857479299</t>
  </si>
  <si>
    <t>85623</t>
  </si>
  <si>
    <t>852825861</t>
  </si>
  <si>
    <t>857042606</t>
  </si>
  <si>
    <t>850326044</t>
  </si>
  <si>
    <t>850511237</t>
  </si>
  <si>
    <t>852097321</t>
  </si>
  <si>
    <t>857428736</t>
  </si>
  <si>
    <t>853679214</t>
  </si>
  <si>
    <t>853653022</t>
  </si>
  <si>
    <t>852027510</t>
  </si>
  <si>
    <t>853408576</t>
  </si>
  <si>
    <t>852487451</t>
  </si>
  <si>
    <t>852063204</t>
  </si>
  <si>
    <t>852055240</t>
  </si>
  <si>
    <t>855412759</t>
  </si>
  <si>
    <t>856296632</t>
  </si>
  <si>
    <t>852332316</t>
  </si>
  <si>
    <t>857124451</t>
  </si>
  <si>
    <t>856159509</t>
  </si>
  <si>
    <t>852504759</t>
  </si>
  <si>
    <t>853819006</t>
  </si>
  <si>
    <t>853024009</t>
  </si>
  <si>
    <t>853752376</t>
  </si>
  <si>
    <t>856538135</t>
  </si>
  <si>
    <t>850427255</t>
  </si>
  <si>
    <t>859019727</t>
  </si>
  <si>
    <t>853832772</t>
  </si>
  <si>
    <t>852483125</t>
  </si>
  <si>
    <t>857107205</t>
  </si>
  <si>
    <t>853392386</t>
  </si>
  <si>
    <t>853877519</t>
  </si>
  <si>
    <t>853072011</t>
  </si>
  <si>
    <t>857428852</t>
  </si>
  <si>
    <t>850071413</t>
  </si>
  <si>
    <t>852667361</t>
  </si>
  <si>
    <t>850863276</t>
  </si>
  <si>
    <t>852983424</t>
  </si>
  <si>
    <t>852833026</t>
  </si>
  <si>
    <t>851384130</t>
  </si>
  <si>
    <t>851425961</t>
  </si>
  <si>
    <t>857463064</t>
  </si>
  <si>
    <t>857475012</t>
  </si>
  <si>
    <t>850325650</t>
  </si>
  <si>
    <t>850224705</t>
  </si>
  <si>
    <t>856213898</t>
  </si>
  <si>
    <t>857479707</t>
  </si>
  <si>
    <t>852495443</t>
  </si>
  <si>
    <t>856464124</t>
  </si>
  <si>
    <t>fr226:v1.5 Run: 06-29-2018 13.34.51 - Base Date: 06-28-2018 Daily Environment - PRC</t>
  </si>
  <si>
    <t>2017-2018 New Members</t>
  </si>
  <si>
    <t>07-01-2018 THRU 07-31-2018</t>
  </si>
  <si>
    <t>State Goals</t>
  </si>
  <si>
    <t>Supreme Deputy Goals</t>
  </si>
  <si>
    <t>18-19</t>
  </si>
  <si>
    <t>No New Members (-19 Inactive)</t>
  </si>
  <si>
    <t>18-19 Goal</t>
  </si>
  <si>
    <t>17-18 Gross Intake</t>
  </si>
  <si>
    <t>(00/00) Program Dir</t>
  </si>
  <si>
    <t>(00/00) Compliant Council</t>
  </si>
  <si>
    <t>(00/00) Family Dir</t>
  </si>
  <si>
    <t>(00/00) Community Dir</t>
  </si>
  <si>
    <t>ProgramDir</t>
  </si>
  <si>
    <t>FamilyDir</t>
  </si>
  <si>
    <t>CommunityDir</t>
  </si>
  <si>
    <t>July 2017</t>
  </si>
  <si>
    <t>July 2018</t>
  </si>
  <si>
    <t>(00/00) Grand Knight</t>
  </si>
  <si>
    <t>GrandKnight</t>
  </si>
  <si>
    <t>Total:</t>
  </si>
  <si>
    <t>033</t>
  </si>
  <si>
    <t>Intake (includes On-line)</t>
  </si>
  <si>
    <t>Net (Includes On-line)</t>
  </si>
  <si>
    <t>On-line Members 2018-19</t>
  </si>
  <si>
    <t>(08/24) Compliant Council</t>
  </si>
  <si>
    <t>(08/24) Program Dir</t>
  </si>
  <si>
    <t>(08/24) Grand Knight</t>
  </si>
  <si>
    <t>(08/24) Family Dir</t>
  </si>
  <si>
    <t>(08/24) Community Dir</t>
  </si>
  <si>
    <t>08-29-2018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</si>
</sst>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"/>
    <numFmt numFmtId="166" formatCode="[$-409]mmmm\ d\,\ yyyy;@"/>
    <numFmt numFmtId="167" formatCode="#0.00"/>
    <numFmt numFmtId="168" formatCode="0;[Red]0"/>
    <numFmt numFmtId="169" formatCode="mm/dd/yy;@"/>
    <numFmt numFmtId="170" formatCode="yyyy/mm/dd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sansserif"/>
    </font>
    <font>
      <b/>
      <sz val="12"/>
      <color indexed="8"/>
      <name val="sansserif"/>
    </font>
    <font>
      <sz val="8"/>
      <color indexed="63"/>
      <name val="sansserif"/>
    </font>
    <font>
      <sz val="8"/>
      <color indexed="8"/>
      <name val="sansserif"/>
    </font>
    <font>
      <sz val="6"/>
      <color indexed="8"/>
      <name val="sansserif"/>
    </font>
    <font>
      <sz val="11"/>
      <color indexed="6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indexed="8"/>
      <name val="sansserif"/>
    </font>
    <font>
      <b/>
      <sz val="8"/>
      <color indexed="8"/>
      <name val="sansserif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color rgb="FFFF0000"/>
      <name val="sansserif"/>
    </font>
    <font>
      <b/>
      <sz val="14"/>
      <color theme="9" tint="-0.499984740745262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FF0000"/>
      <name val="sansserif"/>
    </font>
    <font>
      <b/>
      <sz val="12"/>
      <color rgb="FFFF00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sansserif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sansserif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color indexed="8"/>
      <name val="sansserif"/>
    </font>
    <font>
      <b/>
      <sz val="11"/>
      <color indexed="8"/>
      <name val="sansserif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rgb="FF000000"/>
      <name val="Arial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i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21" fillId="0" borderId="0"/>
    <xf numFmtId="0" fontId="39" fillId="0" borderId="0"/>
    <xf numFmtId="0" fontId="41" fillId="0" borderId="0"/>
    <xf numFmtId="0" fontId="45" fillId="0" borderId="0" applyNumberFormat="0" applyFill="0" applyBorder="0" applyAlignment="0" applyProtection="0"/>
    <xf numFmtId="0" fontId="57" fillId="0" borderId="0"/>
  </cellStyleXfs>
  <cellXfs count="66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0" xfId="0" applyFill="1" applyBorder="1"/>
    <xf numFmtId="1" fontId="0" fillId="3" borderId="0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0" fillId="4" borderId="2" xfId="0" applyFill="1" applyBorder="1"/>
    <xf numFmtId="17" fontId="0" fillId="0" borderId="0" xfId="0" applyNumberFormat="1" applyBorder="1"/>
    <xf numFmtId="0" fontId="0" fillId="2" borderId="0" xfId="0" applyFill="1" applyBorder="1"/>
    <xf numFmtId="0" fontId="0" fillId="3" borderId="0" xfId="0" applyFill="1" applyBorder="1"/>
    <xf numFmtId="9" fontId="0" fillId="0" borderId="7" xfId="1" applyFont="1" applyBorder="1"/>
    <xf numFmtId="17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/>
    <xf numFmtId="164" fontId="0" fillId="0" borderId="5" xfId="1" applyNumberFormat="1" applyFont="1" applyBorder="1"/>
    <xf numFmtId="10" fontId="0" fillId="0" borderId="7" xfId="1" applyNumberFormat="1" applyFont="1" applyBorder="1"/>
    <xf numFmtId="0" fontId="0" fillId="0" borderId="2" xfId="0" applyBorder="1" applyAlignment="1">
      <alignment horizontal="right"/>
    </xf>
    <xf numFmtId="164" fontId="0" fillId="0" borderId="7" xfId="1" applyNumberFormat="1" applyFont="1" applyBorder="1"/>
    <xf numFmtId="1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" fontId="0" fillId="0" borderId="1" xfId="0" applyNumberFormat="1" applyBorder="1"/>
    <xf numFmtId="9" fontId="0" fillId="0" borderId="3" xfId="1" applyFont="1" applyBorder="1"/>
    <xf numFmtId="1" fontId="0" fillId="0" borderId="6" xfId="0" applyNumberFormat="1" applyBorder="1"/>
    <xf numFmtId="0" fontId="0" fillId="0" borderId="8" xfId="0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0" fontId="0" fillId="0" borderId="5" xfId="1" applyNumberFormat="1" applyFont="1" applyBorder="1" applyAlignment="1">
      <alignment horizontal="center" vertical="center"/>
    </xf>
    <xf numFmtId="0" fontId="0" fillId="2" borderId="0" xfId="0" applyFill="1"/>
    <xf numFmtId="0" fontId="4" fillId="0" borderId="0" xfId="0" applyFont="1" applyBorder="1" applyAlignment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" fontId="0" fillId="6" borderId="9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9" borderId="2" xfId="0" applyFill="1" applyBorder="1"/>
    <xf numFmtId="0" fontId="0" fillId="9" borderId="3" xfId="0" applyFill="1" applyBorder="1"/>
    <xf numFmtId="0" fontId="5" fillId="9" borderId="0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9" borderId="0" xfId="0" applyFill="1" applyBorder="1"/>
    <xf numFmtId="0" fontId="0" fillId="9" borderId="5" xfId="0" applyFill="1" applyBorder="1"/>
    <xf numFmtId="0" fontId="0" fillId="9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2" borderId="22" xfId="0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6" fillId="11" borderId="28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11" borderId="2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15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15" fontId="6" fillId="11" borderId="12" xfId="0" applyNumberFormat="1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1" fontId="6" fillId="11" borderId="13" xfId="0" applyNumberFormat="1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/>
    </xf>
    <xf numFmtId="15" fontId="6" fillId="13" borderId="12" xfId="0" applyNumberFormat="1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165" fontId="6" fillId="13" borderId="12" xfId="0" applyNumberFormat="1" applyFont="1" applyFill="1" applyBorder="1" applyAlignment="1">
      <alignment horizontal="center" vertical="center"/>
    </xf>
    <xf numFmtId="1" fontId="6" fillId="13" borderId="13" xfId="0" applyNumberFormat="1" applyFont="1" applyFill="1" applyBorder="1" applyAlignment="1">
      <alignment horizontal="center" vertical="center"/>
    </xf>
    <xf numFmtId="15" fontId="0" fillId="0" borderId="0" xfId="0" applyNumberFormat="1"/>
    <xf numFmtId="0" fontId="0" fillId="0" borderId="12" xfId="0" applyFill="1" applyBorder="1" applyAlignment="1">
      <alignment horizontal="center" vertical="center"/>
    </xf>
    <xf numFmtId="0" fontId="0" fillId="7" borderId="9" xfId="0" applyNumberFormat="1" applyFill="1" applyBorder="1" applyAlignment="1">
      <alignment horizontal="center" vertical="center"/>
    </xf>
    <xf numFmtId="165" fontId="0" fillId="7" borderId="17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1" fontId="0" fillId="7" borderId="13" xfId="0" applyNumberFormat="1" applyFill="1" applyBorder="1" applyAlignment="1">
      <alignment horizontal="center" vertical="center"/>
    </xf>
    <xf numFmtId="165" fontId="0" fillId="7" borderId="12" xfId="0" applyNumberFormat="1" applyFill="1" applyBorder="1" applyAlignment="1">
      <alignment horizontal="center" vertical="center"/>
    </xf>
    <xf numFmtId="165" fontId="0" fillId="7" borderId="9" xfId="0" applyNumberFormat="1" applyFill="1" applyBorder="1" applyAlignment="1">
      <alignment horizontal="center" vertical="center"/>
    </xf>
    <xf numFmtId="17" fontId="0" fillId="14" borderId="0" xfId="0" applyNumberFormat="1" applyFill="1"/>
    <xf numFmtId="17" fontId="0" fillId="12" borderId="0" xfId="0" applyNumberFormat="1" applyFill="1"/>
    <xf numFmtId="17" fontId="0" fillId="4" borderId="0" xfId="0" applyNumberFormat="1" applyFill="1"/>
    <xf numFmtId="0" fontId="0" fillId="15" borderId="0" xfId="0" applyFill="1"/>
    <xf numFmtId="0" fontId="0" fillId="12" borderId="0" xfId="0" applyFill="1"/>
    <xf numFmtId="0" fontId="0" fillId="4" borderId="0" xfId="0" applyFill="1"/>
    <xf numFmtId="0" fontId="0" fillId="14" borderId="0" xfId="0" applyFill="1"/>
    <xf numFmtId="166" fontId="0" fillId="0" borderId="0" xfId="0" applyNumberFormat="1" applyBorder="1"/>
    <xf numFmtId="0" fontId="0" fillId="16" borderId="9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16" borderId="9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0" xfId="0" applyFill="1" applyAlignment="1">
      <alignment horizontal="center"/>
    </xf>
    <xf numFmtId="164" fontId="0" fillId="17" borderId="9" xfId="1" applyNumberFormat="1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49" fontId="0" fillId="0" borderId="6" xfId="0" applyNumberFormat="1" applyBorder="1"/>
    <xf numFmtId="165" fontId="0" fillId="0" borderId="1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5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16" fontId="9" fillId="0" borderId="0" xfId="0" applyNumberFormat="1" applyFont="1" applyFill="1" applyBorder="1"/>
    <xf numFmtId="0" fontId="0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/>
    <xf numFmtId="0" fontId="13" fillId="0" borderId="42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center" vertical="top" wrapText="1"/>
    </xf>
    <xf numFmtId="0" fontId="0" fillId="0" borderId="5" xfId="0" applyFill="1" applyBorder="1"/>
    <xf numFmtId="16" fontId="0" fillId="0" borderId="0" xfId="0" applyNumberFormat="1"/>
    <xf numFmtId="0" fontId="10" fillId="0" borderId="4" xfId="0" applyFont="1" applyFill="1" applyBorder="1"/>
    <xf numFmtId="0" fontId="3" fillId="0" borderId="0" xfId="0" applyFont="1" applyAlignment="1">
      <alignment horizontal="center"/>
    </xf>
    <xf numFmtId="14" fontId="0" fillId="0" borderId="0" xfId="0" applyNumberFormat="1"/>
    <xf numFmtId="9" fontId="0" fillId="0" borderId="0" xfId="0" applyNumberFormat="1"/>
    <xf numFmtId="0" fontId="12" fillId="0" borderId="1" xfId="0" applyFont="1" applyBorder="1"/>
    <xf numFmtId="0" fontId="16" fillId="0" borderId="4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22" fillId="0" borderId="0" xfId="0" applyFont="1"/>
    <xf numFmtId="0" fontId="11" fillId="0" borderId="0" xfId="0" applyFont="1"/>
    <xf numFmtId="0" fontId="3" fillId="0" borderId="0" xfId="0" applyFont="1" applyAlignment="1">
      <alignment horizontal="right"/>
    </xf>
    <xf numFmtId="0" fontId="0" fillId="0" borderId="44" xfId="0" applyBorder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1" borderId="44" xfId="0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22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23" borderId="42" xfId="0" applyFont="1" applyFill="1" applyBorder="1" applyAlignment="1">
      <alignment horizontal="center" vertical="top" wrapText="1"/>
    </xf>
    <xf numFmtId="0" fontId="17" fillId="23" borderId="42" xfId="0" applyFont="1" applyFill="1" applyBorder="1" applyAlignment="1">
      <alignment horizontal="center" vertical="top" wrapText="1"/>
    </xf>
    <xf numFmtId="0" fontId="13" fillId="19" borderId="43" xfId="0" applyFont="1" applyFill="1" applyBorder="1" applyAlignment="1">
      <alignment horizontal="left" vertical="top" wrapText="1"/>
    </xf>
    <xf numFmtId="0" fontId="25" fillId="19" borderId="43" xfId="0" applyFont="1" applyFill="1" applyBorder="1" applyAlignment="1">
      <alignment horizontal="left" vertical="top" wrapText="1"/>
    </xf>
    <xf numFmtId="0" fontId="25" fillId="19" borderId="43" xfId="0" applyFont="1" applyFill="1" applyBorder="1" applyAlignment="1">
      <alignment horizontal="right" vertical="top" wrapText="1"/>
    </xf>
    <xf numFmtId="0" fontId="25" fillId="19" borderId="43" xfId="0" applyFont="1" applyFill="1" applyBorder="1" applyAlignment="1">
      <alignment horizontal="center" vertical="top" wrapText="1"/>
    </xf>
    <xf numFmtId="0" fontId="16" fillId="20" borderId="43" xfId="0" applyFont="1" applyFill="1" applyBorder="1" applyAlignment="1">
      <alignment horizontal="right" vertical="top" wrapText="1"/>
    </xf>
    <xf numFmtId="0" fontId="16" fillId="20" borderId="43" xfId="0" applyFont="1" applyFill="1" applyBorder="1" applyAlignment="1">
      <alignment horizontal="left" vertical="top" wrapText="1"/>
    </xf>
    <xf numFmtId="0" fontId="16" fillId="0" borderId="43" xfId="0" applyFont="1" applyBorder="1" applyAlignment="1">
      <alignment horizontal="right" vertical="top" wrapText="1"/>
    </xf>
    <xf numFmtId="0" fontId="25" fillId="0" borderId="43" xfId="0" applyFont="1" applyBorder="1" applyAlignment="1">
      <alignment horizontal="center" vertical="top" wrapText="1"/>
    </xf>
    <xf numFmtId="167" fontId="16" fillId="0" borderId="43" xfId="0" applyNumberFormat="1" applyFont="1" applyBorder="1" applyAlignment="1">
      <alignment horizontal="center" vertical="top" wrapText="1"/>
    </xf>
    <xf numFmtId="0" fontId="0" fillId="0" borderId="0" xfId="0" applyFill="1"/>
    <xf numFmtId="0" fontId="26" fillId="24" borderId="8" xfId="0" applyFont="1" applyFill="1" applyBorder="1"/>
    <xf numFmtId="2" fontId="0" fillId="0" borderId="0" xfId="0" applyNumberFormat="1" applyAlignment="1"/>
    <xf numFmtId="1" fontId="0" fillId="0" borderId="0" xfId="0" applyNumberFormat="1" applyAlignment="1"/>
    <xf numFmtId="1" fontId="11" fillId="0" borderId="0" xfId="0" applyNumberFormat="1" applyFont="1"/>
    <xf numFmtId="0" fontId="11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30" fillId="0" borderId="0" xfId="0" applyFont="1" applyFill="1" applyBorder="1" applyAlignment="1">
      <alignment horizontal="left"/>
    </xf>
    <xf numFmtId="0" fontId="32" fillId="0" borderId="0" xfId="0" applyFont="1" applyBorder="1"/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0" fontId="35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6" fillId="12" borderId="28" xfId="0" applyFont="1" applyFill="1" applyBorder="1"/>
    <xf numFmtId="0" fontId="37" fillId="0" borderId="31" xfId="0" applyFont="1" applyBorder="1"/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1" fillId="0" borderId="0" xfId="0" applyFont="1" applyBorder="1"/>
    <xf numFmtId="168" fontId="3" fillId="0" borderId="44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24" borderId="9" xfId="0" applyFill="1" applyBorder="1" applyAlignment="1">
      <alignment horizontal="center"/>
    </xf>
    <xf numFmtId="0" fontId="27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3" fillId="0" borderId="7" xfId="0" applyNumberFormat="1" applyFont="1" applyBorder="1" applyAlignment="1">
      <alignment horizontal="right"/>
    </xf>
    <xf numFmtId="1" fontId="3" fillId="0" borderId="46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0" fontId="32" fillId="0" borderId="0" xfId="0" applyFont="1" applyBorder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Border="1" applyAlignment="1"/>
    <xf numFmtId="0" fontId="19" fillId="0" borderId="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/>
    </xf>
    <xf numFmtId="0" fontId="10" fillId="0" borderId="2" xfId="0" applyFont="1" applyFill="1" applyBorder="1"/>
    <xf numFmtId="0" fontId="10" fillId="0" borderId="6" xfId="0" applyFont="1" applyFill="1" applyBorder="1"/>
    <xf numFmtId="0" fontId="3" fillId="0" borderId="0" xfId="0" applyFont="1" applyAlignment="1">
      <alignment vertical="top"/>
    </xf>
    <xf numFmtId="169" fontId="3" fillId="0" borderId="0" xfId="0" applyNumberFormat="1" applyFont="1" applyAlignment="1">
      <alignment horizontal="left" vertical="top"/>
    </xf>
    <xf numFmtId="0" fontId="44" fillId="0" borderId="0" xfId="0" applyNumberFormat="1" applyFont="1" applyAlignment="1">
      <alignment horizontal="center" vertical="top"/>
    </xf>
    <xf numFmtId="169" fontId="4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5" fillId="0" borderId="0" xfId="6" applyAlignment="1">
      <alignment horizontal="left" vertical="top"/>
    </xf>
    <xf numFmtId="0" fontId="10" fillId="0" borderId="0" xfId="6" applyNumberFormat="1" applyFont="1" applyAlignment="1">
      <alignment horizontal="center" vertical="top"/>
    </xf>
    <xf numFmtId="0" fontId="10" fillId="0" borderId="0" xfId="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25" borderId="0" xfId="0" applyFill="1" applyAlignment="1">
      <alignment vertical="top"/>
    </xf>
    <xf numFmtId="0" fontId="45" fillId="25" borderId="0" xfId="6" applyFill="1" applyAlignment="1">
      <alignment horizontal="left" vertical="top"/>
    </xf>
    <xf numFmtId="0" fontId="10" fillId="25" borderId="0" xfId="6" applyNumberFormat="1" applyFont="1" applyFill="1" applyAlignment="1">
      <alignment horizontal="center" vertical="top"/>
    </xf>
    <xf numFmtId="0" fontId="10" fillId="25" borderId="0" xfId="6" applyFont="1" applyFill="1" applyAlignment="1">
      <alignment horizontal="center" vertical="top"/>
    </xf>
    <xf numFmtId="169" fontId="0" fillId="25" borderId="0" xfId="0" applyNumberFormat="1" applyFill="1" applyAlignment="1">
      <alignment horizontal="left" vertical="top"/>
    </xf>
    <xf numFmtId="0" fontId="10" fillId="25" borderId="0" xfId="0" applyNumberFormat="1" applyFont="1" applyFill="1" applyAlignment="1">
      <alignment horizontal="center" vertical="top"/>
    </xf>
    <xf numFmtId="169" fontId="10" fillId="25" borderId="0" xfId="0" applyNumberFormat="1" applyFont="1" applyFill="1" applyAlignment="1">
      <alignment horizontal="center" vertical="top"/>
    </xf>
    <xf numFmtId="0" fontId="45" fillId="0" borderId="0" xfId="6" applyAlignment="1">
      <alignment vertical="top"/>
    </xf>
    <xf numFmtId="169" fontId="45" fillId="0" borderId="0" xfId="6" applyNumberFormat="1" applyAlignment="1">
      <alignment horizontal="left" vertical="top"/>
    </xf>
    <xf numFmtId="169" fontId="10" fillId="0" borderId="0" xfId="6" applyNumberFormat="1" applyFont="1" applyAlignment="1">
      <alignment horizontal="center" vertical="top"/>
    </xf>
    <xf numFmtId="0" fontId="45" fillId="25" borderId="0" xfId="6" applyFill="1" applyAlignment="1">
      <alignment vertical="top"/>
    </xf>
    <xf numFmtId="14" fontId="0" fillId="0" borderId="0" xfId="0" applyNumberFormat="1" applyAlignment="1">
      <alignment horizontal="left" vertical="top" wrapText="1"/>
    </xf>
    <xf numFmtId="169" fontId="10" fillId="0" borderId="0" xfId="0" applyNumberFormat="1" applyFont="1" applyAlignment="1">
      <alignment horizontal="center" vertical="top"/>
    </xf>
    <xf numFmtId="169" fontId="45" fillId="25" borderId="0" xfId="6" applyNumberFormat="1" applyFill="1" applyAlignment="1">
      <alignment horizontal="left" vertical="top"/>
    </xf>
    <xf numFmtId="0" fontId="0" fillId="13" borderId="0" xfId="0" applyFill="1" applyAlignment="1">
      <alignment vertical="top"/>
    </xf>
    <xf numFmtId="0" fontId="0" fillId="22" borderId="0" xfId="0" applyFill="1" applyAlignment="1">
      <alignment horizontal="left" vertical="top" wrapText="1"/>
    </xf>
    <xf numFmtId="169" fontId="45" fillId="25" borderId="0" xfId="6" applyNumberForma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9" fontId="0" fillId="13" borderId="0" xfId="0" applyNumberFormat="1" applyFill="1" applyAlignment="1">
      <alignment horizontal="left" vertical="top"/>
    </xf>
    <xf numFmtId="0" fontId="10" fillId="13" borderId="0" xfId="0" applyNumberFormat="1" applyFont="1" applyFill="1" applyAlignment="1">
      <alignment horizontal="center" vertical="top"/>
    </xf>
    <xf numFmtId="169" fontId="10" fillId="13" borderId="0" xfId="0" applyNumberFormat="1" applyFont="1" applyFill="1" applyAlignment="1">
      <alignment horizontal="center" vertical="top"/>
    </xf>
    <xf numFmtId="0" fontId="0" fillId="13" borderId="0" xfId="0" applyFill="1" applyAlignment="1">
      <alignment horizontal="left" vertical="top" wrapText="1"/>
    </xf>
    <xf numFmtId="169" fontId="45" fillId="0" borderId="0" xfId="6" applyNumberFormat="1" applyFont="1" applyAlignment="1">
      <alignment horizontal="left" vertical="top"/>
    </xf>
    <xf numFmtId="14" fontId="0" fillId="0" borderId="0" xfId="0" applyNumberFormat="1" applyFont="1" applyAlignment="1">
      <alignment horizontal="center" vertical="top"/>
    </xf>
    <xf numFmtId="0" fontId="45" fillId="0" borderId="0" xfId="6" applyFont="1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0" fillId="25" borderId="0" xfId="0" applyFont="1" applyFill="1" applyAlignment="1">
      <alignment vertical="top"/>
    </xf>
    <xf numFmtId="14" fontId="0" fillId="25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5" fillId="0" borderId="0" xfId="6"/>
    <xf numFmtId="14" fontId="3" fillId="0" borderId="0" xfId="0" applyNumberFormat="1" applyFont="1" applyAlignment="1">
      <alignment horizontal="center" vertical="top"/>
    </xf>
    <xf numFmtId="14" fontId="0" fillId="25" borderId="0" xfId="0" applyNumberFormat="1" applyFill="1" applyAlignment="1">
      <alignment horizontal="center" vertical="top"/>
    </xf>
    <xf numFmtId="14" fontId="0" fillId="13" borderId="0" xfId="0" applyNumberFormat="1" applyFill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0" fillId="24" borderId="0" xfId="0" applyNumberFormat="1" applyFill="1" applyAlignment="1">
      <alignment vertical="top"/>
    </xf>
    <xf numFmtId="49" fontId="0" fillId="25" borderId="0" xfId="0" applyNumberFormat="1" applyFill="1" applyAlignment="1">
      <alignment vertical="top"/>
    </xf>
    <xf numFmtId="49" fontId="0" fillId="22" borderId="0" xfId="0" applyNumberFormat="1" applyFill="1" applyAlignment="1">
      <alignment vertical="top"/>
    </xf>
    <xf numFmtId="49" fontId="10" fillId="24" borderId="0" xfId="0" applyNumberFormat="1" applyFont="1" applyFill="1" applyAlignment="1">
      <alignment vertical="top"/>
    </xf>
    <xf numFmtId="49" fontId="0" fillId="13" borderId="0" xfId="0" applyNumberFormat="1" applyFill="1" applyAlignment="1">
      <alignment vertical="top"/>
    </xf>
    <xf numFmtId="49" fontId="12" fillId="0" borderId="0" xfId="0" applyNumberFormat="1" applyFont="1" applyAlignment="1">
      <alignment vertical="top"/>
    </xf>
    <xf numFmtId="49" fontId="0" fillId="25" borderId="0" xfId="0" applyNumberFormat="1" applyFont="1" applyFill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horizontal="center" vertical="top"/>
    </xf>
    <xf numFmtId="0" fontId="0" fillId="25" borderId="0" xfId="0" applyFont="1" applyFill="1" applyAlignment="1">
      <alignment horizontal="center" vertical="top"/>
    </xf>
    <xf numFmtId="0" fontId="0" fillId="25" borderId="0" xfId="0" applyFill="1"/>
    <xf numFmtId="0" fontId="45" fillId="25" borderId="0" xfId="6" applyFill="1"/>
    <xf numFmtId="0" fontId="0" fillId="25" borderId="0" xfId="0" applyFill="1" applyAlignment="1">
      <alignment horizontal="center" vertical="top"/>
    </xf>
    <xf numFmtId="0" fontId="0" fillId="0" borderId="0" xfId="0" applyFill="1" applyAlignment="1"/>
    <xf numFmtId="0" fontId="0" fillId="0" borderId="53" xfId="0" applyFont="1" applyFill="1" applyBorder="1" applyAlignment="1">
      <alignment horizontal="center" vertical="center"/>
    </xf>
    <xf numFmtId="0" fontId="3" fillId="0" borderId="0" xfId="0" applyFont="1" applyFill="1"/>
    <xf numFmtId="0" fontId="46" fillId="0" borderId="0" xfId="0" applyFont="1" applyAlignment="1">
      <alignment horizontal="left" vertical="center" wrapText="1"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/>
    <xf numFmtId="0" fontId="3" fillId="0" borderId="39" xfId="0" applyFont="1" applyFill="1" applyBorder="1"/>
    <xf numFmtId="0" fontId="13" fillId="0" borderId="42" xfId="0" applyFont="1" applyBorder="1" applyAlignment="1">
      <alignment horizontal="left" vertical="top" wrapText="1"/>
    </xf>
    <xf numFmtId="0" fontId="15" fillId="20" borderId="42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20" borderId="42" xfId="0" applyFont="1" applyFill="1" applyBorder="1" applyAlignment="1">
      <alignment horizontal="center" vertical="center" wrapText="1"/>
    </xf>
    <xf numFmtId="0" fontId="17" fillId="20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top" wrapText="1"/>
    </xf>
    <xf numFmtId="4" fontId="13" fillId="0" borderId="43" xfId="0" applyNumberFormat="1" applyFont="1" applyBorder="1" applyAlignment="1">
      <alignment horizontal="left" vertical="top" wrapText="1"/>
    </xf>
    <xf numFmtId="167" fontId="13" fillId="0" borderId="43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right"/>
    </xf>
    <xf numFmtId="0" fontId="16" fillId="23" borderId="42" xfId="0" applyFont="1" applyFill="1" applyBorder="1" applyAlignment="1">
      <alignment horizontal="center" vertical="top" wrapText="1"/>
    </xf>
    <xf numFmtId="0" fontId="3" fillId="0" borderId="9" xfId="0" applyFont="1" applyBorder="1"/>
    <xf numFmtId="0" fontId="0" fillId="2" borderId="9" xfId="0" applyFill="1" applyBorder="1" applyAlignment="1">
      <alignment horizontal="right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4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7" applyAlignment="1">
      <alignment horizontal="center"/>
    </xf>
    <xf numFmtId="0" fontId="0" fillId="24" borderId="0" xfId="0" applyFill="1"/>
    <xf numFmtId="0" fontId="0" fillId="0" borderId="0" xfId="0" applyAlignment="1">
      <alignment horizontal="left"/>
    </xf>
    <xf numFmtId="49" fontId="0" fillId="5" borderId="0" xfId="0" applyNumberFormat="1" applyFill="1" applyAlignment="1">
      <alignment vertical="top"/>
    </xf>
    <xf numFmtId="49" fontId="0" fillId="25" borderId="0" xfId="0" applyNumberFormat="1" applyFill="1"/>
    <xf numFmtId="49" fontId="0" fillId="24" borderId="0" xfId="0" applyNumberFormat="1" applyFont="1" applyFill="1" applyAlignment="1">
      <alignment vertical="top"/>
    </xf>
    <xf numFmtId="49" fontId="0" fillId="24" borderId="0" xfId="0" applyNumberFormat="1" applyFill="1"/>
    <xf numFmtId="49" fontId="12" fillId="25" borderId="0" xfId="0" applyNumberFormat="1" applyFont="1" applyFill="1" applyAlignment="1">
      <alignment vertical="top"/>
    </xf>
    <xf numFmtId="0" fontId="0" fillId="0" borderId="7" xfId="0" applyBorder="1" applyAlignment="1">
      <alignment horizontal="center"/>
    </xf>
    <xf numFmtId="0" fontId="57" fillId="0" borderId="0" xfId="7"/>
    <xf numFmtId="0" fontId="5" fillId="0" borderId="0" xfId="6" applyFont="1"/>
    <xf numFmtId="0" fontId="57" fillId="2" borderId="0" xfId="7" applyFill="1"/>
    <xf numFmtId="0" fontId="57" fillId="0" borderId="0" xfId="7" applyFill="1"/>
    <xf numFmtId="0" fontId="5" fillId="0" borderId="0" xfId="6" applyFont="1" applyFill="1"/>
    <xf numFmtId="10" fontId="0" fillId="0" borderId="0" xfId="0" applyNumberFormat="1"/>
    <xf numFmtId="0" fontId="0" fillId="0" borderId="23" xfId="0" quotePrefix="1" applyBorder="1" applyAlignment="1">
      <alignment horizontal="center"/>
    </xf>
    <xf numFmtId="0" fontId="0" fillId="22" borderId="45" xfId="0" applyFill="1" applyBorder="1"/>
    <xf numFmtId="0" fontId="0" fillId="14" borderId="35" xfId="0" applyFill="1" applyBorder="1"/>
    <xf numFmtId="0" fontId="58" fillId="2" borderId="0" xfId="0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1" fillId="0" borderId="0" xfId="7" applyFont="1" applyFill="1"/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7" applyFont="1" applyFill="1"/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1" fontId="62" fillId="24" borderId="0" xfId="0" applyNumberFormat="1" applyFont="1" applyFill="1" applyBorder="1" applyAlignment="1">
      <alignment horizontal="center"/>
    </xf>
    <xf numFmtId="1" fontId="10" fillId="3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3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62" fillId="24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wrapText="1"/>
    </xf>
    <xf numFmtId="1" fontId="10" fillId="24" borderId="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0" fillId="3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top"/>
    </xf>
    <xf numFmtId="0" fontId="19" fillId="20" borderId="9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1" fontId="0" fillId="0" borderId="9" xfId="0" applyNumberFormat="1" applyFont="1" applyFill="1" applyBorder="1" applyAlignment="1">
      <alignment horizontal="center" vertical="top"/>
    </xf>
    <xf numFmtId="1" fontId="19" fillId="0" borderId="9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18" fillId="18" borderId="9" xfId="0" applyFont="1" applyFill="1" applyBorder="1" applyAlignment="1">
      <alignment horizontal="center" vertical="top" wrapText="1"/>
    </xf>
    <xf numFmtId="0" fontId="19" fillId="18" borderId="9" xfId="0" applyFont="1" applyFill="1" applyBorder="1" applyAlignment="1">
      <alignment horizontal="center" vertical="top" wrapText="1"/>
    </xf>
    <xf numFmtId="0" fontId="10" fillId="18" borderId="9" xfId="0" applyFont="1" applyFill="1" applyBorder="1" applyAlignment="1">
      <alignment horizontal="center" vertical="top" wrapText="1"/>
    </xf>
    <xf numFmtId="0" fontId="0" fillId="18" borderId="9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1" fontId="19" fillId="0" borderId="9" xfId="0" applyNumberFormat="1" applyFont="1" applyFill="1" applyBorder="1" applyAlignment="1">
      <alignment horizontal="center" vertical="top" wrapText="1"/>
    </xf>
    <xf numFmtId="0" fontId="19" fillId="24" borderId="9" xfId="0" applyFont="1" applyFill="1" applyBorder="1" applyAlignment="1">
      <alignment horizontal="center" vertical="top" wrapText="1"/>
    </xf>
    <xf numFmtId="1" fontId="19" fillId="24" borderId="9" xfId="0" applyNumberFormat="1" applyFont="1" applyFill="1" applyBorder="1" applyAlignment="1">
      <alignment horizontal="center" vertical="top" wrapText="1"/>
    </xf>
    <xf numFmtId="1" fontId="0" fillId="24" borderId="9" xfId="0" applyNumberFormat="1" applyFont="1" applyFill="1" applyBorder="1" applyAlignment="1">
      <alignment horizontal="center" vertical="top"/>
    </xf>
    <xf numFmtId="0" fontId="19" fillId="26" borderId="9" xfId="0" applyFont="1" applyFill="1" applyBorder="1" applyAlignment="1">
      <alignment horizontal="center" vertical="top" wrapText="1"/>
    </xf>
    <xf numFmtId="1" fontId="19" fillId="26" borderId="9" xfId="0" applyNumberFormat="1" applyFont="1" applyFill="1" applyBorder="1" applyAlignment="1">
      <alignment horizontal="center" vertical="top" wrapText="1"/>
    </xf>
    <xf numFmtId="1" fontId="0" fillId="26" borderId="9" xfId="0" applyNumberFormat="1" applyFont="1" applyFill="1" applyBorder="1" applyAlignment="1">
      <alignment horizontal="center" vertical="top"/>
    </xf>
    <xf numFmtId="0" fontId="19" fillId="20" borderId="9" xfId="0" quotePrefix="1" applyFont="1" applyFill="1" applyBorder="1" applyAlignment="1">
      <alignment horizontal="center" vertical="top" wrapText="1"/>
    </xf>
    <xf numFmtId="0" fontId="3" fillId="18" borderId="9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62" fillId="24" borderId="9" xfId="0" applyFont="1" applyFill="1" applyBorder="1" applyAlignment="1">
      <alignment horizontal="center"/>
    </xf>
    <xf numFmtId="1" fontId="10" fillId="3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30" borderId="9" xfId="0" applyFont="1" applyFill="1" applyBorder="1" applyAlignment="1">
      <alignment horizontal="center"/>
    </xf>
    <xf numFmtId="0" fontId="10" fillId="30" borderId="9" xfId="0" applyFont="1" applyFill="1" applyBorder="1" applyAlignment="1">
      <alignment horizontal="center" wrapText="1"/>
    </xf>
    <xf numFmtId="1" fontId="62" fillId="24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/>
    </xf>
    <xf numFmtId="1" fontId="64" fillId="0" borderId="54" xfId="0" applyNumberFormat="1" applyFont="1" applyBorder="1" applyAlignment="1">
      <alignment horizontal="center"/>
    </xf>
    <xf numFmtId="1" fontId="64" fillId="0" borderId="55" xfId="0" applyNumberFormat="1" applyFont="1" applyBorder="1" applyAlignment="1">
      <alignment horizontal="center"/>
    </xf>
    <xf numFmtId="1" fontId="29" fillId="0" borderId="55" xfId="0" applyNumberFormat="1" applyFont="1" applyBorder="1" applyAlignment="1">
      <alignment horizontal="center"/>
    </xf>
    <xf numFmtId="1" fontId="64" fillId="0" borderId="56" xfId="0" applyNumberFormat="1" applyFont="1" applyBorder="1" applyAlignment="1">
      <alignment horizontal="center"/>
    </xf>
    <xf numFmtId="0" fontId="64" fillId="0" borderId="54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1" fontId="64" fillId="30" borderId="55" xfId="0" applyNumberFormat="1" applyFont="1" applyFill="1" applyBorder="1" applyAlignment="1">
      <alignment horizontal="center"/>
    </xf>
    <xf numFmtId="0" fontId="29" fillId="30" borderId="55" xfId="0" applyFont="1" applyFill="1" applyBorder="1" applyAlignment="1">
      <alignment horizontal="center"/>
    </xf>
    <xf numFmtId="0" fontId="64" fillId="30" borderId="55" xfId="0" applyFont="1" applyFill="1" applyBorder="1" applyAlignment="1">
      <alignment horizontal="center"/>
    </xf>
    <xf numFmtId="0" fontId="29" fillId="0" borderId="57" xfId="0" applyFont="1" applyBorder="1" applyAlignment="1">
      <alignment horizontal="center"/>
    </xf>
    <xf numFmtId="1" fontId="64" fillId="0" borderId="55" xfId="0" applyNumberFormat="1" applyFont="1" applyFill="1" applyBorder="1" applyAlignment="1">
      <alignment horizontal="center"/>
    </xf>
    <xf numFmtId="0" fontId="64" fillId="0" borderId="57" xfId="0" applyFont="1" applyBorder="1" applyAlignment="1">
      <alignment horizontal="center"/>
    </xf>
    <xf numFmtId="0" fontId="65" fillId="31" borderId="55" xfId="0" applyFont="1" applyFill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65" fillId="31" borderId="54" xfId="0" applyFont="1" applyFill="1" applyBorder="1" applyAlignment="1">
      <alignment horizontal="center"/>
    </xf>
    <xf numFmtId="0" fontId="29" fillId="0" borderId="59" xfId="0" applyFont="1" applyBorder="1" applyAlignment="1">
      <alignment horizontal="center"/>
    </xf>
    <xf numFmtId="1" fontId="65" fillId="31" borderId="55" xfId="0" applyNumberFormat="1" applyFont="1" applyFill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64" fillId="0" borderId="61" xfId="0" applyFont="1" applyBorder="1" applyAlignment="1">
      <alignment horizontal="center"/>
    </xf>
    <xf numFmtId="0" fontId="64" fillId="30" borderId="55" xfId="0" applyFont="1" applyFill="1" applyBorder="1" applyAlignment="1">
      <alignment horizontal="center" wrapText="1"/>
    </xf>
    <xf numFmtId="0" fontId="67" fillId="0" borderId="55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1" fontId="64" fillId="0" borderId="59" xfId="0" applyNumberFormat="1" applyFont="1" applyBorder="1" applyAlignment="1">
      <alignment horizontal="center"/>
    </xf>
    <xf numFmtId="1" fontId="65" fillId="0" borderId="61" xfId="0" applyNumberFormat="1" applyFont="1" applyFill="1" applyBorder="1" applyAlignment="1">
      <alignment horizontal="center"/>
    </xf>
    <xf numFmtId="1" fontId="64" fillId="30" borderId="56" xfId="0" applyNumberFormat="1" applyFont="1" applyFill="1" applyBorder="1" applyAlignment="1">
      <alignment horizontal="center"/>
    </xf>
    <xf numFmtId="0" fontId="66" fillId="0" borderId="54" xfId="0" applyFont="1" applyBorder="1" applyAlignment="1">
      <alignment horizontal="center" vertical="center" wrapText="1"/>
    </xf>
    <xf numFmtId="0" fontId="65" fillId="31" borderId="0" xfId="0" applyFont="1" applyFill="1" applyBorder="1" applyAlignment="1">
      <alignment horizontal="center"/>
    </xf>
    <xf numFmtId="1" fontId="64" fillId="30" borderId="58" xfId="0" applyNumberFormat="1" applyFont="1" applyFill="1" applyBorder="1" applyAlignment="1">
      <alignment horizontal="center"/>
    </xf>
    <xf numFmtId="1" fontId="64" fillId="0" borderId="60" xfId="0" applyNumberFormat="1" applyFont="1" applyBorder="1" applyAlignment="1">
      <alignment horizontal="center"/>
    </xf>
    <xf numFmtId="1" fontId="29" fillId="0" borderId="57" xfId="0" applyNumberFormat="1" applyFont="1" applyBorder="1" applyAlignment="1">
      <alignment horizontal="center"/>
    </xf>
    <xf numFmtId="1" fontId="29" fillId="0" borderId="59" xfId="0" applyNumberFormat="1" applyFont="1" applyBorder="1" applyAlignment="1">
      <alignment horizontal="center"/>
    </xf>
    <xf numFmtId="1" fontId="20" fillId="0" borderId="23" xfId="0" applyNumberFormat="1" applyFont="1" applyFill="1" applyBorder="1" applyAlignment="1">
      <alignment horizontal="center" vertical="top" wrapText="1"/>
    </xf>
    <xf numFmtId="0" fontId="0" fillId="0" borderId="9" xfId="0" applyFont="1" applyBorder="1"/>
    <xf numFmtId="0" fontId="63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18" borderId="9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0" fillId="29" borderId="0" xfId="0" applyFont="1" applyFill="1" applyAlignment="1">
      <alignment horizontal="left" wrapText="1"/>
    </xf>
    <xf numFmtId="0" fontId="70" fillId="29" borderId="0" xfId="0" applyFont="1" applyFill="1" applyAlignment="1">
      <alignment horizontal="center" wrapText="1"/>
    </xf>
    <xf numFmtId="0" fontId="71" fillId="0" borderId="0" xfId="0" applyFont="1"/>
    <xf numFmtId="0" fontId="72" fillId="27" borderId="0" xfId="0" applyFont="1" applyFill="1" applyAlignment="1">
      <alignment wrapText="1"/>
    </xf>
    <xf numFmtId="0" fontId="72" fillId="27" borderId="0" xfId="0" applyFont="1" applyFill="1" applyAlignment="1">
      <alignment horizontal="center" wrapText="1"/>
    </xf>
    <xf numFmtId="170" fontId="72" fillId="27" borderId="0" xfId="0" applyNumberFormat="1" applyFont="1" applyFill="1" applyAlignment="1">
      <alignment horizontal="center" wrapText="1"/>
    </xf>
    <xf numFmtId="0" fontId="72" fillId="28" borderId="0" xfId="0" applyFont="1" applyFill="1" applyAlignment="1">
      <alignment wrapText="1"/>
    </xf>
    <xf numFmtId="0" fontId="72" fillId="28" borderId="0" xfId="0" applyFont="1" applyFill="1" applyAlignment="1">
      <alignment horizontal="center" wrapText="1"/>
    </xf>
    <xf numFmtId="170" fontId="72" fillId="28" borderId="0" xfId="0" applyNumberFormat="1" applyFont="1" applyFill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24" borderId="9" xfId="0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/>
    </xf>
    <xf numFmtId="0" fontId="44" fillId="0" borderId="4" xfId="0" applyFont="1" applyFill="1" applyBorder="1" applyAlignment="1">
      <alignment horizontal="center" vertical="center"/>
    </xf>
    <xf numFmtId="168" fontId="3" fillId="0" borderId="4" xfId="0" applyNumberFormat="1" applyFont="1" applyBorder="1" applyAlignment="1">
      <alignment horizontal="center"/>
    </xf>
    <xf numFmtId="0" fontId="74" fillId="0" borderId="2" xfId="0" applyFont="1" applyFill="1" applyBorder="1"/>
    <xf numFmtId="0" fontId="74" fillId="0" borderId="3" xfId="0" applyFont="1" applyBorder="1"/>
    <xf numFmtId="0" fontId="74" fillId="0" borderId="4" xfId="0" applyFont="1" applyFill="1" applyBorder="1"/>
    <xf numFmtId="0" fontId="74" fillId="0" borderId="0" xfId="0" applyFont="1" applyFill="1" applyBorder="1"/>
    <xf numFmtId="0" fontId="74" fillId="0" borderId="5" xfId="0" applyFont="1" applyBorder="1"/>
    <xf numFmtId="0" fontId="74" fillId="0" borderId="0" xfId="0" applyFont="1" applyBorder="1"/>
    <xf numFmtId="49" fontId="74" fillId="0" borderId="1" xfId="0" applyNumberFormat="1" applyFont="1" applyFill="1" applyBorder="1"/>
    <xf numFmtId="49" fontId="10" fillId="0" borderId="1" xfId="0" applyNumberFormat="1" applyFont="1" applyFill="1" applyBorder="1"/>
    <xf numFmtId="0" fontId="27" fillId="0" borderId="0" xfId="0" applyFont="1" applyFill="1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15" fillId="23" borderId="63" xfId="0" applyFont="1" applyFill="1" applyBorder="1" applyAlignment="1">
      <alignment horizontal="center" vertical="top" wrapText="1"/>
    </xf>
    <xf numFmtId="0" fontId="17" fillId="23" borderId="63" xfId="0" applyFont="1" applyFill="1" applyBorder="1" applyAlignment="1">
      <alignment horizontal="center" vertical="top" wrapText="1"/>
    </xf>
    <xf numFmtId="49" fontId="0" fillId="18" borderId="9" xfId="0" applyNumberFormat="1" applyFont="1" applyFill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/>
    </xf>
    <xf numFmtId="49" fontId="10" fillId="24" borderId="9" xfId="0" applyNumberFormat="1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 wrapText="1"/>
    </xf>
    <xf numFmtId="49" fontId="63" fillId="0" borderId="9" xfId="0" applyNumberFormat="1" applyFont="1" applyBorder="1" applyAlignment="1">
      <alignment horizontal="center" wrapText="1"/>
    </xf>
    <xf numFmtId="49" fontId="10" fillId="0" borderId="9" xfId="0" applyNumberFormat="1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 vertical="top" wrapText="1"/>
    </xf>
    <xf numFmtId="49" fontId="19" fillId="24" borderId="9" xfId="0" applyNumberFormat="1" applyFont="1" applyFill="1" applyBorder="1" applyAlignment="1">
      <alignment horizontal="center" vertical="top" wrapText="1"/>
    </xf>
    <xf numFmtId="49" fontId="19" fillId="0" borderId="37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59" fillId="0" borderId="0" xfId="0" applyNumberFormat="1" applyFont="1" applyFill="1" applyBorder="1" applyAlignment="1">
      <alignment horizontal="center" vertical="top"/>
    </xf>
    <xf numFmtId="0" fontId="60" fillId="0" borderId="43" xfId="0" applyNumberFormat="1" applyFont="1" applyFill="1" applyBorder="1" applyAlignment="1">
      <alignment horizontal="center" vertical="top" wrapText="1"/>
    </xf>
    <xf numFmtId="0" fontId="57" fillId="0" borderId="0" xfId="7" applyFill="1" applyAlignment="1">
      <alignment horizontal="center"/>
    </xf>
    <xf numFmtId="0" fontId="60" fillId="0" borderId="43" xfId="0" applyNumberFormat="1" applyFont="1" applyFill="1" applyBorder="1" applyAlignment="1">
      <alignment horizontal="center" wrapText="1"/>
    </xf>
    <xf numFmtId="0" fontId="59" fillId="0" borderId="0" xfId="0" applyNumberFormat="1" applyFont="1" applyFill="1" applyAlignment="1">
      <alignment horizontal="center"/>
    </xf>
    <xf numFmtId="0" fontId="0" fillId="0" borderId="22" xfId="0" applyBorder="1"/>
    <xf numFmtId="0" fontId="59" fillId="0" borderId="0" xfId="0" applyNumberFormat="1" applyFont="1" applyFill="1" applyAlignment="1">
      <alignment horizontal="center" vertical="top"/>
    </xf>
    <xf numFmtId="0" fontId="1" fillId="0" borderId="62" xfId="3" applyNumberFormat="1" applyFont="1" applyFill="1" applyBorder="1" applyAlignment="1">
      <alignment horizontal="center"/>
    </xf>
    <xf numFmtId="0" fontId="1" fillId="0" borderId="62" xfId="3" applyNumberFormat="1" applyFont="1" applyFill="1" applyBorder="1" applyAlignment="1"/>
    <xf numFmtId="0" fontId="16" fillId="23" borderId="6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20" xfId="0" applyFont="1" applyFill="1" applyBorder="1" applyAlignment="1"/>
    <xf numFmtId="0" fontId="0" fillId="0" borderId="21" xfId="0" applyBorder="1" applyAlignment="1"/>
    <xf numFmtId="0" fontId="0" fillId="0" borderId="22" xfId="0" applyBorder="1" applyAlignment="1"/>
    <xf numFmtId="0" fontId="11" fillId="0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7" fillId="0" borderId="0" xfId="0" applyFont="1" applyFill="1" applyBorder="1" applyAlignment="1"/>
    <xf numFmtId="0" fontId="0" fillId="0" borderId="0" xfId="0" applyAlignment="1"/>
    <xf numFmtId="0" fontId="22" fillId="0" borderId="0" xfId="0" applyFont="1" applyAlignment="1">
      <alignment horizontal="left"/>
    </xf>
    <xf numFmtId="14" fontId="11" fillId="0" borderId="0" xfId="0" applyNumberFormat="1" applyFont="1" applyBorder="1" applyAlignment="1"/>
    <xf numFmtId="0" fontId="11" fillId="0" borderId="0" xfId="0" applyFont="1" applyAlignment="1"/>
    <xf numFmtId="0" fontId="40" fillId="0" borderId="0" xfId="0" applyFont="1" applyBorder="1" applyAlignment="1">
      <alignment horizontal="left" vertical="top" wrapText="1"/>
    </xf>
    <xf numFmtId="0" fontId="0" fillId="2" borderId="36" xfId="0" applyNumberForma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2" borderId="39" xfId="0" applyNumberFormat="1" applyFill="1" applyBorder="1" applyAlignment="1">
      <alignment horizontal="center" vertical="center"/>
    </xf>
    <xf numFmtId="0" fontId="0" fillId="2" borderId="40" xfId="0" applyNumberForma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23" borderId="63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23" borderId="6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5" fillId="23" borderId="63" xfId="0" applyFont="1" applyFill="1" applyBorder="1" applyAlignment="1">
      <alignment horizontal="center" vertical="center" wrapText="1"/>
    </xf>
    <xf numFmtId="0" fontId="16" fillId="23" borderId="6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9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right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2" fillId="0" borderId="0" xfId="0" applyFont="1" applyAlignment="1">
      <alignment wrapText="1"/>
    </xf>
    <xf numFmtId="0" fontId="72" fillId="0" borderId="0" xfId="0" applyFont="1" applyAlignment="1">
      <alignment horizontal="left" wrapText="1"/>
    </xf>
    <xf numFmtId="0" fontId="7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42" xfId="0" applyFont="1" applyBorder="1" applyAlignment="1">
      <alignment horizontal="left" wrapText="1"/>
    </xf>
    <xf numFmtId="0" fontId="14" fillId="20" borderId="42" xfId="0" applyFont="1" applyFill="1" applyBorder="1" applyAlignment="1">
      <alignment horizontal="center" vertical="top" wrapText="1"/>
    </xf>
    <xf numFmtId="0" fontId="49" fillId="0" borderId="4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4" fillId="23" borderId="42" xfId="0" applyFont="1" applyFill="1" applyBorder="1" applyAlignment="1">
      <alignment horizontal="center" vertical="top" wrapText="1"/>
    </xf>
    <xf numFmtId="0" fontId="16" fillId="23" borderId="42" xfId="0" applyFont="1" applyFill="1" applyBorder="1" applyAlignment="1">
      <alignment horizontal="center" vertical="top" wrapText="1"/>
    </xf>
    <xf numFmtId="0" fontId="16" fillId="23" borderId="42" xfId="0" applyFont="1" applyFill="1" applyBorder="1" applyAlignment="1">
      <alignment horizontal="center" vertical="center" wrapText="1"/>
    </xf>
    <xf numFmtId="0" fontId="15" fillId="23" borderId="4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/>
    </xf>
  </cellXfs>
  <cellStyles count="8">
    <cellStyle name="Hyperlink" xfId="6" builtinId="8"/>
    <cellStyle name="Normal" xfId="0" builtinId="0"/>
    <cellStyle name="Normal 2" xfId="3" xr:uid="{00000000-0005-0000-0000-000002000000}"/>
    <cellStyle name="Normal 2 2" xfId="7" xr:uid="{00000000-0005-0000-0000-000003000000}"/>
    <cellStyle name="Normal 3" xfId="2" xr:uid="{00000000-0005-0000-0000-000004000000}"/>
    <cellStyle name="Normal 4" xfId="4" xr:uid="{00000000-0005-0000-0000-000005000000}"/>
    <cellStyle name="Normal 5" xfId="5" xr:uid="{00000000-0005-0000-0000-000006000000}"/>
    <cellStyle name="Percent" xfId="1" builtinId="5"/>
  </cellStyles>
  <dxfs count="78">
    <dxf>
      <font>
        <b/>
        <i val="0"/>
      </font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  <dxf>
      <font>
        <color theme="0"/>
      </font>
      <fill>
        <patternFill>
          <bgColor rgb="FF00B05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9393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2018-2019 Arizona State Council's Monthly New Member Intake</a:t>
            </a:r>
          </a:p>
        </c:rich>
      </c:tx>
      <c:layout>
        <c:manualLayout>
          <c:xMode val="edge"/>
          <c:yMode val="edge"/>
          <c:x val="0.26516623001296019"/>
          <c:y val="1.32700639368812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636374781135095"/>
          <c:y val="1.3573492610943401E-2"/>
          <c:w val="0.75870601719450814"/>
          <c:h val="0.5991503408426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Goal!$B$4</c:f>
              <c:strCache>
                <c:ptCount val="1"/>
                <c:pt idx="0">
                  <c:v>Actual New Members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65-4DCC-9F94-22F701C5B429}"/>
              </c:ext>
            </c:extLst>
          </c:dPt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Goal!$C$4:$N$4</c:f>
              <c:numCache>
                <c:formatCode>General</c:formatCode>
                <c:ptCount val="12"/>
                <c:pt idx="0">
                  <c:v>24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5-4DCC-9F94-22F701C5B429}"/>
            </c:ext>
          </c:extLst>
        </c:ser>
        <c:ser>
          <c:idx val="6"/>
          <c:order val="2"/>
          <c:tx>
            <c:strRef>
              <c:f>Goal!$B$6</c:f>
              <c:strCache>
                <c:ptCount val="1"/>
                <c:pt idx="0">
                  <c:v>2017-2018 New Members</c:v>
                </c:pt>
              </c:strCache>
            </c:strRef>
          </c:tx>
          <c:invertIfNegative val="0"/>
          <c:val>
            <c:numRef>
              <c:f>Goal!$C$6:$N$6</c:f>
              <c:numCache>
                <c:formatCode>General</c:formatCode>
                <c:ptCount val="12"/>
                <c:pt idx="0">
                  <c:v>42</c:v>
                </c:pt>
                <c:pt idx="1">
                  <c:v>70</c:v>
                </c:pt>
                <c:pt idx="2">
                  <c:v>55</c:v>
                </c:pt>
                <c:pt idx="3">
                  <c:v>85</c:v>
                </c:pt>
                <c:pt idx="4">
                  <c:v>104</c:v>
                </c:pt>
                <c:pt idx="5">
                  <c:v>34</c:v>
                </c:pt>
                <c:pt idx="6">
                  <c:v>101</c:v>
                </c:pt>
                <c:pt idx="7">
                  <c:v>71</c:v>
                </c:pt>
                <c:pt idx="8">
                  <c:v>85</c:v>
                </c:pt>
                <c:pt idx="9">
                  <c:v>92</c:v>
                </c:pt>
                <c:pt idx="10">
                  <c:v>95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D-4602-A173-2F7A16B22F36}"/>
            </c:ext>
          </c:extLst>
        </c:ser>
        <c:ser>
          <c:idx val="2"/>
          <c:order val="3"/>
          <c:tx>
            <c:strRef>
              <c:f>Goal!$B$7</c:f>
              <c:strCache>
                <c:ptCount val="1"/>
                <c:pt idx="0">
                  <c:v>2016-2017 New Members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Goal!$C$7:$N$7</c:f>
              <c:numCache>
                <c:formatCode>General</c:formatCode>
                <c:ptCount val="12"/>
                <c:pt idx="0">
                  <c:v>36</c:v>
                </c:pt>
                <c:pt idx="1">
                  <c:v>57</c:v>
                </c:pt>
                <c:pt idx="2">
                  <c:v>72</c:v>
                </c:pt>
                <c:pt idx="3">
                  <c:v>51</c:v>
                </c:pt>
                <c:pt idx="4">
                  <c:v>82</c:v>
                </c:pt>
                <c:pt idx="5">
                  <c:v>89</c:v>
                </c:pt>
                <c:pt idx="6">
                  <c:v>44</c:v>
                </c:pt>
                <c:pt idx="7">
                  <c:v>86</c:v>
                </c:pt>
                <c:pt idx="8">
                  <c:v>109</c:v>
                </c:pt>
                <c:pt idx="9">
                  <c:v>78</c:v>
                </c:pt>
                <c:pt idx="10">
                  <c:v>119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65-4DCC-9F94-22F701C5B429}"/>
            </c:ext>
          </c:extLst>
        </c:ser>
        <c:ser>
          <c:idx val="3"/>
          <c:order val="4"/>
          <c:tx>
            <c:strRef>
              <c:f>Goal!$B$8</c:f>
              <c:strCache>
                <c:ptCount val="1"/>
                <c:pt idx="0">
                  <c:v>2015-2016 New Members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Goal!$C$8:$N$8</c:f>
              <c:numCache>
                <c:formatCode>General</c:formatCode>
                <c:ptCount val="12"/>
                <c:pt idx="0">
                  <c:v>31</c:v>
                </c:pt>
                <c:pt idx="1">
                  <c:v>69</c:v>
                </c:pt>
                <c:pt idx="2">
                  <c:v>60</c:v>
                </c:pt>
                <c:pt idx="3">
                  <c:v>76</c:v>
                </c:pt>
                <c:pt idx="4">
                  <c:v>89</c:v>
                </c:pt>
                <c:pt idx="5">
                  <c:v>96</c:v>
                </c:pt>
                <c:pt idx="6">
                  <c:v>57</c:v>
                </c:pt>
                <c:pt idx="7">
                  <c:v>94</c:v>
                </c:pt>
                <c:pt idx="8">
                  <c:v>83</c:v>
                </c:pt>
                <c:pt idx="9">
                  <c:v>77</c:v>
                </c:pt>
                <c:pt idx="10">
                  <c:v>106</c:v>
                </c:pt>
                <c:pt idx="1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5-4DCC-9F94-22F701C5B429}"/>
            </c:ext>
          </c:extLst>
        </c:ser>
        <c:ser>
          <c:idx val="1"/>
          <c:order val="5"/>
          <c:tx>
            <c:strRef>
              <c:f>Goal!$B$9</c:f>
              <c:strCache>
                <c:ptCount val="1"/>
                <c:pt idx="0">
                  <c:v>2014-2015 New Members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Goal!$C$9:$N$9</c:f>
              <c:numCache>
                <c:formatCode>General</c:formatCode>
                <c:ptCount val="12"/>
                <c:pt idx="0">
                  <c:v>60</c:v>
                </c:pt>
                <c:pt idx="1">
                  <c:v>57</c:v>
                </c:pt>
                <c:pt idx="2">
                  <c:v>70</c:v>
                </c:pt>
                <c:pt idx="3">
                  <c:v>95</c:v>
                </c:pt>
                <c:pt idx="4">
                  <c:v>70</c:v>
                </c:pt>
                <c:pt idx="5">
                  <c:v>77</c:v>
                </c:pt>
                <c:pt idx="6">
                  <c:v>67</c:v>
                </c:pt>
                <c:pt idx="7">
                  <c:v>68</c:v>
                </c:pt>
                <c:pt idx="8">
                  <c:v>99</c:v>
                </c:pt>
                <c:pt idx="9">
                  <c:v>82</c:v>
                </c:pt>
                <c:pt idx="10">
                  <c:v>92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65-4DCC-9F94-22F701C5B429}"/>
            </c:ext>
          </c:extLst>
        </c:ser>
        <c:ser>
          <c:idx val="5"/>
          <c:order val="6"/>
          <c:tx>
            <c:strRef>
              <c:f>Goal!$B$10</c:f>
              <c:strCache>
                <c:ptCount val="1"/>
                <c:pt idx="0">
                  <c:v>2013-2014 New Members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Goal!$C$10:$N$10</c:f>
              <c:numCache>
                <c:formatCode>General</c:formatCode>
                <c:ptCount val="12"/>
                <c:pt idx="0">
                  <c:v>45</c:v>
                </c:pt>
                <c:pt idx="1">
                  <c:v>39</c:v>
                </c:pt>
                <c:pt idx="2">
                  <c:v>51</c:v>
                </c:pt>
                <c:pt idx="3">
                  <c:v>90</c:v>
                </c:pt>
                <c:pt idx="4">
                  <c:v>56</c:v>
                </c:pt>
                <c:pt idx="5">
                  <c:v>89</c:v>
                </c:pt>
                <c:pt idx="6">
                  <c:v>49</c:v>
                </c:pt>
                <c:pt idx="7">
                  <c:v>57</c:v>
                </c:pt>
                <c:pt idx="8">
                  <c:v>74</c:v>
                </c:pt>
                <c:pt idx="9">
                  <c:v>62</c:v>
                </c:pt>
                <c:pt idx="10">
                  <c:v>110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0-41FE-8FF3-878527033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56096"/>
        <c:axId val="232257272"/>
      </c:barChart>
      <c:lineChart>
        <c:grouping val="standard"/>
        <c:varyColors val="0"/>
        <c:ser>
          <c:idx val="4"/>
          <c:order val="1"/>
          <c:tx>
            <c:strRef>
              <c:f>Goal!$B$5</c:f>
              <c:strCache>
                <c:ptCount val="1"/>
                <c:pt idx="0">
                  <c:v>Goal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Goal!$C$5:$N$5</c:f>
              <c:numCache>
                <c:formatCode>General</c:formatCode>
                <c:ptCount val="12"/>
                <c:pt idx="0">
                  <c:v>24</c:v>
                </c:pt>
                <c:pt idx="1">
                  <c:v>86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5-4DCC-9F94-22F701C5B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56096"/>
        <c:axId val="232257272"/>
      </c:lineChart>
      <c:dateAx>
        <c:axId val="232256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2257272"/>
        <c:crosses val="autoZero"/>
        <c:auto val="1"/>
        <c:lblOffset val="100"/>
        <c:baseTimeUnit val="months"/>
      </c:dateAx>
      <c:valAx>
        <c:axId val="232257272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New Members</a:t>
                </a:r>
              </a:p>
            </c:rich>
          </c:tx>
          <c:layout>
            <c:manualLayout>
              <c:xMode val="edge"/>
              <c:yMode val="edge"/>
              <c:x val="0.14806928619369514"/>
              <c:y val="0.221579163531670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2256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Arizona Change in Net/Net (1985 - 2018)</a:t>
            </a:r>
          </a:p>
        </c:rich>
      </c:tx>
      <c:layout>
        <c:manualLayout>
          <c:xMode val="edge"/>
          <c:yMode val="edge"/>
          <c:x val="0.31857461927425368"/>
          <c:y val="1.7241379310344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24078847686929E-2"/>
          <c:y val="0.12091252602045434"/>
          <c:w val="0.89930529988299579"/>
          <c:h val="0.80709996379762872"/>
        </c:manualLayout>
      </c:layout>
      <c:lineChart>
        <c:grouping val="standard"/>
        <c:varyColors val="0"/>
        <c:ser>
          <c:idx val="0"/>
          <c:order val="0"/>
          <c:tx>
            <c:strRef>
              <c:f>Statistics!$B$53</c:f>
              <c:strCache>
                <c:ptCount val="1"/>
                <c:pt idx="0">
                  <c:v>Net/Net</c:v>
                </c:pt>
              </c:strCache>
            </c:strRef>
          </c:tx>
          <c:dLbls>
            <c:dLbl>
              <c:idx val="1"/>
              <c:layout>
                <c:manualLayout>
                  <c:x val="-2.4275009065610482E-2"/>
                  <c:y val="-2.8042687632306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2-4454-8C6C-DF2DE6118679}"/>
                </c:ext>
              </c:extLst>
            </c:dLbl>
            <c:dLbl>
              <c:idx val="3"/>
              <c:layout>
                <c:manualLayout>
                  <c:x val="-2.5511007490539746E-2"/>
                  <c:y val="-2.5486485917091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2-4454-8C6C-DF2DE6118679}"/>
                </c:ext>
              </c:extLst>
            </c:dLbl>
            <c:dLbl>
              <c:idx val="5"/>
              <c:layout>
                <c:manualLayout>
                  <c:x val="-2.9219002765327476E-2"/>
                  <c:y val="-2.7597927260611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82-4454-8C6C-DF2DE6118679}"/>
                </c:ext>
              </c:extLst>
            </c:dLbl>
            <c:dLbl>
              <c:idx val="7"/>
              <c:layout>
                <c:manualLayout>
                  <c:x val="-2.4275009065610496E-2"/>
                  <c:y val="-2.7468400555872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82-4454-8C6C-DF2DE6118679}"/>
                </c:ext>
              </c:extLst>
            </c:dLbl>
            <c:dLbl>
              <c:idx val="9"/>
              <c:layout>
                <c:manualLayout>
                  <c:x val="-2.7983101663108873E-2"/>
                  <c:y val="-2.2800601440867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82-4454-8C6C-DF2DE6118679}"/>
                </c:ext>
              </c:extLst>
            </c:dLbl>
            <c:dLbl>
              <c:idx val="11"/>
              <c:layout>
                <c:manualLayout>
                  <c:x val="-3.1690999615186004E-2"/>
                  <c:y val="-2.024455578192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82-4454-8C6C-DF2DE6118679}"/>
                </c:ext>
              </c:extLst>
            </c:dLbl>
            <c:dLbl>
              <c:idx val="13"/>
              <c:layout>
                <c:manualLayout>
                  <c:x val="-2.9880310584019961E-2"/>
                  <c:y val="-2.8042531576035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82-4454-8C6C-DF2DE6118679}"/>
                </c:ext>
              </c:extLst>
            </c:dLbl>
            <c:dLbl>
              <c:idx val="15"/>
              <c:layout>
                <c:manualLayout>
                  <c:x val="-3.4824304283736965E-2"/>
                  <c:y val="-2.817221433704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82-4454-8C6C-DF2DE6118679}"/>
                </c:ext>
              </c:extLst>
            </c:dLbl>
            <c:dLbl>
              <c:idx val="17"/>
              <c:layout>
                <c:manualLayout>
                  <c:x val="-3.1116309008949211E-2"/>
                  <c:y val="-2.6190299698265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82-4454-8C6C-DF2DE6118679}"/>
                </c:ext>
              </c:extLst>
            </c:dLbl>
            <c:dLbl>
              <c:idx val="19"/>
              <c:layout>
                <c:manualLayout>
                  <c:x val="-3.1116309008949211E-2"/>
                  <c:y val="-3.2136043614606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82-4454-8C6C-DF2DE6118679}"/>
                </c:ext>
              </c:extLst>
            </c:dLbl>
            <c:dLbl>
              <c:idx val="21"/>
              <c:layout>
                <c:manualLayout>
                  <c:x val="-3.3588305858807718E-2"/>
                  <c:y val="-2.874634535720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82-4454-8C6C-DF2DE6118679}"/>
                </c:ext>
              </c:extLst>
            </c:dLbl>
            <c:dLbl>
              <c:idx val="23"/>
              <c:layout>
                <c:manualLayout>
                  <c:x val="-3.3588305858807621E-2"/>
                  <c:y val="-2.4782516079648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82-4454-8C6C-DF2DE6118679}"/>
                </c:ext>
              </c:extLst>
            </c:dLbl>
            <c:dLbl>
              <c:idx val="25"/>
              <c:layout>
                <c:manualLayout>
                  <c:x val="-3.1116406331659748E-2"/>
                  <c:y val="-2.9450315194652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82-4454-8C6C-DF2DE6118679}"/>
                </c:ext>
              </c:extLst>
            </c:dLbl>
            <c:dLbl>
              <c:idx val="27"/>
              <c:layout>
                <c:manualLayout>
                  <c:x val="-3.2352307433878465E-2"/>
                  <c:y val="-2.6764430718428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82-4454-8C6C-DF2DE6118679}"/>
                </c:ext>
              </c:extLst>
            </c:dLbl>
            <c:dLbl>
              <c:idx val="29"/>
              <c:layout>
                <c:manualLayout>
                  <c:x val="-2.7408310091407709E-2"/>
                  <c:y val="-4.8287175309982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82-4454-8C6C-DF2DE6118679}"/>
                </c:ext>
              </c:extLst>
            </c:dLbl>
            <c:dLbl>
              <c:idx val="31"/>
              <c:layout>
                <c:manualLayout>
                  <c:x val="-1.8269634787340071E-2"/>
                  <c:y val="-3.7061725042990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82-4454-8C6C-DF2DE611867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Statistics!$A$54:$A$87</c:f>
              <c:numCache>
                <c:formatCode>General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Statistics!$B$54:$B$87</c:f>
              <c:numCache>
                <c:formatCode>#,##0</c:formatCode>
                <c:ptCount val="34"/>
                <c:pt idx="0">
                  <c:v>6937</c:v>
                </c:pt>
                <c:pt idx="1">
                  <c:v>7023</c:v>
                </c:pt>
                <c:pt idx="2">
                  <c:v>7136</c:v>
                </c:pt>
                <c:pt idx="3">
                  <c:v>7379</c:v>
                </c:pt>
                <c:pt idx="4">
                  <c:v>7797</c:v>
                </c:pt>
                <c:pt idx="5">
                  <c:v>7987</c:v>
                </c:pt>
                <c:pt idx="6">
                  <c:v>8250</c:v>
                </c:pt>
                <c:pt idx="7">
                  <c:v>8544</c:v>
                </c:pt>
                <c:pt idx="8">
                  <c:v>8800</c:v>
                </c:pt>
                <c:pt idx="9">
                  <c:v>8899</c:v>
                </c:pt>
                <c:pt idx="10">
                  <c:v>8982</c:v>
                </c:pt>
                <c:pt idx="11">
                  <c:v>9424</c:v>
                </c:pt>
                <c:pt idx="12">
                  <c:v>9893</c:v>
                </c:pt>
                <c:pt idx="13">
                  <c:v>10306</c:v>
                </c:pt>
                <c:pt idx="14">
                  <c:v>10655</c:v>
                </c:pt>
                <c:pt idx="15">
                  <c:v>11177</c:v>
                </c:pt>
                <c:pt idx="16">
                  <c:v>11603</c:v>
                </c:pt>
                <c:pt idx="17">
                  <c:v>12050</c:v>
                </c:pt>
                <c:pt idx="18">
                  <c:v>12437</c:v>
                </c:pt>
                <c:pt idx="19">
                  <c:v>12738</c:v>
                </c:pt>
                <c:pt idx="20">
                  <c:v>13093</c:v>
                </c:pt>
                <c:pt idx="21">
                  <c:v>13547</c:v>
                </c:pt>
                <c:pt idx="22">
                  <c:v>13971</c:v>
                </c:pt>
                <c:pt idx="23">
                  <c:v>14326</c:v>
                </c:pt>
                <c:pt idx="24">
                  <c:v>14685</c:v>
                </c:pt>
                <c:pt idx="25">
                  <c:v>14932</c:v>
                </c:pt>
                <c:pt idx="26">
                  <c:v>15229</c:v>
                </c:pt>
                <c:pt idx="27">
                  <c:v>15429</c:v>
                </c:pt>
                <c:pt idx="28">
                  <c:v>15589</c:v>
                </c:pt>
                <c:pt idx="29">
                  <c:v>15554</c:v>
                </c:pt>
                <c:pt idx="30">
                  <c:v>15768</c:v>
                </c:pt>
                <c:pt idx="31">
                  <c:v>16151</c:v>
                </c:pt>
                <c:pt idx="32">
                  <c:v>16507</c:v>
                </c:pt>
                <c:pt idx="33">
                  <c:v>16869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482-4454-8C6C-DF2DE6118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715608"/>
        <c:axId val="551717960"/>
      </c:lineChart>
      <c:catAx>
        <c:axId val="55171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1717960"/>
        <c:crosses val="autoZero"/>
        <c:auto val="1"/>
        <c:lblAlgn val="ctr"/>
        <c:lblOffset val="100"/>
        <c:noMultiLvlLbl val="0"/>
      </c:catAx>
      <c:valAx>
        <c:axId val="551717960"/>
        <c:scaling>
          <c:orientation val="minMax"/>
          <c:max val="17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Members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551715608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Arizona Star Councils (2010 - 2016)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Statistics!$M$1</c:f>
              <c:strCache>
                <c:ptCount val="1"/>
                <c:pt idx="0">
                  <c:v>Remaining Active Councils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666000359004477E-3"/>
                  <c:y val="7.9437527848207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18-4372-B26C-ACDC5873281D}"/>
                </c:ext>
              </c:extLst>
            </c:dLbl>
            <c:dLbl>
              <c:idx val="1"/>
              <c:layout>
                <c:manualLayout>
                  <c:x val="-2.7666000359004477E-3"/>
                  <c:y val="8.4110323603983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18-4372-B26C-ACDC5873281D}"/>
                </c:ext>
              </c:extLst>
            </c:dLbl>
            <c:dLbl>
              <c:idx val="2"/>
              <c:layout>
                <c:manualLayout>
                  <c:x val="5.0720414731615752E-17"/>
                  <c:y val="7.943752784820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18-4372-B26C-ACDC5873281D}"/>
                </c:ext>
              </c:extLst>
            </c:dLbl>
            <c:dLbl>
              <c:idx val="3"/>
              <c:layout>
                <c:manualLayout>
                  <c:x val="0"/>
                  <c:y val="8.878311935976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18-4372-B26C-ACDC5873281D}"/>
                </c:ext>
              </c:extLst>
            </c:dLbl>
            <c:dLbl>
              <c:idx val="4"/>
              <c:layout>
                <c:manualLayout>
                  <c:x val="-2.7666000359004477E-3"/>
                  <c:y val="9.8128710871314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8-4372-B26C-ACDC5873281D}"/>
                </c:ext>
              </c:extLst>
            </c:dLbl>
            <c:dLbl>
              <c:idx val="5"/>
              <c:layout>
                <c:manualLayout>
                  <c:x val="0"/>
                  <c:y val="7.009193633665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8-4372-B26C-ACDC5873281D}"/>
                </c:ext>
              </c:extLst>
            </c:dLbl>
            <c:dLbl>
              <c:idx val="6"/>
              <c:layout>
                <c:manualLayout>
                  <c:x val="-5.5138272225601298E-3"/>
                  <c:y val="9.2809832288248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18-4372-B26C-ACDC587328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Statistics!$L$2:$L$8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Statistics!$M$2:$M$8</c:f>
              <c:numCache>
                <c:formatCode>General</c:formatCode>
                <c:ptCount val="7"/>
                <c:pt idx="0">
                  <c:v>98</c:v>
                </c:pt>
                <c:pt idx="1">
                  <c:v>101</c:v>
                </c:pt>
                <c:pt idx="2">
                  <c:v>101</c:v>
                </c:pt>
                <c:pt idx="3">
                  <c:v>107</c:v>
                </c:pt>
                <c:pt idx="4">
                  <c:v>109</c:v>
                </c:pt>
                <c:pt idx="5">
                  <c:v>95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18-4372-B26C-ACDC5873281D}"/>
            </c:ext>
          </c:extLst>
        </c:ser>
        <c:ser>
          <c:idx val="1"/>
          <c:order val="1"/>
          <c:tx>
            <c:strRef>
              <c:f>Statistics!$N$1</c:f>
              <c:strCache>
                <c:ptCount val="1"/>
                <c:pt idx="0">
                  <c:v>Star Council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dLbls>
            <c:dLbl>
              <c:idx val="5"/>
              <c:layout>
                <c:manualLayout>
                  <c:x val="2.7665732826082211E-3"/>
                  <c:y val="-5.111008232670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18-4372-B26C-ACDC587328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Statistics!$L$2:$L$8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Statistics!$N$2:$N$8</c:f>
              <c:numCache>
                <c:formatCode>General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23</c:v>
                </c:pt>
                <c:pt idx="3">
                  <c:v>19</c:v>
                </c:pt>
                <c:pt idx="4">
                  <c:v>19</c:v>
                </c:pt>
                <c:pt idx="5">
                  <c:v>40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18-4372-B26C-ACDC5873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51714432"/>
        <c:axId val="551720704"/>
      </c:barChart>
      <c:lineChart>
        <c:grouping val="stacked"/>
        <c:varyColors val="0"/>
        <c:ser>
          <c:idx val="2"/>
          <c:order val="2"/>
          <c:tx>
            <c:strRef>
              <c:f>Statistics!$O$1</c:f>
              <c:strCache>
                <c:ptCount val="1"/>
                <c:pt idx="0">
                  <c:v>% Star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dLbls>
            <c:dLbl>
              <c:idx val="5"/>
              <c:layout>
                <c:manualLayout>
                  <c:x val="-5.2220834413262883E-2"/>
                  <c:y val="0.129458023464810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18-4372-B26C-ACDC5873281D}"/>
                </c:ext>
              </c:extLst>
            </c:dLbl>
            <c:dLbl>
              <c:idx val="6"/>
              <c:layout>
                <c:manualLayout>
                  <c:x val="-6.0491249640204275E-2"/>
                  <c:y val="7.8412615706273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18-4372-B26C-ACDC5873281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Statistics!$L$2:$L$8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Statistics!$O$2:$O$8</c:f>
              <c:numCache>
                <c:formatCode>0.0%</c:formatCode>
                <c:ptCount val="7"/>
                <c:pt idx="0">
                  <c:v>0.23469387755102042</c:v>
                </c:pt>
                <c:pt idx="1">
                  <c:v>0.20792079207920791</c:v>
                </c:pt>
                <c:pt idx="2">
                  <c:v>0.22772277227722773</c:v>
                </c:pt>
                <c:pt idx="3">
                  <c:v>0.17757009345794392</c:v>
                </c:pt>
                <c:pt idx="4">
                  <c:v>0.1743119266055046</c:v>
                </c:pt>
                <c:pt idx="5">
                  <c:v>0.42105263157894735</c:v>
                </c:pt>
                <c:pt idx="6">
                  <c:v>0.29292929292929293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F18-4372-B26C-ACDC5873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717568"/>
        <c:axId val="551723448"/>
      </c:lineChart>
      <c:catAx>
        <c:axId val="5517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1720704"/>
        <c:crosses val="autoZero"/>
        <c:auto val="1"/>
        <c:lblAlgn val="ctr"/>
        <c:lblOffset val="100"/>
        <c:noMultiLvlLbl val="0"/>
      </c:catAx>
      <c:valAx>
        <c:axId val="551720704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Councils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51714432"/>
        <c:crosses val="autoZero"/>
        <c:crossBetween val="between"/>
      </c:valAx>
      <c:valAx>
        <c:axId val="551723448"/>
        <c:scaling>
          <c:orientation val="minMax"/>
          <c:max val="0.5"/>
        </c:scaling>
        <c:delete val="0"/>
        <c:axPos val="r"/>
        <c:numFmt formatCode="0.0%" sourceLinked="1"/>
        <c:majorTickMark val="out"/>
        <c:minorTickMark val="none"/>
        <c:tickLblPos val="nextTo"/>
        <c:crossAx val="551717568"/>
        <c:crosses val="max"/>
        <c:crossBetween val="between"/>
      </c:valAx>
      <c:catAx>
        <c:axId val="55171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7234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2017-2018 Arizona State Council's Monthly New Member Intake</a:t>
            </a:r>
          </a:p>
        </c:rich>
      </c:tx>
      <c:layout>
        <c:manualLayout>
          <c:xMode val="edge"/>
          <c:yMode val="edge"/>
          <c:x val="0.12340905031186457"/>
          <c:y val="2.466571402629423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'Supreme Goal'!$B$4</c:f>
              <c:strCache>
                <c:ptCount val="1"/>
                <c:pt idx="0">
                  <c:v>Actual New Members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Goal'!$C$4:$N$4</c:f>
              <c:numCache>
                <c:formatCode>General</c:formatCode>
                <c:ptCount val="12"/>
                <c:pt idx="0">
                  <c:v>24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B-43BE-92BD-27C4863FED1C}"/>
            </c:ext>
          </c:extLst>
        </c:ser>
        <c:ser>
          <c:idx val="3"/>
          <c:order val="1"/>
          <c:tx>
            <c:strRef>
              <c:f>'Supreme Goal'!$B$6</c:f>
              <c:strCache>
                <c:ptCount val="1"/>
                <c:pt idx="0">
                  <c:v>2016-2017 New Members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Goal'!$C$6:$N$6</c:f>
              <c:numCache>
                <c:formatCode>General</c:formatCode>
                <c:ptCount val="12"/>
                <c:pt idx="0">
                  <c:v>36</c:v>
                </c:pt>
                <c:pt idx="1">
                  <c:v>57</c:v>
                </c:pt>
                <c:pt idx="2">
                  <c:v>72</c:v>
                </c:pt>
                <c:pt idx="3">
                  <c:v>51</c:v>
                </c:pt>
                <c:pt idx="4">
                  <c:v>82</c:v>
                </c:pt>
                <c:pt idx="5">
                  <c:v>89</c:v>
                </c:pt>
                <c:pt idx="6">
                  <c:v>44</c:v>
                </c:pt>
                <c:pt idx="7">
                  <c:v>86</c:v>
                </c:pt>
                <c:pt idx="8">
                  <c:v>109</c:v>
                </c:pt>
                <c:pt idx="9">
                  <c:v>78</c:v>
                </c:pt>
                <c:pt idx="10">
                  <c:v>119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BB-43BE-92BD-27C4863FED1C}"/>
            </c:ext>
          </c:extLst>
        </c:ser>
        <c:ser>
          <c:idx val="5"/>
          <c:order val="2"/>
          <c:tx>
            <c:strRef>
              <c:f>'Supreme Goal'!$B$7</c:f>
              <c:strCache>
                <c:ptCount val="1"/>
                <c:pt idx="0">
                  <c:v>2015-2016 New Members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FFC000"/>
              </a:solidFill>
            </a:ln>
          </c:spPr>
          <c:invertIfNegative val="0"/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Goal'!$C$7:$N$7</c:f>
              <c:numCache>
                <c:formatCode>General</c:formatCode>
                <c:ptCount val="12"/>
                <c:pt idx="0">
                  <c:v>31</c:v>
                </c:pt>
                <c:pt idx="1">
                  <c:v>69</c:v>
                </c:pt>
                <c:pt idx="2">
                  <c:v>60</c:v>
                </c:pt>
                <c:pt idx="3">
                  <c:v>76</c:v>
                </c:pt>
                <c:pt idx="4">
                  <c:v>89</c:v>
                </c:pt>
                <c:pt idx="5">
                  <c:v>96</c:v>
                </c:pt>
                <c:pt idx="6">
                  <c:v>57</c:v>
                </c:pt>
                <c:pt idx="7">
                  <c:v>94</c:v>
                </c:pt>
                <c:pt idx="8">
                  <c:v>83</c:v>
                </c:pt>
                <c:pt idx="9">
                  <c:v>77</c:v>
                </c:pt>
                <c:pt idx="10">
                  <c:v>106</c:v>
                </c:pt>
                <c:pt idx="1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D-4012-B150-3209C416140C}"/>
            </c:ext>
          </c:extLst>
        </c:ser>
        <c:ser>
          <c:idx val="1"/>
          <c:order val="3"/>
          <c:tx>
            <c:strRef>
              <c:f>'Supreme Goal'!$B$8</c:f>
              <c:strCache>
                <c:ptCount val="1"/>
                <c:pt idx="0">
                  <c:v>2014-2015 New Members</c:v>
                </c:pt>
              </c:strCache>
            </c:strRef>
          </c:tx>
          <c:spPr>
            <a:solidFill>
              <a:srgbClr val="00B050"/>
            </a:solidFill>
            <a:ln w="9525">
              <a:solidFill>
                <a:srgbClr val="00B050"/>
              </a:solidFill>
            </a:ln>
          </c:spPr>
          <c:invertIfNegative val="0"/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Goal'!$C$8:$N$8</c:f>
              <c:numCache>
                <c:formatCode>General</c:formatCode>
                <c:ptCount val="12"/>
                <c:pt idx="0">
                  <c:v>60</c:v>
                </c:pt>
                <c:pt idx="1">
                  <c:v>57</c:v>
                </c:pt>
                <c:pt idx="2">
                  <c:v>70</c:v>
                </c:pt>
                <c:pt idx="3">
                  <c:v>95</c:v>
                </c:pt>
                <c:pt idx="4">
                  <c:v>70</c:v>
                </c:pt>
                <c:pt idx="5">
                  <c:v>77</c:v>
                </c:pt>
                <c:pt idx="6">
                  <c:v>67</c:v>
                </c:pt>
                <c:pt idx="7">
                  <c:v>68</c:v>
                </c:pt>
                <c:pt idx="8">
                  <c:v>99</c:v>
                </c:pt>
                <c:pt idx="9">
                  <c:v>82</c:v>
                </c:pt>
                <c:pt idx="10">
                  <c:v>92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BB-43BE-92BD-27C4863FED1C}"/>
            </c:ext>
          </c:extLst>
        </c:ser>
        <c:ser>
          <c:idx val="4"/>
          <c:order val="4"/>
          <c:tx>
            <c:strRef>
              <c:f>'Supreme Goal'!$B$9</c:f>
              <c:strCache>
                <c:ptCount val="1"/>
                <c:pt idx="0">
                  <c:v>2013-2014 New Members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Goal'!$C$9:$N$9</c:f>
              <c:numCache>
                <c:formatCode>General</c:formatCode>
                <c:ptCount val="12"/>
                <c:pt idx="0">
                  <c:v>45</c:v>
                </c:pt>
                <c:pt idx="1">
                  <c:v>39</c:v>
                </c:pt>
                <c:pt idx="2">
                  <c:v>51</c:v>
                </c:pt>
                <c:pt idx="3">
                  <c:v>90</c:v>
                </c:pt>
                <c:pt idx="4">
                  <c:v>56</c:v>
                </c:pt>
                <c:pt idx="5">
                  <c:v>89</c:v>
                </c:pt>
                <c:pt idx="6">
                  <c:v>49</c:v>
                </c:pt>
                <c:pt idx="7">
                  <c:v>57</c:v>
                </c:pt>
                <c:pt idx="8">
                  <c:v>74</c:v>
                </c:pt>
                <c:pt idx="9">
                  <c:v>62</c:v>
                </c:pt>
                <c:pt idx="10">
                  <c:v>110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B-43BE-92BD-27C4863FE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724488"/>
        <c:axId val="420721744"/>
      </c:barChart>
      <c:lineChart>
        <c:grouping val="standard"/>
        <c:varyColors val="0"/>
        <c:ser>
          <c:idx val="2"/>
          <c:order val="5"/>
          <c:tx>
            <c:strRef>
              <c:f>'Supreme Goal'!$B$5</c:f>
              <c:strCache>
                <c:ptCount val="1"/>
                <c:pt idx="0">
                  <c:v>Supreme Quota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Goal'!$C$5:$N$5</c:f>
              <c:numCache>
                <c:formatCode>General</c:formatCode>
                <c:ptCount val="12"/>
                <c:pt idx="0">
                  <c:v>42</c:v>
                </c:pt>
                <c:pt idx="1">
                  <c:v>70</c:v>
                </c:pt>
                <c:pt idx="2">
                  <c:v>55</c:v>
                </c:pt>
                <c:pt idx="3">
                  <c:v>85</c:v>
                </c:pt>
                <c:pt idx="4">
                  <c:v>104</c:v>
                </c:pt>
                <c:pt idx="5">
                  <c:v>34</c:v>
                </c:pt>
                <c:pt idx="6">
                  <c:v>101</c:v>
                </c:pt>
                <c:pt idx="7">
                  <c:v>71</c:v>
                </c:pt>
                <c:pt idx="8">
                  <c:v>85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BB-43BE-92BD-27C4863FE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4488"/>
        <c:axId val="420721744"/>
      </c:lineChart>
      <c:dateAx>
        <c:axId val="420724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20721744"/>
        <c:crosses val="autoZero"/>
        <c:auto val="1"/>
        <c:lblOffset val="100"/>
        <c:baseTimeUnit val="months"/>
      </c:dateAx>
      <c:valAx>
        <c:axId val="420721744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New Members</a:t>
                </a:r>
              </a:p>
            </c:rich>
          </c:tx>
          <c:layout>
            <c:manualLayout>
              <c:xMode val="edge"/>
              <c:yMode val="edge"/>
              <c:x val="0.14806928619369514"/>
              <c:y val="0.221579163531670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0724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2017-2018 </a:t>
            </a:r>
          </a:p>
          <a:p>
            <a:pPr>
              <a:defRPr/>
            </a:pPr>
            <a:r>
              <a:rPr lang="en-US" sz="1400"/>
              <a:t>Arizona New Members to Meet the </a:t>
            </a:r>
            <a:r>
              <a:rPr lang="en-US" sz="1400" b="0"/>
              <a:t>Supreme Quota</a:t>
            </a:r>
          </a:p>
        </c:rich>
      </c:tx>
      <c:layout>
        <c:manualLayout>
          <c:xMode val="edge"/>
          <c:yMode val="edge"/>
          <c:x val="0.13282607658337839"/>
          <c:y val="1.68791881129504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'Supreme Goal'!$R$17</c:f>
              <c:numCache>
                <c:formatCode>0.00%</c:formatCode>
                <c:ptCount val="1"/>
                <c:pt idx="0">
                  <c:v>0.10947368421052632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D-4341-8C1D-28486577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726056"/>
        <c:axId val="420722920"/>
      </c:barChart>
      <c:catAx>
        <c:axId val="420726056"/>
        <c:scaling>
          <c:orientation val="minMax"/>
        </c:scaling>
        <c:delete val="1"/>
        <c:axPos val="b"/>
        <c:majorTickMark val="out"/>
        <c:minorTickMark val="none"/>
        <c:tickLblPos val="nextTo"/>
        <c:crossAx val="420722920"/>
        <c:crosses val="autoZero"/>
        <c:auto val="1"/>
        <c:lblAlgn val="ctr"/>
        <c:lblOffset val="100"/>
        <c:noMultiLvlLbl val="0"/>
      </c:catAx>
      <c:valAx>
        <c:axId val="420722920"/>
        <c:scaling>
          <c:orientation val="minMax"/>
          <c:max val="1.1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072605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2017-2018</a:t>
            </a:r>
            <a:r>
              <a:rPr lang="en-US" sz="1600" baseline="0"/>
              <a:t> Arizona State Council's Monthly New Member Intake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'Supreme Goal'!$B$4</c:f>
              <c:strCache>
                <c:ptCount val="1"/>
                <c:pt idx="0">
                  <c:v>Actual New Members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Goal'!$C$4:$N$4</c:f>
              <c:numCache>
                <c:formatCode>General</c:formatCode>
                <c:ptCount val="12"/>
                <c:pt idx="0">
                  <c:v>24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A-4382-B843-E8AB2A0921FC}"/>
            </c:ext>
          </c:extLst>
        </c:ser>
        <c:ser>
          <c:idx val="3"/>
          <c:order val="1"/>
          <c:tx>
            <c:strRef>
              <c:f>'Supreme Goal'!$B$6</c:f>
              <c:strCache>
                <c:ptCount val="1"/>
                <c:pt idx="0">
                  <c:v>2016-2017 New Members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Goal'!$C$6:$N$6</c:f>
              <c:numCache>
                <c:formatCode>General</c:formatCode>
                <c:ptCount val="12"/>
                <c:pt idx="0">
                  <c:v>36</c:v>
                </c:pt>
                <c:pt idx="1">
                  <c:v>57</c:v>
                </c:pt>
                <c:pt idx="2">
                  <c:v>72</c:v>
                </c:pt>
                <c:pt idx="3">
                  <c:v>51</c:v>
                </c:pt>
                <c:pt idx="4">
                  <c:v>82</c:v>
                </c:pt>
                <c:pt idx="5">
                  <c:v>89</c:v>
                </c:pt>
                <c:pt idx="6">
                  <c:v>44</c:v>
                </c:pt>
                <c:pt idx="7">
                  <c:v>86</c:v>
                </c:pt>
                <c:pt idx="8">
                  <c:v>109</c:v>
                </c:pt>
                <c:pt idx="9">
                  <c:v>78</c:v>
                </c:pt>
                <c:pt idx="10">
                  <c:v>119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AA-4382-B843-E8AB2A0921FC}"/>
            </c:ext>
          </c:extLst>
        </c:ser>
        <c:ser>
          <c:idx val="1"/>
          <c:order val="2"/>
          <c:tx>
            <c:strRef>
              <c:f>'Supreme Goal'!$B$7</c:f>
              <c:strCache>
                <c:ptCount val="1"/>
                <c:pt idx="0">
                  <c:v>2015-2016 New Members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Goal'!$C$7:$N$7</c:f>
              <c:numCache>
                <c:formatCode>General</c:formatCode>
                <c:ptCount val="12"/>
                <c:pt idx="0">
                  <c:v>31</c:v>
                </c:pt>
                <c:pt idx="1">
                  <c:v>69</c:v>
                </c:pt>
                <c:pt idx="2">
                  <c:v>60</c:v>
                </c:pt>
                <c:pt idx="3">
                  <c:v>76</c:v>
                </c:pt>
                <c:pt idx="4">
                  <c:v>89</c:v>
                </c:pt>
                <c:pt idx="5">
                  <c:v>96</c:v>
                </c:pt>
                <c:pt idx="6">
                  <c:v>57</c:v>
                </c:pt>
                <c:pt idx="7">
                  <c:v>94</c:v>
                </c:pt>
                <c:pt idx="8">
                  <c:v>83</c:v>
                </c:pt>
                <c:pt idx="9">
                  <c:v>77</c:v>
                </c:pt>
                <c:pt idx="10">
                  <c:v>106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AA-4382-B843-E8AB2A0921FC}"/>
            </c:ext>
          </c:extLst>
        </c:ser>
        <c:ser>
          <c:idx val="5"/>
          <c:order val="3"/>
          <c:tx>
            <c:strRef>
              <c:f>'Supreme Goal'!$B$8</c:f>
              <c:strCache>
                <c:ptCount val="1"/>
                <c:pt idx="0">
                  <c:v>2014-2015 New Members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Goal'!$C$8:$N$8</c:f>
              <c:numCache>
                <c:formatCode>General</c:formatCode>
                <c:ptCount val="12"/>
                <c:pt idx="0">
                  <c:v>60</c:v>
                </c:pt>
                <c:pt idx="1">
                  <c:v>57</c:v>
                </c:pt>
                <c:pt idx="2">
                  <c:v>70</c:v>
                </c:pt>
                <c:pt idx="3">
                  <c:v>95</c:v>
                </c:pt>
                <c:pt idx="4">
                  <c:v>70</c:v>
                </c:pt>
                <c:pt idx="5">
                  <c:v>77</c:v>
                </c:pt>
                <c:pt idx="6">
                  <c:v>67</c:v>
                </c:pt>
                <c:pt idx="7">
                  <c:v>68</c:v>
                </c:pt>
                <c:pt idx="8">
                  <c:v>99</c:v>
                </c:pt>
                <c:pt idx="9">
                  <c:v>82</c:v>
                </c:pt>
                <c:pt idx="10">
                  <c:v>92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F3-4E60-B0CC-0B1D5A6BFA9B}"/>
            </c:ext>
          </c:extLst>
        </c:ser>
        <c:ser>
          <c:idx val="4"/>
          <c:order val="4"/>
          <c:tx>
            <c:strRef>
              <c:f>'Supreme Goal'!$B$9</c:f>
              <c:strCache>
                <c:ptCount val="1"/>
                <c:pt idx="0">
                  <c:v>2013-2014 New Members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Goal'!$C$9:$N$9</c:f>
              <c:numCache>
                <c:formatCode>General</c:formatCode>
                <c:ptCount val="12"/>
                <c:pt idx="0">
                  <c:v>45</c:v>
                </c:pt>
                <c:pt idx="1">
                  <c:v>39</c:v>
                </c:pt>
                <c:pt idx="2">
                  <c:v>51</c:v>
                </c:pt>
                <c:pt idx="3">
                  <c:v>90</c:v>
                </c:pt>
                <c:pt idx="4">
                  <c:v>56</c:v>
                </c:pt>
                <c:pt idx="5">
                  <c:v>89</c:v>
                </c:pt>
                <c:pt idx="6">
                  <c:v>49</c:v>
                </c:pt>
                <c:pt idx="7">
                  <c:v>57</c:v>
                </c:pt>
                <c:pt idx="8">
                  <c:v>74</c:v>
                </c:pt>
                <c:pt idx="9">
                  <c:v>62</c:v>
                </c:pt>
                <c:pt idx="10">
                  <c:v>110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3-4E60-B0CC-0B1D5A6BFA9B}"/>
            </c:ext>
          </c:extLst>
        </c:ser>
        <c:ser>
          <c:idx val="2"/>
          <c:order val="5"/>
          <c:tx>
            <c:strRef>
              <c:f>'Supreme Goal'!$B$5</c:f>
              <c:strCache>
                <c:ptCount val="1"/>
                <c:pt idx="0">
                  <c:v>Supreme Quota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'Supreme Goal'!$C$3:$N$3</c:f>
              <c:numCache>
                <c:formatCode>mmm\-yy</c:formatCode>
                <c:ptCount val="12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</c:numCache>
            </c:numRef>
          </c:cat>
          <c:val>
            <c:numRef>
              <c:f>'Supreme Goal'!$C$5:$N$5</c:f>
              <c:numCache>
                <c:formatCode>General</c:formatCode>
                <c:ptCount val="12"/>
                <c:pt idx="0">
                  <c:v>42</c:v>
                </c:pt>
                <c:pt idx="1">
                  <c:v>70</c:v>
                </c:pt>
                <c:pt idx="2">
                  <c:v>55</c:v>
                </c:pt>
                <c:pt idx="3">
                  <c:v>85</c:v>
                </c:pt>
                <c:pt idx="4">
                  <c:v>104</c:v>
                </c:pt>
                <c:pt idx="5">
                  <c:v>34</c:v>
                </c:pt>
                <c:pt idx="6">
                  <c:v>101</c:v>
                </c:pt>
                <c:pt idx="7">
                  <c:v>71</c:v>
                </c:pt>
                <c:pt idx="8">
                  <c:v>85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A-4382-B843-E8AB2A092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046048"/>
        <c:axId val="422051536"/>
      </c:lineChart>
      <c:dateAx>
        <c:axId val="4220460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22051536"/>
        <c:crosses val="autoZero"/>
        <c:auto val="1"/>
        <c:lblOffset val="100"/>
        <c:baseTimeUnit val="months"/>
      </c:dateAx>
      <c:valAx>
        <c:axId val="42205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 Members</a:t>
                </a:r>
              </a:p>
            </c:rich>
          </c:tx>
          <c:layout>
            <c:manualLayout>
              <c:xMode val="edge"/>
              <c:yMode val="edge"/>
              <c:x val="0.14418602890971996"/>
              <c:y val="0.219604840262723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2046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/>
            </a:pPr>
            <a:r>
              <a:rPr lang="en-US" sz="1400"/>
              <a:t>2018-2019 </a:t>
            </a:r>
          </a:p>
          <a:p>
            <a:pPr>
              <a:defRPr/>
            </a:pPr>
            <a:r>
              <a:rPr lang="en-US" sz="1400"/>
              <a:t>Arizona New Members</a:t>
            </a:r>
          </a:p>
        </c:rich>
      </c:tx>
      <c:layout>
        <c:manualLayout>
          <c:xMode val="edge"/>
          <c:yMode val="edge"/>
          <c:x val="0.27637352754599348"/>
          <c:y val="4.44875785875602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17245405102303"/>
          <c:y val="0.28558920832570345"/>
          <c:w val="0.65652162512644696"/>
          <c:h val="0.67998437404626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1.7526613080925572E-2"/>
                  <c:y val="-6.5116279069767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86618867928003"/>
                      <c:h val="6.63875968992248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AE9-484A-8B46-68F01A4F18A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Goal!$R$18</c:f>
              <c:numCache>
                <c:formatCode>0.0%</c:formatCode>
                <c:ptCount val="1"/>
                <c:pt idx="0">
                  <c:v>0.10947368421052632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8-4E81-A10A-91C5C59AC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60800"/>
        <c:axId val="232258448"/>
      </c:barChart>
      <c:catAx>
        <c:axId val="232260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258448"/>
        <c:crossesAt val="0"/>
        <c:auto val="1"/>
        <c:lblAlgn val="ctr"/>
        <c:lblOffset val="100"/>
        <c:noMultiLvlLbl val="0"/>
      </c:catAx>
      <c:valAx>
        <c:axId val="2322584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226080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2018-2019</a:t>
            </a:r>
            <a:r>
              <a:rPr lang="en-US" sz="1600" baseline="0"/>
              <a:t> Arizona State Council's Monthly New Member Intake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Goal!$B$4</c:f>
              <c:strCache>
                <c:ptCount val="1"/>
                <c:pt idx="0">
                  <c:v>Actual New Members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Goal!$C$4:$N$4</c:f>
              <c:numCache>
                <c:formatCode>General</c:formatCode>
                <c:ptCount val="12"/>
                <c:pt idx="0">
                  <c:v>24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B-43B8-9534-54845682B809}"/>
            </c:ext>
          </c:extLst>
        </c:ser>
        <c:ser>
          <c:idx val="6"/>
          <c:order val="1"/>
          <c:tx>
            <c:strRef>
              <c:f>Goal!$B$6</c:f>
              <c:strCache>
                <c:ptCount val="1"/>
                <c:pt idx="0">
                  <c:v>2017-2018 New Members</c:v>
                </c:pt>
              </c:strCache>
            </c:strRef>
          </c:tx>
          <c:marker>
            <c:symbol val="none"/>
          </c:marker>
          <c:val>
            <c:numRef>
              <c:f>Goal!$C$6:$N$6</c:f>
              <c:numCache>
                <c:formatCode>General</c:formatCode>
                <c:ptCount val="12"/>
                <c:pt idx="0">
                  <c:v>42</c:v>
                </c:pt>
                <c:pt idx="1">
                  <c:v>70</c:v>
                </c:pt>
                <c:pt idx="2">
                  <c:v>55</c:v>
                </c:pt>
                <c:pt idx="3">
                  <c:v>85</c:v>
                </c:pt>
                <c:pt idx="4">
                  <c:v>104</c:v>
                </c:pt>
                <c:pt idx="5">
                  <c:v>34</c:v>
                </c:pt>
                <c:pt idx="6">
                  <c:v>101</c:v>
                </c:pt>
                <c:pt idx="7">
                  <c:v>71</c:v>
                </c:pt>
                <c:pt idx="8">
                  <c:v>85</c:v>
                </c:pt>
                <c:pt idx="9">
                  <c:v>92</c:v>
                </c:pt>
                <c:pt idx="10">
                  <c:v>95</c:v>
                </c:pt>
                <c:pt idx="11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3A-4929-85B6-A715F030EB1F}"/>
            </c:ext>
          </c:extLst>
        </c:ser>
        <c:ser>
          <c:idx val="2"/>
          <c:order val="2"/>
          <c:tx>
            <c:strRef>
              <c:f>Goal!$B$7</c:f>
              <c:strCache>
                <c:ptCount val="1"/>
                <c:pt idx="0">
                  <c:v>2016-2017 New Members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Goal!$C$7:$N$7</c:f>
              <c:numCache>
                <c:formatCode>General</c:formatCode>
                <c:ptCount val="12"/>
                <c:pt idx="0">
                  <c:v>36</c:v>
                </c:pt>
                <c:pt idx="1">
                  <c:v>57</c:v>
                </c:pt>
                <c:pt idx="2">
                  <c:v>72</c:v>
                </c:pt>
                <c:pt idx="3">
                  <c:v>51</c:v>
                </c:pt>
                <c:pt idx="4">
                  <c:v>82</c:v>
                </c:pt>
                <c:pt idx="5">
                  <c:v>89</c:v>
                </c:pt>
                <c:pt idx="6">
                  <c:v>44</c:v>
                </c:pt>
                <c:pt idx="7">
                  <c:v>86</c:v>
                </c:pt>
                <c:pt idx="8">
                  <c:v>109</c:v>
                </c:pt>
                <c:pt idx="9">
                  <c:v>78</c:v>
                </c:pt>
                <c:pt idx="10">
                  <c:v>119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9B-43B8-9534-54845682B809}"/>
            </c:ext>
          </c:extLst>
        </c:ser>
        <c:ser>
          <c:idx val="3"/>
          <c:order val="3"/>
          <c:tx>
            <c:strRef>
              <c:f>Goal!$B$8</c:f>
              <c:strCache>
                <c:ptCount val="1"/>
                <c:pt idx="0">
                  <c:v>2015-2016 New Members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Goal!$C$8:$N$8</c:f>
              <c:numCache>
                <c:formatCode>General</c:formatCode>
                <c:ptCount val="12"/>
                <c:pt idx="0">
                  <c:v>31</c:v>
                </c:pt>
                <c:pt idx="1">
                  <c:v>69</c:v>
                </c:pt>
                <c:pt idx="2">
                  <c:v>60</c:v>
                </c:pt>
                <c:pt idx="3">
                  <c:v>76</c:v>
                </c:pt>
                <c:pt idx="4">
                  <c:v>89</c:v>
                </c:pt>
                <c:pt idx="5">
                  <c:v>96</c:v>
                </c:pt>
                <c:pt idx="6">
                  <c:v>57</c:v>
                </c:pt>
                <c:pt idx="7">
                  <c:v>94</c:v>
                </c:pt>
                <c:pt idx="8">
                  <c:v>83</c:v>
                </c:pt>
                <c:pt idx="9">
                  <c:v>77</c:v>
                </c:pt>
                <c:pt idx="10">
                  <c:v>106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9B-43B8-9534-54845682B809}"/>
            </c:ext>
          </c:extLst>
        </c:ser>
        <c:ser>
          <c:idx val="1"/>
          <c:order val="4"/>
          <c:tx>
            <c:strRef>
              <c:f>Goal!$B$9</c:f>
              <c:strCache>
                <c:ptCount val="1"/>
                <c:pt idx="0">
                  <c:v>2014-2015 New Members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Goal!$C$9:$N$9</c:f>
              <c:numCache>
                <c:formatCode>General</c:formatCode>
                <c:ptCount val="12"/>
                <c:pt idx="0">
                  <c:v>60</c:v>
                </c:pt>
                <c:pt idx="1">
                  <c:v>57</c:v>
                </c:pt>
                <c:pt idx="2">
                  <c:v>70</c:v>
                </c:pt>
                <c:pt idx="3">
                  <c:v>95</c:v>
                </c:pt>
                <c:pt idx="4">
                  <c:v>70</c:v>
                </c:pt>
                <c:pt idx="5">
                  <c:v>77</c:v>
                </c:pt>
                <c:pt idx="6">
                  <c:v>67</c:v>
                </c:pt>
                <c:pt idx="7">
                  <c:v>68</c:v>
                </c:pt>
                <c:pt idx="8">
                  <c:v>99</c:v>
                </c:pt>
                <c:pt idx="9">
                  <c:v>82</c:v>
                </c:pt>
                <c:pt idx="10">
                  <c:v>92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9B-43B8-9534-54845682B809}"/>
            </c:ext>
          </c:extLst>
        </c:ser>
        <c:ser>
          <c:idx val="5"/>
          <c:order val="5"/>
          <c:tx>
            <c:strRef>
              <c:f>Goal!$B$10</c:f>
              <c:strCache>
                <c:ptCount val="1"/>
                <c:pt idx="0">
                  <c:v>2013-2014 New Members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Goal!$C$10:$N$10</c:f>
              <c:numCache>
                <c:formatCode>General</c:formatCode>
                <c:ptCount val="12"/>
                <c:pt idx="0">
                  <c:v>45</c:v>
                </c:pt>
                <c:pt idx="1">
                  <c:v>39</c:v>
                </c:pt>
                <c:pt idx="2">
                  <c:v>51</c:v>
                </c:pt>
                <c:pt idx="3">
                  <c:v>90</c:v>
                </c:pt>
                <c:pt idx="4">
                  <c:v>56</c:v>
                </c:pt>
                <c:pt idx="5">
                  <c:v>89</c:v>
                </c:pt>
                <c:pt idx="6">
                  <c:v>49</c:v>
                </c:pt>
                <c:pt idx="7">
                  <c:v>57</c:v>
                </c:pt>
                <c:pt idx="8">
                  <c:v>74</c:v>
                </c:pt>
                <c:pt idx="9">
                  <c:v>62</c:v>
                </c:pt>
                <c:pt idx="10">
                  <c:v>110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1-4480-BA67-51E35759B04C}"/>
            </c:ext>
          </c:extLst>
        </c:ser>
        <c:ser>
          <c:idx val="4"/>
          <c:order val="6"/>
          <c:tx>
            <c:strRef>
              <c:f>Goal!$B$5</c:f>
              <c:strCache>
                <c:ptCount val="1"/>
                <c:pt idx="0">
                  <c:v>Goal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Goal!$C$5:$N$5</c:f>
              <c:numCache>
                <c:formatCode>General</c:formatCode>
                <c:ptCount val="12"/>
                <c:pt idx="0">
                  <c:v>24</c:v>
                </c:pt>
                <c:pt idx="1">
                  <c:v>86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B-43B8-9534-54845682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259232"/>
        <c:axId val="232261192"/>
      </c:lineChart>
      <c:dateAx>
        <c:axId val="2322592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232261192"/>
        <c:crosses val="autoZero"/>
        <c:auto val="1"/>
        <c:lblOffset val="100"/>
        <c:baseTimeUnit val="months"/>
      </c:dateAx>
      <c:valAx>
        <c:axId val="232261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 Members</a:t>
                </a:r>
              </a:p>
            </c:rich>
          </c:tx>
          <c:layout>
            <c:manualLayout>
              <c:xMode val="edge"/>
              <c:yMode val="edge"/>
              <c:x val="0.14418602890971996"/>
              <c:y val="0.219604840262723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32259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Total New Members </a:t>
            </a:r>
            <a:r>
              <a:rPr lang="en-US" sz="1200"/>
              <a:t>Goal 950</a:t>
            </a:r>
          </a:p>
        </c:rich>
      </c:tx>
      <c:layout>
        <c:manualLayout>
          <c:xMode val="edge"/>
          <c:yMode val="edge"/>
          <c:x val="0.14902137232845894"/>
          <c:y val="1.53594795865827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Thermostat!$B$8</c:f>
              <c:strCache>
                <c:ptCount val="1"/>
                <c:pt idx="0">
                  <c:v>Total New Members</c:v>
                </c:pt>
              </c:strCache>
            </c:strRef>
          </c:tx>
          <c:invertIfNegative val="0"/>
          <c:val>
            <c:numRef>
              <c:f>Thermostat!$C$8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0-4E62-A1D7-44D903B8E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0726448"/>
        <c:axId val="420720176"/>
      </c:barChart>
      <c:catAx>
        <c:axId val="42072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20720176"/>
        <c:crosses val="autoZero"/>
        <c:auto val="1"/>
        <c:lblAlgn val="ctr"/>
        <c:lblOffset val="100"/>
        <c:noMultiLvlLbl val="0"/>
      </c:catAx>
      <c:valAx>
        <c:axId val="420720176"/>
        <c:scaling>
          <c:orientation val="minMax"/>
          <c:max val="95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#;\-#,###\:" sourceLinked="0"/>
        <c:majorTickMark val="out"/>
        <c:minorTickMark val="none"/>
        <c:tickLblPos val="nextTo"/>
        <c:crossAx val="420726448"/>
        <c:crosses val="autoZero"/>
        <c:crossBetween val="between"/>
        <c:majorUnit val="100"/>
      </c:valAx>
      <c:spPr>
        <a:ln w="25400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Net / Net </a:t>
            </a:r>
            <a:r>
              <a:rPr lang="en-US" sz="1200"/>
              <a:t>Goal 285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Thermostat!$B$16</c:f>
              <c:strCache>
                <c:ptCount val="1"/>
                <c:pt idx="0">
                  <c:v>Net / Net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val>
            <c:numRef>
              <c:f>Thermostat!$C$16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0-4636-9FAE-DB42ACE86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0727624"/>
        <c:axId val="420721352"/>
      </c:barChart>
      <c:catAx>
        <c:axId val="420727624"/>
        <c:scaling>
          <c:orientation val="minMax"/>
        </c:scaling>
        <c:delete val="1"/>
        <c:axPos val="b"/>
        <c:majorTickMark val="out"/>
        <c:minorTickMark val="none"/>
        <c:tickLblPos val="nextTo"/>
        <c:crossAx val="420721352"/>
        <c:crossesAt val="0"/>
        <c:auto val="1"/>
        <c:lblAlgn val="ctr"/>
        <c:lblOffset val="100"/>
        <c:noMultiLvlLbl val="0"/>
      </c:catAx>
      <c:valAx>
        <c:axId val="420721352"/>
        <c:scaling>
          <c:orientation val="minMax"/>
          <c:max val="28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#;\-#,###\:" sourceLinked="0"/>
        <c:majorTickMark val="out"/>
        <c:minorTickMark val="none"/>
        <c:tickLblPos val="nextTo"/>
        <c:crossAx val="420727624"/>
        <c:crosses val="autoZero"/>
        <c:crossBetween val="between"/>
      </c:valAx>
      <c:spPr>
        <a:solidFill>
          <a:schemeClr val="accent3"/>
        </a:solidFill>
        <a:ln w="25400">
          <a:solidFill>
            <a:schemeClr val="accent3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Member Intake by District</a:t>
            </a:r>
          </a:p>
          <a:p>
            <a:pPr>
              <a:defRPr/>
            </a:pPr>
            <a:r>
              <a:rPr lang="en-US" sz="1400" b="0"/>
              <a:t>as of July 1 , 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'Members by District'!$D$2</c:f>
              <c:strCache>
                <c:ptCount val="1"/>
                <c:pt idx="0">
                  <c:v>Apr-16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'Members by District'!$C$3:$C$34</c:f>
              <c:strCache>
                <c:ptCount val="32"/>
                <c:pt idx="0">
                  <c:v>District 9</c:v>
                </c:pt>
                <c:pt idx="1">
                  <c:v>District 8</c:v>
                </c:pt>
                <c:pt idx="2">
                  <c:v>District 15</c:v>
                </c:pt>
                <c:pt idx="3">
                  <c:v>District 20</c:v>
                </c:pt>
                <c:pt idx="4">
                  <c:v>District 23</c:v>
                </c:pt>
                <c:pt idx="5">
                  <c:v>District 26</c:v>
                </c:pt>
                <c:pt idx="6">
                  <c:v>District 24</c:v>
                </c:pt>
                <c:pt idx="7">
                  <c:v>District 4</c:v>
                </c:pt>
                <c:pt idx="8">
                  <c:v>District 6</c:v>
                </c:pt>
                <c:pt idx="9">
                  <c:v>District 18</c:v>
                </c:pt>
                <c:pt idx="10">
                  <c:v>District 3</c:v>
                </c:pt>
                <c:pt idx="11">
                  <c:v>District 5</c:v>
                </c:pt>
                <c:pt idx="12">
                  <c:v>District 10</c:v>
                </c:pt>
                <c:pt idx="13">
                  <c:v>District 12</c:v>
                </c:pt>
                <c:pt idx="14">
                  <c:v>District 13</c:v>
                </c:pt>
                <c:pt idx="15">
                  <c:v>District 19</c:v>
                </c:pt>
                <c:pt idx="16">
                  <c:v>District 22</c:v>
                </c:pt>
                <c:pt idx="17">
                  <c:v>District 27</c:v>
                </c:pt>
                <c:pt idx="18">
                  <c:v>District 25</c:v>
                </c:pt>
                <c:pt idx="19">
                  <c:v>District 1</c:v>
                </c:pt>
                <c:pt idx="20">
                  <c:v>District 14</c:v>
                </c:pt>
                <c:pt idx="21">
                  <c:v>District 11</c:v>
                </c:pt>
                <c:pt idx="22">
                  <c:v>District 29</c:v>
                </c:pt>
                <c:pt idx="23">
                  <c:v>District 30</c:v>
                </c:pt>
                <c:pt idx="24">
                  <c:v>District 32</c:v>
                </c:pt>
                <c:pt idx="25">
                  <c:v>District 2</c:v>
                </c:pt>
                <c:pt idx="26">
                  <c:v>District 16</c:v>
                </c:pt>
                <c:pt idx="27">
                  <c:v>District 17</c:v>
                </c:pt>
                <c:pt idx="28">
                  <c:v>District 28</c:v>
                </c:pt>
                <c:pt idx="29">
                  <c:v>District 21</c:v>
                </c:pt>
                <c:pt idx="30">
                  <c:v>District 31</c:v>
                </c:pt>
                <c:pt idx="31">
                  <c:v>District 7</c:v>
                </c:pt>
              </c:strCache>
            </c:strRef>
          </c:cat>
          <c:val>
            <c:numRef>
              <c:f>'Members by District'!$D$3:$D$34</c:f>
              <c:numCache>
                <c:formatCode>General</c:formatCode>
                <c:ptCount val="32"/>
                <c:pt idx="0">
                  <c:v>18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8-45C2-B642-E8E4D334F60D}"/>
            </c:ext>
          </c:extLst>
        </c:ser>
        <c:ser>
          <c:idx val="1"/>
          <c:order val="1"/>
          <c:tx>
            <c:strRef>
              <c:f>'Members by District'!$E$2</c:f>
              <c:strCache>
                <c:ptCount val="1"/>
                <c:pt idx="0">
                  <c:v>May-16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'Members by District'!$C$3:$C$34</c:f>
              <c:strCache>
                <c:ptCount val="32"/>
                <c:pt idx="0">
                  <c:v>District 9</c:v>
                </c:pt>
                <c:pt idx="1">
                  <c:v>District 8</c:v>
                </c:pt>
                <c:pt idx="2">
                  <c:v>District 15</c:v>
                </c:pt>
                <c:pt idx="3">
                  <c:v>District 20</c:v>
                </c:pt>
                <c:pt idx="4">
                  <c:v>District 23</c:v>
                </c:pt>
                <c:pt idx="5">
                  <c:v>District 26</c:v>
                </c:pt>
                <c:pt idx="6">
                  <c:v>District 24</c:v>
                </c:pt>
                <c:pt idx="7">
                  <c:v>District 4</c:v>
                </c:pt>
                <c:pt idx="8">
                  <c:v>District 6</c:v>
                </c:pt>
                <c:pt idx="9">
                  <c:v>District 18</c:v>
                </c:pt>
                <c:pt idx="10">
                  <c:v>District 3</c:v>
                </c:pt>
                <c:pt idx="11">
                  <c:v>District 5</c:v>
                </c:pt>
                <c:pt idx="12">
                  <c:v>District 10</c:v>
                </c:pt>
                <c:pt idx="13">
                  <c:v>District 12</c:v>
                </c:pt>
                <c:pt idx="14">
                  <c:v>District 13</c:v>
                </c:pt>
                <c:pt idx="15">
                  <c:v>District 19</c:v>
                </c:pt>
                <c:pt idx="16">
                  <c:v>District 22</c:v>
                </c:pt>
                <c:pt idx="17">
                  <c:v>District 27</c:v>
                </c:pt>
                <c:pt idx="18">
                  <c:v>District 25</c:v>
                </c:pt>
                <c:pt idx="19">
                  <c:v>District 1</c:v>
                </c:pt>
                <c:pt idx="20">
                  <c:v>District 14</c:v>
                </c:pt>
                <c:pt idx="21">
                  <c:v>District 11</c:v>
                </c:pt>
                <c:pt idx="22">
                  <c:v>District 29</c:v>
                </c:pt>
                <c:pt idx="23">
                  <c:v>District 30</c:v>
                </c:pt>
                <c:pt idx="24">
                  <c:v>District 32</c:v>
                </c:pt>
                <c:pt idx="25">
                  <c:v>District 2</c:v>
                </c:pt>
                <c:pt idx="26">
                  <c:v>District 16</c:v>
                </c:pt>
                <c:pt idx="27">
                  <c:v>District 17</c:v>
                </c:pt>
                <c:pt idx="28">
                  <c:v>District 28</c:v>
                </c:pt>
                <c:pt idx="29">
                  <c:v>District 21</c:v>
                </c:pt>
                <c:pt idx="30">
                  <c:v>District 31</c:v>
                </c:pt>
                <c:pt idx="31">
                  <c:v>District 7</c:v>
                </c:pt>
              </c:strCache>
            </c:strRef>
          </c:cat>
          <c:val>
            <c:numRef>
              <c:f>'Members by District'!$E$3:$E$34</c:f>
              <c:numCache>
                <c:formatCode>General</c:formatCode>
                <c:ptCount val="32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8-45C2-B642-E8E4D334F60D}"/>
            </c:ext>
          </c:extLst>
        </c:ser>
        <c:ser>
          <c:idx val="2"/>
          <c:order val="2"/>
          <c:tx>
            <c:strRef>
              <c:f>'Members by District'!$F$2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'Members by District'!$C$3:$C$34</c:f>
              <c:strCache>
                <c:ptCount val="32"/>
                <c:pt idx="0">
                  <c:v>District 9</c:v>
                </c:pt>
                <c:pt idx="1">
                  <c:v>District 8</c:v>
                </c:pt>
                <c:pt idx="2">
                  <c:v>District 15</c:v>
                </c:pt>
                <c:pt idx="3">
                  <c:v>District 20</c:v>
                </c:pt>
                <c:pt idx="4">
                  <c:v>District 23</c:v>
                </c:pt>
                <c:pt idx="5">
                  <c:v>District 26</c:v>
                </c:pt>
                <c:pt idx="6">
                  <c:v>District 24</c:v>
                </c:pt>
                <c:pt idx="7">
                  <c:v>District 4</c:v>
                </c:pt>
                <c:pt idx="8">
                  <c:v>District 6</c:v>
                </c:pt>
                <c:pt idx="9">
                  <c:v>District 18</c:v>
                </c:pt>
                <c:pt idx="10">
                  <c:v>District 3</c:v>
                </c:pt>
                <c:pt idx="11">
                  <c:v>District 5</c:v>
                </c:pt>
                <c:pt idx="12">
                  <c:v>District 10</c:v>
                </c:pt>
                <c:pt idx="13">
                  <c:v>District 12</c:v>
                </c:pt>
                <c:pt idx="14">
                  <c:v>District 13</c:v>
                </c:pt>
                <c:pt idx="15">
                  <c:v>District 19</c:v>
                </c:pt>
                <c:pt idx="16">
                  <c:v>District 22</c:v>
                </c:pt>
                <c:pt idx="17">
                  <c:v>District 27</c:v>
                </c:pt>
                <c:pt idx="18">
                  <c:v>District 25</c:v>
                </c:pt>
                <c:pt idx="19">
                  <c:v>District 1</c:v>
                </c:pt>
                <c:pt idx="20">
                  <c:v>District 14</c:v>
                </c:pt>
                <c:pt idx="21">
                  <c:v>District 11</c:v>
                </c:pt>
                <c:pt idx="22">
                  <c:v>District 29</c:v>
                </c:pt>
                <c:pt idx="23">
                  <c:v>District 30</c:v>
                </c:pt>
                <c:pt idx="24">
                  <c:v>District 32</c:v>
                </c:pt>
                <c:pt idx="25">
                  <c:v>District 2</c:v>
                </c:pt>
                <c:pt idx="26">
                  <c:v>District 16</c:v>
                </c:pt>
                <c:pt idx="27">
                  <c:v>District 17</c:v>
                </c:pt>
                <c:pt idx="28">
                  <c:v>District 28</c:v>
                </c:pt>
                <c:pt idx="29">
                  <c:v>District 21</c:v>
                </c:pt>
                <c:pt idx="30">
                  <c:v>District 31</c:v>
                </c:pt>
                <c:pt idx="31">
                  <c:v>District 7</c:v>
                </c:pt>
              </c:strCache>
            </c:strRef>
          </c:cat>
          <c:val>
            <c:numRef>
              <c:f>'Members by District'!$F$3:$F$34</c:f>
              <c:numCache>
                <c:formatCode>General</c:formatCode>
                <c:ptCount val="32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5">
                  <c:v>1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D8-45C2-B642-E8E4D334F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20724096"/>
        <c:axId val="420724880"/>
      </c:barChart>
      <c:catAx>
        <c:axId val="42072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0724880"/>
        <c:crosses val="autoZero"/>
        <c:auto val="1"/>
        <c:lblAlgn val="ctr"/>
        <c:lblOffset val="100"/>
        <c:noMultiLvlLbl val="0"/>
      </c:catAx>
      <c:valAx>
        <c:axId val="42072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New Members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20724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600"/>
              <a:t>2018-2019 Arizona State Council's Monthly New Member Intake</a:t>
            </a:r>
          </a:p>
        </c:rich>
      </c:tx>
      <c:layout>
        <c:manualLayout>
          <c:xMode val="edge"/>
          <c:yMode val="edge"/>
          <c:x val="0.26516623001296019"/>
          <c:y val="1.32700639368812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636379802748956"/>
          <c:y val="1.3573443377877354E-2"/>
          <c:w val="0.75870601719450814"/>
          <c:h val="0.5991503408426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Goal!$B$4</c:f>
              <c:strCache>
                <c:ptCount val="1"/>
                <c:pt idx="0">
                  <c:v>Actual New Members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65-4DCC-9F94-22F701C5B429}"/>
              </c:ext>
            </c:extLst>
          </c:dPt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Goal!$C$4:$N$4</c:f>
              <c:numCache>
                <c:formatCode>General</c:formatCode>
                <c:ptCount val="12"/>
                <c:pt idx="0">
                  <c:v>24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5-4DCC-9F94-22F701C5B429}"/>
            </c:ext>
          </c:extLst>
        </c:ser>
        <c:ser>
          <c:idx val="5"/>
          <c:order val="2"/>
          <c:tx>
            <c:strRef>
              <c:f>Goal!$B$6</c:f>
              <c:strCache>
                <c:ptCount val="1"/>
                <c:pt idx="0">
                  <c:v>2017-2018 New Members</c:v>
                </c:pt>
              </c:strCache>
            </c:strRef>
          </c:tx>
          <c:invertIfNegative val="0"/>
          <c:val>
            <c:numRef>
              <c:f>Goal!$C$6:$N$6</c:f>
              <c:numCache>
                <c:formatCode>General</c:formatCode>
                <c:ptCount val="12"/>
                <c:pt idx="0">
                  <c:v>42</c:v>
                </c:pt>
                <c:pt idx="1">
                  <c:v>70</c:v>
                </c:pt>
                <c:pt idx="2">
                  <c:v>55</c:v>
                </c:pt>
                <c:pt idx="3">
                  <c:v>85</c:v>
                </c:pt>
                <c:pt idx="4">
                  <c:v>104</c:v>
                </c:pt>
                <c:pt idx="5">
                  <c:v>34</c:v>
                </c:pt>
                <c:pt idx="6">
                  <c:v>101</c:v>
                </c:pt>
                <c:pt idx="7">
                  <c:v>71</c:v>
                </c:pt>
                <c:pt idx="8">
                  <c:v>85</c:v>
                </c:pt>
                <c:pt idx="9">
                  <c:v>92</c:v>
                </c:pt>
                <c:pt idx="10">
                  <c:v>95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4-45D6-A87D-16CAEDB1E5AC}"/>
            </c:ext>
          </c:extLst>
        </c:ser>
        <c:ser>
          <c:idx val="2"/>
          <c:order val="3"/>
          <c:tx>
            <c:strRef>
              <c:f>Goal!$B$7</c:f>
              <c:strCache>
                <c:ptCount val="1"/>
                <c:pt idx="0">
                  <c:v>2016-2017 New Members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Goal!$C$7:$N$7</c:f>
              <c:numCache>
                <c:formatCode>General</c:formatCode>
                <c:ptCount val="12"/>
                <c:pt idx="0">
                  <c:v>36</c:v>
                </c:pt>
                <c:pt idx="1">
                  <c:v>57</c:v>
                </c:pt>
                <c:pt idx="2">
                  <c:v>72</c:v>
                </c:pt>
                <c:pt idx="3">
                  <c:v>51</c:v>
                </c:pt>
                <c:pt idx="4">
                  <c:v>82</c:v>
                </c:pt>
                <c:pt idx="5">
                  <c:v>89</c:v>
                </c:pt>
                <c:pt idx="6">
                  <c:v>44</c:v>
                </c:pt>
                <c:pt idx="7">
                  <c:v>86</c:v>
                </c:pt>
                <c:pt idx="8">
                  <c:v>109</c:v>
                </c:pt>
                <c:pt idx="9">
                  <c:v>78</c:v>
                </c:pt>
                <c:pt idx="10">
                  <c:v>119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65-4DCC-9F94-22F701C5B429}"/>
            </c:ext>
          </c:extLst>
        </c:ser>
        <c:ser>
          <c:idx val="3"/>
          <c:order val="4"/>
          <c:tx>
            <c:strRef>
              <c:f>Goal!$B$8</c:f>
              <c:strCache>
                <c:ptCount val="1"/>
                <c:pt idx="0">
                  <c:v>2015-2016 New Members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Goal!$C$8:$N$8</c:f>
              <c:numCache>
                <c:formatCode>General</c:formatCode>
                <c:ptCount val="12"/>
                <c:pt idx="0">
                  <c:v>31</c:v>
                </c:pt>
                <c:pt idx="1">
                  <c:v>69</c:v>
                </c:pt>
                <c:pt idx="2">
                  <c:v>60</c:v>
                </c:pt>
                <c:pt idx="3">
                  <c:v>76</c:v>
                </c:pt>
                <c:pt idx="4">
                  <c:v>89</c:v>
                </c:pt>
                <c:pt idx="5">
                  <c:v>96</c:v>
                </c:pt>
                <c:pt idx="6">
                  <c:v>57</c:v>
                </c:pt>
                <c:pt idx="7">
                  <c:v>94</c:v>
                </c:pt>
                <c:pt idx="8">
                  <c:v>83</c:v>
                </c:pt>
                <c:pt idx="9">
                  <c:v>77</c:v>
                </c:pt>
                <c:pt idx="10">
                  <c:v>106</c:v>
                </c:pt>
                <c:pt idx="1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5-4DCC-9F94-22F701C5B429}"/>
            </c:ext>
          </c:extLst>
        </c:ser>
        <c:ser>
          <c:idx val="1"/>
          <c:order val="5"/>
          <c:tx>
            <c:strRef>
              <c:f>Goal!$B$9</c:f>
              <c:strCache>
                <c:ptCount val="1"/>
                <c:pt idx="0">
                  <c:v>2014-2015 New Members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Goal!$C$9:$N$9</c:f>
              <c:numCache>
                <c:formatCode>General</c:formatCode>
                <c:ptCount val="12"/>
                <c:pt idx="0">
                  <c:v>60</c:v>
                </c:pt>
                <c:pt idx="1">
                  <c:v>57</c:v>
                </c:pt>
                <c:pt idx="2">
                  <c:v>70</c:v>
                </c:pt>
                <c:pt idx="3">
                  <c:v>95</c:v>
                </c:pt>
                <c:pt idx="4">
                  <c:v>70</c:v>
                </c:pt>
                <c:pt idx="5">
                  <c:v>77</c:v>
                </c:pt>
                <c:pt idx="6">
                  <c:v>67</c:v>
                </c:pt>
                <c:pt idx="7">
                  <c:v>68</c:v>
                </c:pt>
                <c:pt idx="8">
                  <c:v>99</c:v>
                </c:pt>
                <c:pt idx="9">
                  <c:v>82</c:v>
                </c:pt>
                <c:pt idx="10">
                  <c:v>92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65-4DCC-9F94-22F701C5B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725664"/>
        <c:axId val="420726840"/>
      </c:barChart>
      <c:lineChart>
        <c:grouping val="standard"/>
        <c:varyColors val="0"/>
        <c:ser>
          <c:idx val="4"/>
          <c:order val="1"/>
          <c:tx>
            <c:strRef>
              <c:f>Goal!$B$5</c:f>
              <c:strCache>
                <c:ptCount val="1"/>
                <c:pt idx="0">
                  <c:v>Goal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Goal!$C$3:$N$3</c:f>
              <c:numCache>
                <c:formatCode>mmm\-yy</c:formatCode>
                <c:ptCount val="12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</c:numCache>
            </c:numRef>
          </c:cat>
          <c:val>
            <c:numRef>
              <c:f>Goal!$C$5:$N$5</c:f>
              <c:numCache>
                <c:formatCode>General</c:formatCode>
                <c:ptCount val="12"/>
                <c:pt idx="0">
                  <c:v>24</c:v>
                </c:pt>
                <c:pt idx="1">
                  <c:v>86</c:v>
                </c:pt>
                <c:pt idx="2">
                  <c:v>84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5-4DCC-9F94-22F701C5B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5664"/>
        <c:axId val="420726840"/>
      </c:lineChart>
      <c:dateAx>
        <c:axId val="4207256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20726840"/>
        <c:crosses val="autoZero"/>
        <c:auto val="1"/>
        <c:lblOffset val="100"/>
        <c:baseTimeUnit val="months"/>
      </c:dateAx>
      <c:valAx>
        <c:axId val="420726840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New Members</a:t>
                </a:r>
              </a:p>
            </c:rich>
          </c:tx>
          <c:layout>
            <c:manualLayout>
              <c:xMode val="edge"/>
              <c:yMode val="edge"/>
              <c:x val="0.14806928619369514"/>
              <c:y val="0.221579163531670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0725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2018-2019 </a:t>
            </a:r>
          </a:p>
          <a:p>
            <a:pPr>
              <a:defRPr/>
            </a:pPr>
            <a:r>
              <a:rPr lang="en-US" sz="1400"/>
              <a:t>Arizona New Members</a:t>
            </a:r>
          </a:p>
        </c:rich>
      </c:tx>
      <c:layout>
        <c:manualLayout>
          <c:xMode val="edge"/>
          <c:yMode val="edge"/>
          <c:x val="0.27014514627492109"/>
          <c:y val="2.3280000958784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016065743758823"/>
          <c:y val="0.22889597661051861"/>
          <c:w val="0.70345118617149438"/>
          <c:h val="0.73987330697586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2.7158791250829852E-2"/>
                  <c:y val="-0.584438092498711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9BF4A5A4-10BD-487C-8DFC-5A93665CFFAD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37550699974482"/>
                      <c:h val="0.116925418569254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74F-4013-99F5-E969659D6D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Goal!$R$18</c:f>
              <c:numCache>
                <c:formatCode>0.0%</c:formatCode>
                <c:ptCount val="1"/>
                <c:pt idx="0">
                  <c:v>0.10947368421052632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A-4A7A-A86C-D0F125532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60800"/>
        <c:axId val="232258448"/>
      </c:barChart>
      <c:catAx>
        <c:axId val="232260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2258448"/>
        <c:crosses val="autoZero"/>
        <c:auto val="1"/>
        <c:lblAlgn val="ctr"/>
        <c:lblOffset val="100"/>
        <c:noMultiLvlLbl val="0"/>
      </c:catAx>
      <c:valAx>
        <c:axId val="2322584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226080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Arizona Membership Statisics (1985 - 2018)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Statistics!$B$1</c:f>
              <c:strCache>
                <c:ptCount val="1"/>
                <c:pt idx="0">
                  <c:v>New Member Intake</c:v>
                </c:pt>
              </c:strCache>
            </c:strRef>
          </c:tx>
          <c:marker>
            <c:symbol val="none"/>
          </c:marker>
          <c:dLbls>
            <c:dLbl>
              <c:idx val="30"/>
              <c:layout>
                <c:manualLayout>
                  <c:x val="-1.2884224496758077E-2"/>
                  <c:y val="-1.7216522253135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17-4F27-8165-107D17EE4C2C}"/>
                </c:ext>
              </c:extLst>
            </c:dLbl>
            <c:dLbl>
              <c:idx val="31"/>
              <c:layout>
                <c:manualLayout>
                  <c:x val="-1.122221297938273E-2"/>
                  <c:y val="-4.483938501569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17-4F27-8165-107D17EE4C2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Statistics!$A$2:$A$35</c:f>
              <c:numCache>
                <c:formatCode>General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Statistics!$B$2:$B$35</c:f>
              <c:numCache>
                <c:formatCode>General</c:formatCode>
                <c:ptCount val="34"/>
                <c:pt idx="0">
                  <c:v>558</c:v>
                </c:pt>
                <c:pt idx="1">
                  <c:v>543</c:v>
                </c:pt>
                <c:pt idx="2">
                  <c:v>504</c:v>
                </c:pt>
                <c:pt idx="3">
                  <c:v>615</c:v>
                </c:pt>
                <c:pt idx="4">
                  <c:v>714</c:v>
                </c:pt>
                <c:pt idx="5">
                  <c:v>675</c:v>
                </c:pt>
                <c:pt idx="6">
                  <c:v>685</c:v>
                </c:pt>
                <c:pt idx="7">
                  <c:v>681</c:v>
                </c:pt>
                <c:pt idx="8">
                  <c:v>637</c:v>
                </c:pt>
                <c:pt idx="9">
                  <c:v>646</c:v>
                </c:pt>
                <c:pt idx="10">
                  <c:v>619</c:v>
                </c:pt>
                <c:pt idx="11">
                  <c:v>837</c:v>
                </c:pt>
                <c:pt idx="12">
                  <c:v>924</c:v>
                </c:pt>
                <c:pt idx="13">
                  <c:v>832</c:v>
                </c:pt>
                <c:pt idx="14">
                  <c:v>819</c:v>
                </c:pt>
                <c:pt idx="15">
                  <c:v>906</c:v>
                </c:pt>
                <c:pt idx="16">
                  <c:v>807</c:v>
                </c:pt>
                <c:pt idx="17">
                  <c:v>922</c:v>
                </c:pt>
                <c:pt idx="18">
                  <c:v>858</c:v>
                </c:pt>
                <c:pt idx="19">
                  <c:v>815</c:v>
                </c:pt>
                <c:pt idx="20">
                  <c:v>970</c:v>
                </c:pt>
                <c:pt idx="21">
                  <c:v>965</c:v>
                </c:pt>
                <c:pt idx="22">
                  <c:v>996</c:v>
                </c:pt>
                <c:pt idx="23">
                  <c:v>963</c:v>
                </c:pt>
                <c:pt idx="24">
                  <c:v>1067</c:v>
                </c:pt>
                <c:pt idx="25">
                  <c:v>984</c:v>
                </c:pt>
                <c:pt idx="26">
                  <c:v>899</c:v>
                </c:pt>
                <c:pt idx="27">
                  <c:v>935</c:v>
                </c:pt>
                <c:pt idx="28">
                  <c:v>907</c:v>
                </c:pt>
                <c:pt idx="29">
                  <c:v>807</c:v>
                </c:pt>
                <c:pt idx="30">
                  <c:v>954</c:v>
                </c:pt>
                <c:pt idx="31">
                  <c:v>971</c:v>
                </c:pt>
                <c:pt idx="32">
                  <c:v>922</c:v>
                </c:pt>
                <c:pt idx="33">
                  <c:v>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17-4F27-8165-107D17EE4C2C}"/>
            </c:ext>
          </c:extLst>
        </c:ser>
        <c:ser>
          <c:idx val="1"/>
          <c:order val="1"/>
          <c:tx>
            <c:strRef>
              <c:f>Statistics!$C$1</c:f>
              <c:strCache>
                <c:ptCount val="1"/>
                <c:pt idx="0">
                  <c:v>Suspensions &amp; Withdrawals</c:v>
                </c:pt>
              </c:strCache>
            </c:strRef>
          </c:tx>
          <c:marker>
            <c:symbol val="none"/>
          </c:marker>
          <c:dLbls>
            <c:dLbl>
              <c:idx val="30"/>
              <c:layout>
                <c:manualLayout>
                  <c:x val="-2.0918192907586324E-3"/>
                  <c:y val="-1.9341357850255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17-4F27-8165-107D17EE4C2C}"/>
                </c:ext>
              </c:extLst>
            </c:dLbl>
            <c:dLbl>
              <c:idx val="31"/>
              <c:layout>
                <c:manualLayout>
                  <c:x val="-1.122221297938273E-2"/>
                  <c:y val="-5.1213891807052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17-4F27-8165-107D17EE4C2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Statistics!$A$2:$A$35</c:f>
              <c:numCache>
                <c:formatCode>General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Statistics!$C$2:$C$35</c:f>
              <c:numCache>
                <c:formatCode>General</c:formatCode>
                <c:ptCount val="34"/>
                <c:pt idx="0">
                  <c:v>350</c:v>
                </c:pt>
                <c:pt idx="1">
                  <c:v>427</c:v>
                </c:pt>
                <c:pt idx="2">
                  <c:v>394</c:v>
                </c:pt>
                <c:pt idx="3">
                  <c:v>325</c:v>
                </c:pt>
                <c:pt idx="4">
                  <c:v>248</c:v>
                </c:pt>
                <c:pt idx="5">
                  <c:v>424</c:v>
                </c:pt>
                <c:pt idx="6">
                  <c:v>306</c:v>
                </c:pt>
                <c:pt idx="7">
                  <c:v>356</c:v>
                </c:pt>
                <c:pt idx="8">
                  <c:v>276</c:v>
                </c:pt>
                <c:pt idx="9">
                  <c:v>466</c:v>
                </c:pt>
                <c:pt idx="10">
                  <c:v>434</c:v>
                </c:pt>
                <c:pt idx="11">
                  <c:v>343</c:v>
                </c:pt>
                <c:pt idx="12">
                  <c:v>327</c:v>
                </c:pt>
                <c:pt idx="13">
                  <c:v>327</c:v>
                </c:pt>
                <c:pt idx="14">
                  <c:v>312</c:v>
                </c:pt>
                <c:pt idx="15">
                  <c:v>271</c:v>
                </c:pt>
                <c:pt idx="16">
                  <c:v>226</c:v>
                </c:pt>
                <c:pt idx="17">
                  <c:v>373</c:v>
                </c:pt>
                <c:pt idx="18">
                  <c:v>248</c:v>
                </c:pt>
                <c:pt idx="19">
                  <c:v>381</c:v>
                </c:pt>
                <c:pt idx="20">
                  <c:v>413</c:v>
                </c:pt>
                <c:pt idx="21">
                  <c:v>390</c:v>
                </c:pt>
                <c:pt idx="22">
                  <c:v>400</c:v>
                </c:pt>
                <c:pt idx="23">
                  <c:v>395</c:v>
                </c:pt>
                <c:pt idx="24">
                  <c:v>474</c:v>
                </c:pt>
                <c:pt idx="25">
                  <c:v>356</c:v>
                </c:pt>
                <c:pt idx="26">
                  <c:v>349</c:v>
                </c:pt>
                <c:pt idx="27">
                  <c:v>487</c:v>
                </c:pt>
                <c:pt idx="28">
                  <c:v>472</c:v>
                </c:pt>
                <c:pt idx="29">
                  <c:v>633</c:v>
                </c:pt>
                <c:pt idx="30">
                  <c:v>478</c:v>
                </c:pt>
                <c:pt idx="31">
                  <c:v>305</c:v>
                </c:pt>
                <c:pt idx="32">
                  <c:v>342</c:v>
                </c:pt>
                <c:pt idx="33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17-4F27-8165-107D17EE4C2C}"/>
            </c:ext>
          </c:extLst>
        </c:ser>
        <c:ser>
          <c:idx val="2"/>
          <c:order val="2"/>
          <c:tx>
            <c:strRef>
              <c:f>Statistics!$D$1</c:f>
              <c:strCache>
                <c:ptCount val="1"/>
                <c:pt idx="0">
                  <c:v>Deaths &amp; Transfers</c:v>
                </c:pt>
              </c:strCache>
            </c:strRef>
          </c:tx>
          <c:marker>
            <c:symbol val="none"/>
          </c:marker>
          <c:dLbls>
            <c:dLbl>
              <c:idx val="1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17-4F27-8165-107D17EE4C2C}"/>
                </c:ext>
              </c:extLst>
            </c:dLbl>
            <c:dLbl>
              <c:idx val="1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17-4F27-8165-107D17EE4C2C}"/>
                </c:ext>
              </c:extLst>
            </c:dLbl>
            <c:dLbl>
              <c:idx val="2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17-4F27-8165-107D17EE4C2C}"/>
                </c:ext>
              </c:extLst>
            </c:dLbl>
            <c:dLbl>
              <c:idx val="30"/>
              <c:layout>
                <c:manualLayout>
                  <c:x val="-4.4901315587585087E-3"/>
                  <c:y val="-2.9965535835854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17-4F27-8165-107D17EE4C2C}"/>
                </c:ext>
              </c:extLst>
            </c:dLbl>
            <c:dLbl>
              <c:idx val="31"/>
              <c:layout>
                <c:manualLayout>
                  <c:x val="-1.2421369113382668E-2"/>
                  <c:y val="3.590436767485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17-4F27-8165-107D17EE4C2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Statistics!$A$2:$A$35</c:f>
              <c:numCache>
                <c:formatCode>General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</c:numCache>
            </c:numRef>
          </c:cat>
          <c:val>
            <c:numRef>
              <c:f>Statistics!$D$2:$D$35</c:f>
              <c:numCache>
                <c:formatCode>General</c:formatCode>
                <c:ptCount val="34"/>
                <c:pt idx="0">
                  <c:v>20</c:v>
                </c:pt>
                <c:pt idx="1">
                  <c:v>30</c:v>
                </c:pt>
                <c:pt idx="2">
                  <c:v>3</c:v>
                </c:pt>
                <c:pt idx="3">
                  <c:v>47</c:v>
                </c:pt>
                <c:pt idx="4">
                  <c:v>48</c:v>
                </c:pt>
                <c:pt idx="5">
                  <c:v>61</c:v>
                </c:pt>
                <c:pt idx="6">
                  <c:v>116</c:v>
                </c:pt>
                <c:pt idx="7">
                  <c:v>31</c:v>
                </c:pt>
                <c:pt idx="8">
                  <c:v>105</c:v>
                </c:pt>
                <c:pt idx="9">
                  <c:v>81</c:v>
                </c:pt>
                <c:pt idx="10">
                  <c:v>102</c:v>
                </c:pt>
                <c:pt idx="11">
                  <c:v>52</c:v>
                </c:pt>
                <c:pt idx="12">
                  <c:v>128</c:v>
                </c:pt>
                <c:pt idx="13">
                  <c:v>92</c:v>
                </c:pt>
                <c:pt idx="14">
                  <c:v>148</c:v>
                </c:pt>
                <c:pt idx="15">
                  <c:v>123</c:v>
                </c:pt>
                <c:pt idx="16">
                  <c:v>155</c:v>
                </c:pt>
                <c:pt idx="17">
                  <c:v>102</c:v>
                </c:pt>
                <c:pt idx="18">
                  <c:v>223</c:v>
                </c:pt>
                <c:pt idx="19">
                  <c:v>133</c:v>
                </c:pt>
                <c:pt idx="20">
                  <c:v>202</c:v>
                </c:pt>
                <c:pt idx="21">
                  <c:v>121</c:v>
                </c:pt>
                <c:pt idx="22">
                  <c:v>172</c:v>
                </c:pt>
                <c:pt idx="23">
                  <c:v>213</c:v>
                </c:pt>
                <c:pt idx="24">
                  <c:v>234</c:v>
                </c:pt>
                <c:pt idx="25">
                  <c:v>356</c:v>
                </c:pt>
                <c:pt idx="26">
                  <c:v>253</c:v>
                </c:pt>
                <c:pt idx="27">
                  <c:v>248</c:v>
                </c:pt>
                <c:pt idx="28">
                  <c:v>275</c:v>
                </c:pt>
                <c:pt idx="29">
                  <c:v>209</c:v>
                </c:pt>
                <c:pt idx="30">
                  <c:v>231</c:v>
                </c:pt>
                <c:pt idx="31">
                  <c:v>251</c:v>
                </c:pt>
                <c:pt idx="32">
                  <c:v>224</c:v>
                </c:pt>
                <c:pt idx="33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17-4F27-8165-107D17EE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551721488"/>
        <c:axId val="551718744"/>
      </c:lineChart>
      <c:catAx>
        <c:axId val="55172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1718744"/>
        <c:crosses val="autoZero"/>
        <c:auto val="1"/>
        <c:lblAlgn val="ctr"/>
        <c:lblOffset val="100"/>
        <c:noMultiLvlLbl val="0"/>
      </c:catAx>
      <c:valAx>
        <c:axId val="551718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1721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1625859</xdr:colOff>
      <xdr:row>20</xdr:row>
      <xdr:rowOff>94081</xdr:rowOff>
    </xdr:from>
    <xdr:to>
      <xdr:col>14</xdr:col>
      <xdr:colOff>353786</xdr:colOff>
      <xdr:row>49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30520</xdr:colOff>
      <xdr:row>18</xdr:row>
      <xdr:rowOff>81644</xdr:rowOff>
    </xdr:from>
    <xdr:to>
      <xdr:col>17</xdr:col>
      <xdr:colOff>571500</xdr:colOff>
      <xdr:row>39</xdr:row>
      <xdr:rowOff>68036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1619250</xdr:colOff>
      <xdr:row>50</xdr:row>
      <xdr:rowOff>176893</xdr:rowOff>
    </xdr:from>
    <xdr:to>
      <xdr:col>13</xdr:col>
      <xdr:colOff>517072</xdr:colOff>
      <xdr:row>71</xdr:row>
      <xdr:rowOff>24493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449036</xdr:colOff>
      <xdr:row>22</xdr:row>
      <xdr:rowOff>108857</xdr:rowOff>
    </xdr:from>
    <xdr:ext cx="1249701" cy="280205"/>
    <xdr:sp macro="" textlink="$Q$3">
      <xdr:nvSpPr>
        <xdr:cNvPr id="3" name="TextBox 2">
          <a:extLst>
            <a:ext uri="{FF2B5EF4-FFF2-40B4-BE49-F238E27FC236}">
              <a16:creationId xmlns:a16="http://schemas.microsoft.com/office/drawing/2014/main" id="{1F93F8FD-93A4-4430-8268-A32DF2396536}"/>
            </a:ext>
          </a:extLst>
        </xdr:cNvPr>
        <xdr:cNvSpPr txBox="1"/>
      </xdr:nvSpPr>
      <xdr:spPr>
        <a:xfrm>
          <a:off x="6272893" y="4463143"/>
          <a:ext cx="12497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5F362E0-1BA6-4031-8D50-FEB728AB75AF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As of 08-29-2018</a:t>
          </a:fld>
          <a:endParaRPr lang="en-US" sz="1100"/>
        </a:p>
      </xdr:txBody>
    </xdr:sp>
    <xdr:clientData/>
  </xdr:oneCellAnchor>
  <xdr:oneCellAnchor>
    <xdr:from>
      <xdr:col>16</xdr:col>
      <xdr:colOff>517072</xdr:colOff>
      <xdr:row>21</xdr:row>
      <xdr:rowOff>108856</xdr:rowOff>
    </xdr:from>
    <xdr:ext cx="1249701" cy="280205"/>
    <xdr:sp macro="" textlink="$Q$3">
      <xdr:nvSpPr>
        <xdr:cNvPr id="6" name="TextBox 5">
          <a:extLst>
            <a:ext uri="{FF2B5EF4-FFF2-40B4-BE49-F238E27FC236}">
              <a16:creationId xmlns:a16="http://schemas.microsoft.com/office/drawing/2014/main" id="{6BAE180A-110C-481C-BEAC-A09ADCE7BB7F}"/>
            </a:ext>
          </a:extLst>
        </xdr:cNvPr>
        <xdr:cNvSpPr txBox="1"/>
      </xdr:nvSpPr>
      <xdr:spPr>
        <a:xfrm>
          <a:off x="11933465" y="4272642"/>
          <a:ext cx="12497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05F362E0-1BA6-4031-8D50-FEB728AB75AF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As of 08-29-2018</a:t>
          </a:fld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0.47854</cdr:x>
      <cdr:y>0.16126</cdr:y>
    </cdr:from>
    <cdr:to>
      <cdr:x>0.58346</cdr:x>
      <cdr:y>0.32042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BCA81FA-AE4F-4EC7-81FF-42613A6A3B4C}"/>
            </a:ext>
          </a:extLst>
        </cdr:cNvPr>
        <cdr:cNvSpPr txBox="1"/>
      </cdr:nvSpPr>
      <cdr:spPr>
        <a:xfrm xmlns:a="http://schemas.openxmlformats.org/drawingml/2006/main">
          <a:off x="4170784" y="9264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123826</xdr:rowOff>
    </xdr:from>
    <xdr:to>
      <xdr:col>6</xdr:col>
      <xdr:colOff>114300</xdr:colOff>
      <xdr:row>22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0</xdr:colOff>
      <xdr:row>3</xdr:row>
      <xdr:rowOff>66675</xdr:rowOff>
    </xdr:from>
    <xdr:ext cx="216534" cy="264560"/>
    <xdr:sp macro="" textlink="#REF!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810125" y="638175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C0BA589A-F84F-48B8-92D2-3819B5DED6C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en-US" sz="1100"/>
        </a:p>
      </xdr:txBody>
    </xdr:sp>
    <xdr:clientData/>
  </xdr:oneCellAnchor>
  <xdr:twoCellAnchor>
    <xdr:from>
      <xdr:col>4</xdr:col>
      <xdr:colOff>552449</xdr:colOff>
      <xdr:row>10</xdr:row>
      <xdr:rowOff>104775</xdr:rowOff>
    </xdr:from>
    <xdr:to>
      <xdr:col>5</xdr:col>
      <xdr:colOff>581025</xdr:colOff>
      <xdr:row>12</xdr:row>
      <xdr:rowOff>0</xdr:rowOff>
    </xdr:to>
    <xdr:sp macro="" textlink="$C$10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724274" y="2009775"/>
          <a:ext cx="63817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4753145-194C-4AB0-B962-A7236D9B2E6F}" type="TxLink">
            <a:rPr lang="en-US" sz="1100" b="0" i="0" u="none" strike="noStrike">
              <a:solidFill>
                <a:sysClr val="windowText" lastClr="000000"/>
              </a:solidFill>
              <a:latin typeface="Calibri"/>
            </a:rPr>
            <a:pPr/>
            <a:t>10.9%</a:t>
          </a:fld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409575</xdr:colOff>
      <xdr:row>9</xdr:row>
      <xdr:rowOff>180975</xdr:rowOff>
    </xdr:from>
    <xdr:to>
      <xdr:col>9</xdr:col>
      <xdr:colOff>466725</xdr:colOff>
      <xdr:row>11</xdr:row>
      <xdr:rowOff>76200</xdr:rowOff>
    </xdr:to>
    <xdr:sp macro="" textlink="$C$18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458200" y="1895475"/>
          <a:ext cx="666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7CD05F-4FAC-4025-8181-1FF2F6D79596}" type="TxLink">
            <a:rPr lang="en-US" sz="1100" b="0" i="0" u="none" strike="noStrike">
              <a:solidFill>
                <a:schemeClr val="bg1"/>
              </a:solidFill>
              <a:latin typeface="Calibri"/>
            </a:rPr>
            <a:pPr/>
            <a:t>4.9%</a:t>
          </a:fld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142875</xdr:colOff>
      <xdr:row>1</xdr:row>
      <xdr:rowOff>138112</xdr:rowOff>
    </xdr:from>
    <xdr:to>
      <xdr:col>9</xdr:col>
      <xdr:colOff>114300</xdr:colOff>
      <xdr:row>22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476250</xdr:colOff>
      <xdr:row>18</xdr:row>
      <xdr:rowOff>104775</xdr:rowOff>
    </xdr:from>
    <xdr:to>
      <xdr:col>9</xdr:col>
      <xdr:colOff>28575</xdr:colOff>
      <xdr:row>22</xdr:row>
      <xdr:rowOff>57150</xdr:rowOff>
    </xdr:to>
    <xdr:sp macro="" textlink="$C$16">
      <xdr:nvSpPr>
        <xdr:cNvPr id="7" name="Oval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476875" y="3533775"/>
          <a:ext cx="771525" cy="714375"/>
        </a:xfrm>
        <a:prstGeom prst="ellipse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611006E-276B-49DC-A9A6-23156E4A12E3}" type="TxLink">
            <a:rPr lang="en-US" sz="1100" b="0" i="0" u="none" strike="noStrike">
              <a:solidFill>
                <a:sysClr val="windowText" lastClr="000000"/>
              </a:solidFill>
              <a:latin typeface="Calibri"/>
            </a:rPr>
            <a:pPr algn="ctr"/>
            <a:t>14</a:t>
          </a:fld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600075</xdr:colOff>
      <xdr:row>10</xdr:row>
      <xdr:rowOff>47625</xdr:rowOff>
    </xdr:from>
    <xdr:to>
      <xdr:col>9</xdr:col>
      <xdr:colOff>9524</xdr:colOff>
      <xdr:row>11</xdr:row>
      <xdr:rowOff>133350</xdr:rowOff>
    </xdr:to>
    <xdr:sp macro="" textlink="$C$18">
      <xdr:nvSpPr>
        <xdr:cNvPr id="8" name="Text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5600700" y="1952625"/>
          <a:ext cx="6286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5B35A34-A1B3-4B52-A38A-51D4B4C09247}" type="TxLink">
            <a:rPr lang="en-US" sz="1100" b="0" i="0" u="none" strike="noStrike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pPr marL="0" indent="0"/>
            <a:t>4.9%</a:t>
          </a:fld>
          <a:endParaRPr lang="en-US" sz="1100" b="0" i="0" u="none" strike="noStrike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523875</xdr:colOff>
      <xdr:row>8</xdr:row>
      <xdr:rowOff>66676</xdr:rowOff>
    </xdr:from>
    <xdr:to>
      <xdr:col>5</xdr:col>
      <xdr:colOff>581025</xdr:colOff>
      <xdr:row>9</xdr:row>
      <xdr:rowOff>104776</xdr:rowOff>
    </xdr:to>
    <xdr:sp macro="" textlink="$C$12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3695700" y="1590676"/>
          <a:ext cx="666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656BCDD6-6703-421D-88E2-B104AE6C60FB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ctr"/>
            <a:t>846</a:t>
          </a:fld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533400</xdr:colOff>
      <xdr:row>7</xdr:row>
      <xdr:rowOff>57150</xdr:rowOff>
    </xdr:from>
    <xdr:to>
      <xdr:col>5</xdr:col>
      <xdr:colOff>590550</xdr:colOff>
      <xdr:row>8</xdr:row>
      <xdr:rowOff>85725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705225" y="1390650"/>
          <a:ext cx="666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rgbClr val="000000"/>
              </a:solidFill>
              <a:latin typeface="Calibri"/>
            </a:rPr>
            <a:t>Need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0.26984</cdr:x>
      <cdr:y>0.81704</cdr:y>
    </cdr:from>
    <cdr:to>
      <cdr:x>0.94444</cdr:x>
      <cdr:y>1</cdr:y>
    </cdr:to>
    <cdr:sp macro="" textlink="Thermostat!$C$8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38D3C1CF-851A-479A-86A0-C6331BE310BC}"/>
            </a:ext>
          </a:extLst>
        </cdr:cNvPr>
        <cdr:cNvSpPr/>
      </cdr:nvSpPr>
      <cdr:spPr>
        <a:xfrm xmlns:a="http://schemas.openxmlformats.org/drawingml/2006/main">
          <a:off x="323849" y="3393095"/>
          <a:ext cx="809625" cy="75980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marL="0" indent="0" algn="ctr"/>
          <a:fld id="{165B3ED1-45E7-4996-8E1E-52F01AF34FBC}" type="TxLink">
            <a:rPr lang="en-US" sz="1100" b="0" i="0" u="none" strike="noStrike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pPr marL="0" indent="0" algn="ctr"/>
            <a:t>104</a:t>
          </a:fld>
          <a:endParaRPr lang="en-US" sz="1100" b="0" i="0" u="none" strike="noStrike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</xdr:row>
      <xdr:rowOff>128586</xdr:rowOff>
    </xdr:from>
    <xdr:to>
      <xdr:col>23</xdr:col>
      <xdr:colOff>585107</xdr:colOff>
      <xdr:row>33</xdr:row>
      <xdr:rowOff>68036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122464</xdr:colOff>
      <xdr:row>6</xdr:row>
      <xdr:rowOff>136072</xdr:rowOff>
    </xdr:from>
    <xdr:to>
      <xdr:col>12</xdr:col>
      <xdr:colOff>176893</xdr:colOff>
      <xdr:row>10</xdr:row>
      <xdr:rowOff>81644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252357" y="1279072"/>
          <a:ext cx="1891393" cy="707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/>
            <a:t>Winner of the Gourmet Meal</a:t>
          </a:r>
          <a:endParaRPr lang="en-US" sz="1100" b="1"/>
        </a:p>
        <a:p>
          <a:pPr algn="ctr"/>
          <a:r>
            <a:rPr lang="en-US" sz="1100"/>
            <a:t>DD 8 Ken White</a:t>
          </a:r>
        </a:p>
        <a:p>
          <a:pPr algn="ctr"/>
          <a:r>
            <a:rPr lang="en-US" sz="1100"/>
            <a:t>38</a:t>
          </a:r>
          <a:r>
            <a:rPr lang="en-US" sz="1100" baseline="0"/>
            <a:t> new members in 3 months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17</xdr:col>
      <xdr:colOff>330264</xdr:colOff>
      <xdr:row>39</xdr:row>
      <xdr:rowOff>16591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9</xdr:row>
      <xdr:rowOff>0</xdr:rowOff>
    </xdr:from>
    <xdr:to>
      <xdr:col>3</xdr:col>
      <xdr:colOff>504091</xdr:colOff>
      <xdr:row>32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556D45-A28F-40B8-AC36-B75D44C5F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12</xdr:row>
      <xdr:rowOff>152400</xdr:rowOff>
    </xdr:from>
    <xdr:to>
      <xdr:col>3</xdr:col>
      <xdr:colOff>95250</xdr:colOff>
      <xdr:row>14</xdr:row>
      <xdr:rowOff>85725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9F1EE1B8-71EB-434A-A0A8-EC37E53BFEAD}"/>
            </a:ext>
          </a:extLst>
        </xdr:cNvPr>
        <xdr:cNvSpPr txBox="1"/>
      </xdr:nvSpPr>
      <xdr:spPr>
        <a:xfrm>
          <a:off x="752475" y="2438400"/>
          <a:ext cx="1171575" cy="3143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As of 07-27-2018</a:t>
          </a:r>
          <a:endParaRPr lang="en-US" sz="105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0.5123</cdr:x>
      <cdr:y>0.0646</cdr:y>
    </cdr:from>
    <cdr:to>
      <cdr:x>0.67384</cdr:x>
      <cdr:y>0.11926</cdr:y>
    </cdr:to>
    <cdr:sp macro="" textlink="Graphs!$A$3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466D0A-161C-419D-991A-94057545FF32}"/>
            </a:ext>
          </a:extLst>
        </cdr:cNvPr>
        <cdr:cNvSpPr txBox="1"/>
      </cdr:nvSpPr>
      <cdr:spPr>
        <a:xfrm xmlns:a="http://schemas.openxmlformats.org/drawingml/2006/main">
          <a:off x="4229100" y="371475"/>
          <a:ext cx="13335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0B18502-6BAE-49B3-9C00-72700241719A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As of 08-29-2018</a:t>
          </a:fld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228598</xdr:colOff>
      <xdr:row>19</xdr:row>
      <xdr:rowOff>142880</xdr:rowOff>
    </xdr:from>
    <xdr:to>
      <xdr:col>24</xdr:col>
      <xdr:colOff>273843</xdr:colOff>
      <xdr:row>51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39D25C-2CC1-4DDB-914B-75AEE0A9C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357187</xdr:colOff>
      <xdr:row>54</xdr:row>
      <xdr:rowOff>21431</xdr:rowOff>
    </xdr:from>
    <xdr:to>
      <xdr:col>24</xdr:col>
      <xdr:colOff>309562</xdr:colOff>
      <xdr:row>81</xdr:row>
      <xdr:rowOff>81643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04310A-F493-4B6E-A416-17D5EB056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25551</xdr:colOff>
      <xdr:row>0</xdr:row>
      <xdr:rowOff>535120</xdr:rowOff>
    </xdr:from>
    <xdr:to>
      <xdr:col>23</xdr:col>
      <xdr:colOff>346083</xdr:colOff>
      <xdr:row>15</xdr:row>
      <xdr:rowOff>33399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5796C7-8CA3-4948-840A-FB90DAD1F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1623138</xdr:colOff>
      <xdr:row>18</xdr:row>
      <xdr:rowOff>145789</xdr:rowOff>
    </xdr:from>
    <xdr:to>
      <xdr:col>13</xdr:col>
      <xdr:colOff>502880</xdr:colOff>
      <xdr:row>41</xdr:row>
      <xdr:rowOff>27214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57733</xdr:colOff>
      <xdr:row>20</xdr:row>
      <xdr:rowOff>39945</xdr:rowOff>
    </xdr:from>
    <xdr:to>
      <xdr:col>17</xdr:col>
      <xdr:colOff>846667</xdr:colOff>
      <xdr:row>47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1605641</xdr:colOff>
      <xdr:row>41</xdr:row>
      <xdr:rowOff>138793</xdr:rowOff>
    </xdr:from>
    <xdr:to>
      <xdr:col>13</xdr:col>
      <xdr:colOff>503464</xdr:colOff>
      <xdr:row>61</xdr:row>
      <xdr:rowOff>176893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aramos@groweralliances.com" TargetMode="External"/><Relationship Id="rId3" Type="http://schemas.openxmlformats.org/officeDocument/2006/relationships/hyperlink" Target="mailto:gododgers12@yahoo.com" TargetMode="External"/><Relationship Id="rId7" Type="http://schemas.openxmlformats.org/officeDocument/2006/relationships/hyperlink" Target="mailto:ace_of.hearts@yahoo.com" TargetMode="External"/><Relationship Id="rId2" Type="http://schemas.openxmlformats.org/officeDocument/2006/relationships/hyperlink" Target="mailto:57pamurphy@gmail.com" TargetMode="External"/><Relationship Id="rId1" Type="http://schemas.openxmlformats.org/officeDocument/2006/relationships/hyperlink" Target="mailto:jcb_alan@yahoo.cpm" TargetMode="External"/><Relationship Id="rId6" Type="http://schemas.openxmlformats.org/officeDocument/2006/relationships/hyperlink" Target="mailto:6MIRANDA@GMAIL.COM" TargetMode="External"/><Relationship Id="rId5" Type="http://schemas.openxmlformats.org/officeDocument/2006/relationships/hyperlink" Target="mailto:MARGEMOLE99@gmail.com" TargetMode="External"/><Relationship Id="rId10" Type="http://schemas.openxmlformats.org/officeDocument/2006/relationships/hyperlink" Target="mailto:tonyrail@aol.com" TargetMode="External"/><Relationship Id="rId4" Type="http://schemas.openxmlformats.org/officeDocument/2006/relationships/hyperlink" Target="mailto:DNLJRMHGR@YAHOO.COM" TargetMode="External"/><Relationship Id="rId9" Type="http://schemas.openxmlformats.org/officeDocument/2006/relationships/hyperlink" Target="mailto:mradesi@msn.com" TargetMode="Externa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kbarbaro@gmc-inc.com" TargetMode="External"/><Relationship Id="rId18" Type="http://schemas.openxmlformats.org/officeDocument/2006/relationships/hyperlink" Target="mailto:krmerkell@hotmail.com" TargetMode="External"/><Relationship Id="rId26" Type="http://schemas.openxmlformats.org/officeDocument/2006/relationships/hyperlink" Target="mailto:1966gunner@gmail.com" TargetMode="External"/><Relationship Id="rId39" Type="http://schemas.openxmlformats.org/officeDocument/2006/relationships/hyperlink" Target="mailto:Davidjrangel@gmail.com" TargetMode="External"/><Relationship Id="rId21" Type="http://schemas.openxmlformats.org/officeDocument/2006/relationships/hyperlink" Target="mailto:VFRPilot74@gmail.com" TargetMode="External"/><Relationship Id="rId34" Type="http://schemas.openxmlformats.org/officeDocument/2006/relationships/hyperlink" Target="mailto:Jacobmmedina9210@gmail.com" TargetMode="External"/><Relationship Id="rId42" Type="http://schemas.openxmlformats.org/officeDocument/2006/relationships/hyperlink" Target="mailto:pxkelly1800s@aol.com" TargetMode="External"/><Relationship Id="rId47" Type="http://schemas.openxmlformats.org/officeDocument/2006/relationships/hyperlink" Target="mailto:seabeecthomas@gmail.com" TargetMode="External"/><Relationship Id="rId50" Type="http://schemas.openxmlformats.org/officeDocument/2006/relationships/hyperlink" Target="mailto:frankbing_99@yahoo.com" TargetMode="External"/><Relationship Id="rId55" Type="http://schemas.openxmlformats.org/officeDocument/2006/relationships/hyperlink" Target="mailto:joe557@gmail.com" TargetMode="External"/><Relationship Id="rId63" Type="http://schemas.openxmlformats.org/officeDocument/2006/relationships/hyperlink" Target="mailto:Tovarramon39@yahoo.com" TargetMode="External"/><Relationship Id="rId7" Type="http://schemas.openxmlformats.org/officeDocument/2006/relationships/hyperlink" Target="mailto:nathanhouseman@gmail.com" TargetMode="External"/><Relationship Id="rId2" Type="http://schemas.openxmlformats.org/officeDocument/2006/relationships/hyperlink" Target="mailto:tbuzzard7@yahoo.com" TargetMode="External"/><Relationship Id="rId16" Type="http://schemas.openxmlformats.org/officeDocument/2006/relationships/hyperlink" Target="mailto:alpacheo92@gmail.com" TargetMode="External"/><Relationship Id="rId29" Type="http://schemas.openxmlformats.org/officeDocument/2006/relationships/hyperlink" Target="mailto:gaertner.law@gmail.com" TargetMode="External"/><Relationship Id="rId1" Type="http://schemas.openxmlformats.org/officeDocument/2006/relationships/hyperlink" Target="mailto:Agieolmedo@gmail.com" TargetMode="External"/><Relationship Id="rId6" Type="http://schemas.openxmlformats.org/officeDocument/2006/relationships/hyperlink" Target="mailto:jescarcega3033@gmail.com" TargetMode="External"/><Relationship Id="rId11" Type="http://schemas.openxmlformats.org/officeDocument/2006/relationships/hyperlink" Target="mailto:eleonard63@hotmail.com" TargetMode="External"/><Relationship Id="rId24" Type="http://schemas.openxmlformats.org/officeDocument/2006/relationships/hyperlink" Target="mailto:kandmbollinger@gmail.com" TargetMode="External"/><Relationship Id="rId32" Type="http://schemas.openxmlformats.org/officeDocument/2006/relationships/hyperlink" Target="mailto:nolajforever@msn.com" TargetMode="External"/><Relationship Id="rId37" Type="http://schemas.openxmlformats.org/officeDocument/2006/relationships/hyperlink" Target="mailto:mrmarkwhite@hotmail.com" TargetMode="External"/><Relationship Id="rId40" Type="http://schemas.openxmlformats.org/officeDocument/2006/relationships/hyperlink" Target="mailto:Goodvibesjf@gmail.com" TargetMode="External"/><Relationship Id="rId45" Type="http://schemas.openxmlformats.org/officeDocument/2006/relationships/hyperlink" Target="mailto:happykitty2017@gmail.com" TargetMode="External"/><Relationship Id="rId53" Type="http://schemas.openxmlformats.org/officeDocument/2006/relationships/hyperlink" Target="mailto:dpgambone@gmail.com" TargetMode="External"/><Relationship Id="rId58" Type="http://schemas.openxmlformats.org/officeDocument/2006/relationships/hyperlink" Target="mailto:omspocho@gmail.com" TargetMode="External"/><Relationship Id="rId66" Type="http://schemas.openxmlformats.org/officeDocument/2006/relationships/hyperlink" Target="mailto:aohaver92@gmail.com" TargetMode="External"/><Relationship Id="rId5" Type="http://schemas.openxmlformats.org/officeDocument/2006/relationships/hyperlink" Target="mailto:ihgreen1988@gmail.com" TargetMode="External"/><Relationship Id="rId15" Type="http://schemas.openxmlformats.org/officeDocument/2006/relationships/hyperlink" Target="mailto:mmendozal@hotmail.com" TargetMode="External"/><Relationship Id="rId23" Type="http://schemas.openxmlformats.org/officeDocument/2006/relationships/hyperlink" Target="mailto:richboomer@me.com" TargetMode="External"/><Relationship Id="rId28" Type="http://schemas.openxmlformats.org/officeDocument/2006/relationships/hyperlink" Target="mailto:aknoll41@cox.net" TargetMode="External"/><Relationship Id="rId36" Type="http://schemas.openxmlformats.org/officeDocument/2006/relationships/hyperlink" Target="mailto:dsilvaandrew1@gmail.com" TargetMode="External"/><Relationship Id="rId49" Type="http://schemas.openxmlformats.org/officeDocument/2006/relationships/hyperlink" Target="mailto:nateuaz@gmail.com" TargetMode="External"/><Relationship Id="rId57" Type="http://schemas.openxmlformats.org/officeDocument/2006/relationships/hyperlink" Target="mailto:dimvilla2@gmail.com" TargetMode="External"/><Relationship Id="rId61" Type="http://schemas.openxmlformats.org/officeDocument/2006/relationships/hyperlink" Target="mailto:rreewc@msn.com" TargetMode="External"/><Relationship Id="rId10" Type="http://schemas.openxmlformats.org/officeDocument/2006/relationships/hyperlink" Target="mailto:hughes2517@gmail.com" TargetMode="External"/><Relationship Id="rId19" Type="http://schemas.openxmlformats.org/officeDocument/2006/relationships/hyperlink" Target="mailto:zlemelin35@gmail.com" TargetMode="External"/><Relationship Id="rId31" Type="http://schemas.openxmlformats.org/officeDocument/2006/relationships/hyperlink" Target="mailto:Louie0221@gmail.com" TargetMode="External"/><Relationship Id="rId44" Type="http://schemas.openxmlformats.org/officeDocument/2006/relationships/hyperlink" Target="mailto:Shane_Styles46@yahoo.com" TargetMode="External"/><Relationship Id="rId52" Type="http://schemas.openxmlformats.org/officeDocument/2006/relationships/hyperlink" Target="mailto:ggabel@live.com" TargetMode="External"/><Relationship Id="rId60" Type="http://schemas.openxmlformats.org/officeDocument/2006/relationships/hyperlink" Target="mailto:cwmatthews@email.arizona.edu" TargetMode="External"/><Relationship Id="rId65" Type="http://schemas.openxmlformats.org/officeDocument/2006/relationships/hyperlink" Target="mailto:Dramsey21@outlook.com" TargetMode="External"/><Relationship Id="rId4" Type="http://schemas.openxmlformats.org/officeDocument/2006/relationships/hyperlink" Target="mailto:santiago.greenham@hotmail.com" TargetMode="External"/><Relationship Id="rId9" Type="http://schemas.openxmlformats.org/officeDocument/2006/relationships/hyperlink" Target="mailto:herman.almaria@gmail.com" TargetMode="External"/><Relationship Id="rId14" Type="http://schemas.openxmlformats.org/officeDocument/2006/relationships/hyperlink" Target="mailto:designmike2003@yahoo.com" TargetMode="External"/><Relationship Id="rId22" Type="http://schemas.openxmlformats.org/officeDocument/2006/relationships/hyperlink" Target="mailto:Brian.laspisa@gmail.com" TargetMode="External"/><Relationship Id="rId27" Type="http://schemas.openxmlformats.org/officeDocument/2006/relationships/hyperlink" Target="mailto:rperry1904@gmail.com" TargetMode="External"/><Relationship Id="rId30" Type="http://schemas.openxmlformats.org/officeDocument/2006/relationships/hyperlink" Target="mailto:arksage0@gmail.com" TargetMode="External"/><Relationship Id="rId35" Type="http://schemas.openxmlformats.org/officeDocument/2006/relationships/hyperlink" Target="mailto:flagge3742@gmail.com" TargetMode="External"/><Relationship Id="rId43" Type="http://schemas.openxmlformats.org/officeDocument/2006/relationships/hyperlink" Target="mailto:seitz.amadeus@yahoo.com" TargetMode="External"/><Relationship Id="rId48" Type="http://schemas.openxmlformats.org/officeDocument/2006/relationships/hyperlink" Target="mailto:Dacards@cox.net" TargetMode="External"/><Relationship Id="rId56" Type="http://schemas.openxmlformats.org/officeDocument/2006/relationships/hyperlink" Target="mailto:tasjws@netzero.com" TargetMode="External"/><Relationship Id="rId64" Type="http://schemas.openxmlformats.org/officeDocument/2006/relationships/hyperlink" Target="mailto:mxr1276@gmail.com" TargetMode="External"/><Relationship Id="rId8" Type="http://schemas.openxmlformats.org/officeDocument/2006/relationships/hyperlink" Target="mailto:dmannheimer@cox.net" TargetMode="External"/><Relationship Id="rId51" Type="http://schemas.openxmlformats.org/officeDocument/2006/relationships/hyperlink" Target="mailto:thomas.borunda@yumaaz.g" TargetMode="External"/><Relationship Id="rId3" Type="http://schemas.openxmlformats.org/officeDocument/2006/relationships/hyperlink" Target="mailto:Ejhmartinez79@gmail.com" TargetMode="External"/><Relationship Id="rId12" Type="http://schemas.openxmlformats.org/officeDocument/2006/relationships/hyperlink" Target="mailto:Jhawkinsii@yahoo.com" TargetMode="External"/><Relationship Id="rId17" Type="http://schemas.openxmlformats.org/officeDocument/2006/relationships/hyperlink" Target="mailto:rstenger72@icloud.com" TargetMode="External"/><Relationship Id="rId25" Type="http://schemas.openxmlformats.org/officeDocument/2006/relationships/hyperlink" Target="mailto:phillip.carrion@gmail.com" TargetMode="External"/><Relationship Id="rId33" Type="http://schemas.openxmlformats.org/officeDocument/2006/relationships/hyperlink" Target="mailto:jsottosanti79@gmail.com" TargetMode="External"/><Relationship Id="rId38" Type="http://schemas.openxmlformats.org/officeDocument/2006/relationships/hyperlink" Target="mailto:jimpaxton@cox.net" TargetMode="External"/><Relationship Id="rId46" Type="http://schemas.openxmlformats.org/officeDocument/2006/relationships/hyperlink" Target="mailto:jmorgan@fmi.com" TargetMode="External"/><Relationship Id="rId59" Type="http://schemas.openxmlformats.org/officeDocument/2006/relationships/hyperlink" Target="mailto:joseph.godlewski@gmail.com" TargetMode="External"/><Relationship Id="rId67" Type="http://schemas.openxmlformats.org/officeDocument/2006/relationships/printerSettings" Target="../printerSettings/printerSettings18.bin"/><Relationship Id="rId20" Type="http://schemas.openxmlformats.org/officeDocument/2006/relationships/hyperlink" Target="mailto:vincentrayduenas@gmail.com" TargetMode="External"/><Relationship Id="rId41" Type="http://schemas.openxmlformats.org/officeDocument/2006/relationships/hyperlink" Target="mailto:Daronsutton@aol.com" TargetMode="External"/><Relationship Id="rId54" Type="http://schemas.openxmlformats.org/officeDocument/2006/relationships/hyperlink" Target="mailto:stugillis@gmail.com" TargetMode="External"/><Relationship Id="rId62" Type="http://schemas.openxmlformats.org/officeDocument/2006/relationships/hyperlink" Target="mailto:john_mcnrny@yahoo.co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73"/>
  <sheetViews>
    <sheetView showGridLines="0" tabSelected="1" topLeftCell="A54" zoomScale="70" zoomScaleNormal="70" workbookViewId="0"/>
  </sheetViews>
  <sheetFormatPr defaultRowHeight="15"/>
  <cols>
    <col min="1" max="1" width="3" customWidth="1"/>
    <col min="2" max="2" width="38.42578125" bestFit="1" customWidth="1"/>
    <col min="11" max="11" width="10.42578125" customWidth="1"/>
    <col min="14" max="14" width="9.140625" customWidth="1"/>
    <col min="17" max="17" width="24.42578125" customWidth="1"/>
    <col min="18" max="18" width="18.28515625" customWidth="1"/>
    <col min="21" max="21" width="10.5703125" customWidth="1"/>
    <col min="22" max="22" width="10.28515625" bestFit="1" customWidth="1"/>
  </cols>
  <sheetData>
    <row r="1" spans="2:22" ht="15.75" thickBot="1"/>
    <row r="2" spans="2:22" ht="15.75" thickBot="1">
      <c r="B2" s="2"/>
      <c r="C2" s="13">
        <v>12</v>
      </c>
      <c r="D2" s="13">
        <v>11</v>
      </c>
      <c r="E2" s="13">
        <v>10</v>
      </c>
      <c r="F2" s="13">
        <v>9</v>
      </c>
      <c r="G2" s="13">
        <v>8</v>
      </c>
      <c r="H2" s="13">
        <v>7</v>
      </c>
      <c r="I2" s="13">
        <v>6</v>
      </c>
      <c r="J2" s="13">
        <v>5</v>
      </c>
      <c r="K2" s="13">
        <v>4</v>
      </c>
      <c r="L2" s="13">
        <v>3</v>
      </c>
      <c r="M2" s="13">
        <v>2</v>
      </c>
      <c r="N2" s="13">
        <v>1</v>
      </c>
      <c r="O2" s="4"/>
    </row>
    <row r="3" spans="2:22" ht="16.5" thickBot="1">
      <c r="B3" s="5"/>
      <c r="C3" s="14">
        <v>43282</v>
      </c>
      <c r="D3" s="14">
        <v>43313</v>
      </c>
      <c r="E3" s="14">
        <v>43344</v>
      </c>
      <c r="F3" s="14">
        <v>43374</v>
      </c>
      <c r="G3" s="14">
        <v>43405</v>
      </c>
      <c r="H3" s="14">
        <v>43435</v>
      </c>
      <c r="I3" s="14">
        <v>43466</v>
      </c>
      <c r="J3" s="14">
        <v>43497</v>
      </c>
      <c r="K3" s="14">
        <v>43525</v>
      </c>
      <c r="L3" s="14">
        <v>43556</v>
      </c>
      <c r="M3" s="14">
        <v>43586</v>
      </c>
      <c r="N3" s="14">
        <v>43617</v>
      </c>
      <c r="O3" s="6"/>
      <c r="Q3" s="189" t="str">
        <f>_xlfn.CONCAT("As of ",'Daily Mbr Ins'!$R$1)</f>
        <v>As of 08-29-2018</v>
      </c>
      <c r="R3" s="24" t="s">
        <v>4</v>
      </c>
      <c r="S3" s="4"/>
    </row>
    <row r="4" spans="2:22">
      <c r="B4" s="5" t="s">
        <v>0</v>
      </c>
      <c r="C4" s="15">
        <v>24</v>
      </c>
      <c r="D4" s="15">
        <v>80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6">
        <f t="shared" ref="O4:O10" si="0">SUM(C4:N4)</f>
        <v>104</v>
      </c>
      <c r="Q4" s="18">
        <v>42917</v>
      </c>
      <c r="R4" s="1">
        <f>C4</f>
        <v>24</v>
      </c>
      <c r="S4" s="22">
        <f t="shared" ref="S4:S15" si="1">SUM(R4/$R$17)</f>
        <v>2.5263157894736842E-2</v>
      </c>
      <c r="U4" s="26">
        <f>SUM($R$17*0.05)</f>
        <v>47.5</v>
      </c>
      <c r="V4" s="27">
        <v>0.05</v>
      </c>
    </row>
    <row r="5" spans="2:22">
      <c r="B5" s="5" t="s">
        <v>1</v>
      </c>
      <c r="C5" s="16">
        <v>24</v>
      </c>
      <c r="D5" s="16">
        <v>86</v>
      </c>
      <c r="E5" s="16">
        <v>84</v>
      </c>
      <c r="F5" s="16">
        <v>84</v>
      </c>
      <c r="G5" s="16">
        <v>84</v>
      </c>
      <c r="H5" s="16">
        <v>84</v>
      </c>
      <c r="I5" s="16">
        <v>84</v>
      </c>
      <c r="J5" s="16">
        <v>84</v>
      </c>
      <c r="K5" s="16">
        <v>84</v>
      </c>
      <c r="L5" s="16">
        <v>84</v>
      </c>
      <c r="M5" s="16">
        <v>84</v>
      </c>
      <c r="N5" s="16">
        <v>84</v>
      </c>
      <c r="O5" s="6">
        <f t="shared" si="0"/>
        <v>950</v>
      </c>
      <c r="Q5" s="18">
        <v>42948</v>
      </c>
      <c r="R5" s="1">
        <f>D4</f>
        <v>80</v>
      </c>
      <c r="S5" s="22">
        <f t="shared" si="1"/>
        <v>8.4210526315789472E-2</v>
      </c>
      <c r="U5" s="28">
        <f>SUM($R$17*0.06)</f>
        <v>57</v>
      </c>
      <c r="V5" s="29">
        <v>0.06</v>
      </c>
    </row>
    <row r="6" spans="2:22">
      <c r="B6" s="85" t="s">
        <v>2038</v>
      </c>
      <c r="C6" s="87">
        <v>42</v>
      </c>
      <c r="D6" s="87">
        <v>70</v>
      </c>
      <c r="E6" s="87">
        <v>55</v>
      </c>
      <c r="F6" s="87">
        <v>85</v>
      </c>
      <c r="G6" s="87">
        <v>104</v>
      </c>
      <c r="H6" s="87">
        <v>34</v>
      </c>
      <c r="I6" s="87">
        <v>101</v>
      </c>
      <c r="J6" s="87">
        <v>71</v>
      </c>
      <c r="K6" s="87">
        <v>85</v>
      </c>
      <c r="L6" s="87">
        <v>92</v>
      </c>
      <c r="M6" s="87">
        <v>95</v>
      </c>
      <c r="N6" s="87">
        <v>185</v>
      </c>
      <c r="O6" s="86">
        <f t="shared" si="0"/>
        <v>1019</v>
      </c>
      <c r="Q6" s="18">
        <v>42979</v>
      </c>
      <c r="R6" s="1">
        <f>E4</f>
        <v>0</v>
      </c>
      <c r="S6" s="22">
        <f t="shared" si="1"/>
        <v>0</v>
      </c>
      <c r="U6" s="28"/>
      <c r="V6" s="29"/>
    </row>
    <row r="7" spans="2:22">
      <c r="B7" s="85" t="s">
        <v>637</v>
      </c>
      <c r="C7" s="87">
        <v>36</v>
      </c>
      <c r="D7" s="87">
        <v>57</v>
      </c>
      <c r="E7" s="87">
        <v>72</v>
      </c>
      <c r="F7" s="87">
        <v>51</v>
      </c>
      <c r="G7" s="87">
        <v>82</v>
      </c>
      <c r="H7" s="87">
        <v>89</v>
      </c>
      <c r="I7" s="87">
        <v>44</v>
      </c>
      <c r="J7" s="87">
        <v>86</v>
      </c>
      <c r="K7" s="87">
        <v>109</v>
      </c>
      <c r="L7" s="87">
        <v>78</v>
      </c>
      <c r="M7" s="87">
        <v>119</v>
      </c>
      <c r="N7" s="87">
        <v>99</v>
      </c>
      <c r="O7" s="86">
        <f t="shared" si="0"/>
        <v>922</v>
      </c>
      <c r="Q7" s="18">
        <v>43009</v>
      </c>
      <c r="R7" s="1">
        <f>F4</f>
        <v>0</v>
      </c>
      <c r="S7" s="22">
        <f t="shared" si="1"/>
        <v>0</v>
      </c>
      <c r="U7" s="28">
        <f>SUM($R$17*0.07)</f>
        <v>66.5</v>
      </c>
      <c r="V7" s="29">
        <v>7.0000000000000007E-2</v>
      </c>
    </row>
    <row r="8" spans="2:22">
      <c r="B8" s="85" t="s">
        <v>136</v>
      </c>
      <c r="C8" s="87">
        <v>31</v>
      </c>
      <c r="D8" s="87">
        <v>69</v>
      </c>
      <c r="E8" s="87">
        <v>60</v>
      </c>
      <c r="F8" s="87">
        <v>76</v>
      </c>
      <c r="G8" s="87">
        <v>89</v>
      </c>
      <c r="H8" s="87">
        <v>96</v>
      </c>
      <c r="I8" s="87">
        <v>57</v>
      </c>
      <c r="J8" s="87">
        <v>94</v>
      </c>
      <c r="K8" s="87">
        <v>83</v>
      </c>
      <c r="L8" s="87">
        <v>77</v>
      </c>
      <c r="M8" s="87">
        <v>106</v>
      </c>
      <c r="N8" s="87">
        <v>133</v>
      </c>
      <c r="O8" s="86">
        <f t="shared" si="0"/>
        <v>971</v>
      </c>
      <c r="Q8" s="18">
        <v>43040</v>
      </c>
      <c r="R8" s="1">
        <f>G4</f>
        <v>0</v>
      </c>
      <c r="S8" s="22">
        <f t="shared" si="1"/>
        <v>0</v>
      </c>
      <c r="U8" s="28">
        <f>SUM($R$17*0.08)</f>
        <v>76</v>
      </c>
      <c r="V8" s="29">
        <v>0.08</v>
      </c>
    </row>
    <row r="9" spans="2:22">
      <c r="B9" s="5" t="s">
        <v>26</v>
      </c>
      <c r="C9" s="21">
        <v>60</v>
      </c>
      <c r="D9" s="21">
        <v>57</v>
      </c>
      <c r="E9" s="21">
        <v>70</v>
      </c>
      <c r="F9" s="21">
        <v>95</v>
      </c>
      <c r="G9" s="21">
        <v>70</v>
      </c>
      <c r="H9" s="21">
        <v>77</v>
      </c>
      <c r="I9" s="21">
        <v>67</v>
      </c>
      <c r="J9" s="21">
        <v>68</v>
      </c>
      <c r="K9" s="21">
        <v>99</v>
      </c>
      <c r="L9" s="21">
        <v>82</v>
      </c>
      <c r="M9" s="21">
        <v>92</v>
      </c>
      <c r="N9" s="21">
        <v>117</v>
      </c>
      <c r="O9" s="6">
        <f t="shared" si="0"/>
        <v>954</v>
      </c>
      <c r="Q9" s="18">
        <v>43070</v>
      </c>
      <c r="R9" s="1">
        <f>H4</f>
        <v>0</v>
      </c>
      <c r="S9" s="22">
        <f t="shared" si="1"/>
        <v>0</v>
      </c>
      <c r="U9" s="28">
        <f>SUM($R$17*0.09)</f>
        <v>85.5</v>
      </c>
      <c r="V9" s="29">
        <v>0.09</v>
      </c>
    </row>
    <row r="10" spans="2:22" ht="15.75" thickBot="1">
      <c r="B10" s="5" t="s">
        <v>25</v>
      </c>
      <c r="C10" s="1">
        <v>45</v>
      </c>
      <c r="D10" s="1">
        <v>39</v>
      </c>
      <c r="E10" s="1">
        <v>51</v>
      </c>
      <c r="F10" s="1">
        <v>90</v>
      </c>
      <c r="G10" s="1">
        <v>56</v>
      </c>
      <c r="H10" s="1">
        <v>89</v>
      </c>
      <c r="I10" s="1">
        <v>49</v>
      </c>
      <c r="J10" s="1">
        <v>57</v>
      </c>
      <c r="K10" s="1">
        <v>74</v>
      </c>
      <c r="L10" s="1">
        <v>62</v>
      </c>
      <c r="M10" s="1">
        <v>110</v>
      </c>
      <c r="N10" s="1">
        <v>85</v>
      </c>
      <c r="O10" s="6">
        <f t="shared" si="0"/>
        <v>807</v>
      </c>
      <c r="Q10" s="18">
        <v>43101</v>
      </c>
      <c r="R10" s="1">
        <f>I4</f>
        <v>0</v>
      </c>
      <c r="S10" s="22">
        <f t="shared" si="1"/>
        <v>0</v>
      </c>
      <c r="U10" s="30">
        <f>SUM($R$17*0.1)</f>
        <v>95</v>
      </c>
      <c r="V10" s="31">
        <v>0.1</v>
      </c>
    </row>
    <row r="11" spans="2:22" ht="15.75" thickBot="1">
      <c r="B11" s="9" t="s">
        <v>10</v>
      </c>
      <c r="C11" s="17">
        <f t="shared" ref="C11:N11" si="2">SUM(C4/C5)</f>
        <v>1</v>
      </c>
      <c r="D11" s="17">
        <f t="shared" si="2"/>
        <v>0.93023255813953487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1"/>
      <c r="Q11" s="18">
        <v>43132</v>
      </c>
      <c r="R11" s="1">
        <f>J4</f>
        <v>0</v>
      </c>
      <c r="S11" s="22">
        <f t="shared" si="1"/>
        <v>0</v>
      </c>
    </row>
    <row r="12" spans="2:22" ht="15.75" thickBot="1">
      <c r="Q12" s="18">
        <v>43160</v>
      </c>
      <c r="R12" s="1">
        <f>K4</f>
        <v>0</v>
      </c>
      <c r="S12" s="22">
        <f t="shared" si="1"/>
        <v>0</v>
      </c>
      <c r="U12" s="554" t="s">
        <v>15</v>
      </c>
      <c r="V12" s="555"/>
    </row>
    <row r="13" spans="2:22" ht="15.75">
      <c r="B13" s="12" t="s">
        <v>11</v>
      </c>
      <c r="C13" s="3"/>
      <c r="D13" s="3"/>
      <c r="E13" s="3"/>
      <c r="F13" s="3"/>
      <c r="G13" s="3"/>
      <c r="H13" s="4"/>
      <c r="J13" s="47" t="s">
        <v>24</v>
      </c>
      <c r="K13" s="47"/>
      <c r="L13" s="47"/>
      <c r="Q13" s="18">
        <v>43191</v>
      </c>
      <c r="R13" s="1">
        <f>L4</f>
        <v>0</v>
      </c>
      <c r="S13" s="22">
        <f t="shared" si="1"/>
        <v>0</v>
      </c>
      <c r="U13" s="556">
        <f>SUM(C4:N4)/M15</f>
        <v>52</v>
      </c>
      <c r="V13" s="557"/>
    </row>
    <row r="14" spans="2:22" ht="15.75" thickBot="1">
      <c r="B14" s="5" t="s">
        <v>5</v>
      </c>
      <c r="C14" s="1">
        <v>950</v>
      </c>
      <c r="D14" s="1"/>
      <c r="E14" s="1"/>
      <c r="F14" s="1"/>
      <c r="G14" s="1"/>
      <c r="H14" s="6"/>
      <c r="Q14" s="18">
        <v>43221</v>
      </c>
      <c r="R14" s="1">
        <f>M4</f>
        <v>0</v>
      </c>
      <c r="S14" s="22">
        <f t="shared" si="1"/>
        <v>0</v>
      </c>
      <c r="U14" s="561" t="s">
        <v>50</v>
      </c>
      <c r="V14" s="562"/>
    </row>
    <row r="15" spans="2:22" ht="15.75" thickBot="1">
      <c r="B15" s="5" t="s">
        <v>9</v>
      </c>
      <c r="C15" s="1">
        <f>O4</f>
        <v>104</v>
      </c>
      <c r="D15" s="1"/>
      <c r="E15" s="1"/>
      <c r="F15" s="1"/>
      <c r="G15" s="1"/>
      <c r="H15" s="6"/>
      <c r="J15" s="77" t="s">
        <v>47</v>
      </c>
      <c r="K15" s="78"/>
      <c r="L15" s="78"/>
      <c r="M15" s="79">
        <v>2</v>
      </c>
      <c r="Q15" s="18">
        <v>43252</v>
      </c>
      <c r="R15" s="1">
        <f>N4</f>
        <v>0</v>
      </c>
      <c r="S15" s="22">
        <f t="shared" si="1"/>
        <v>0</v>
      </c>
      <c r="U15" s="563">
        <f>1200/12</f>
        <v>100</v>
      </c>
      <c r="V15" s="564"/>
    </row>
    <row r="16" spans="2:22">
      <c r="B16" s="5" t="s">
        <v>6</v>
      </c>
      <c r="C16" s="1">
        <f>SUM(C14-C15)</f>
        <v>846</v>
      </c>
      <c r="D16" s="1"/>
      <c r="E16" s="1"/>
      <c r="F16" s="1"/>
      <c r="G16" s="1"/>
      <c r="H16" s="6"/>
      <c r="Q16" s="19" t="s">
        <v>3</v>
      </c>
      <c r="R16" s="1">
        <f>SUM(R4:R15)</f>
        <v>104</v>
      </c>
      <c r="S16" s="6"/>
    </row>
    <row r="17" spans="1:27">
      <c r="B17" s="5" t="s">
        <v>7</v>
      </c>
      <c r="C17" s="7">
        <v>11</v>
      </c>
      <c r="D17" s="1" t="s">
        <v>622</v>
      </c>
      <c r="E17" s="1"/>
      <c r="F17" s="1"/>
      <c r="G17" s="1"/>
      <c r="H17" s="6"/>
      <c r="Q17" s="19" t="s">
        <v>1</v>
      </c>
      <c r="R17" s="1">
        <v>950</v>
      </c>
      <c r="S17" s="6">
        <f>SUM(R17-R16)</f>
        <v>846</v>
      </c>
    </row>
    <row r="18" spans="1:27" ht="15.75" thickBot="1">
      <c r="B18" s="5" t="s">
        <v>8</v>
      </c>
      <c r="C18" s="8">
        <f>SUM(C16/C17)</f>
        <v>76.909090909090907</v>
      </c>
      <c r="D18" s="1" t="s">
        <v>623</v>
      </c>
      <c r="E18" s="1"/>
      <c r="F18" s="1"/>
      <c r="G18" s="1"/>
      <c r="H18" s="6"/>
      <c r="Q18" s="20" t="s">
        <v>2</v>
      </c>
      <c r="R18" s="25">
        <f>SUM(R16/R17)</f>
        <v>0.10947368421052632</v>
      </c>
      <c r="S18" s="11"/>
    </row>
    <row r="19" spans="1:27" ht="15.75" thickBot="1">
      <c r="B19" s="9"/>
      <c r="C19" s="10"/>
      <c r="D19" s="10" t="s">
        <v>12</v>
      </c>
      <c r="E19" s="10"/>
      <c r="F19" s="10"/>
      <c r="G19" s="10"/>
      <c r="H19" s="11"/>
    </row>
    <row r="20" spans="1:27" ht="15.75" thickBot="1">
      <c r="A20" s="168"/>
      <c r="P20" s="168"/>
      <c r="Q20" s="168"/>
      <c r="R20" s="168"/>
      <c r="S20" s="548" t="s">
        <v>2041</v>
      </c>
      <c r="T20" s="548"/>
      <c r="U20" s="548"/>
      <c r="V20" s="548"/>
      <c r="X20" s="548" t="s">
        <v>2040</v>
      </c>
      <c r="Y20" s="565"/>
      <c r="Z20" s="565"/>
      <c r="AA20" s="565"/>
    </row>
    <row r="21" spans="1:27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S21" s="558" t="s">
        <v>2059</v>
      </c>
      <c r="T21" s="559"/>
      <c r="U21" s="559"/>
      <c r="V21" s="560"/>
      <c r="X21" s="558" t="s">
        <v>23</v>
      </c>
      <c r="Y21" s="559"/>
      <c r="Z21" s="559"/>
      <c r="AA21" s="560"/>
    </row>
    <row r="22" spans="1:27">
      <c r="S22" s="38" t="s">
        <v>1</v>
      </c>
      <c r="T22" s="39" t="s">
        <v>20</v>
      </c>
      <c r="U22" s="39" t="s">
        <v>14</v>
      </c>
      <c r="V22" s="40" t="s">
        <v>21</v>
      </c>
      <c r="X22" s="38" t="s">
        <v>1</v>
      </c>
      <c r="Y22" s="39" t="s">
        <v>20</v>
      </c>
      <c r="Z22" s="39" t="s">
        <v>14</v>
      </c>
      <c r="AA22" s="40" t="s">
        <v>21</v>
      </c>
    </row>
    <row r="23" spans="1:27">
      <c r="S23" s="43">
        <v>950</v>
      </c>
      <c r="T23" s="42">
        <f>O4+V39</f>
        <v>118</v>
      </c>
      <c r="U23" s="508">
        <f>SUM(S23-T23)</f>
        <v>832</v>
      </c>
      <c r="V23" s="46">
        <f>SUM(T23/S23)</f>
        <v>0.12421052631578948</v>
      </c>
      <c r="X23" s="43">
        <v>1000</v>
      </c>
      <c r="Y23" s="84">
        <f>O4</f>
        <v>104</v>
      </c>
      <c r="Z23" s="39">
        <f>SUM(X23-Y23)</f>
        <v>896</v>
      </c>
      <c r="AA23" s="46">
        <f>SUM(Y23/X23)</f>
        <v>0.104</v>
      </c>
    </row>
    <row r="24" spans="1:27" ht="15.75" thickBot="1">
      <c r="S24" s="9" t="s">
        <v>22</v>
      </c>
      <c r="T24" s="44">
        <v>8</v>
      </c>
      <c r="U24" s="10" t="s">
        <v>883</v>
      </c>
      <c r="V24" s="11"/>
      <c r="X24" s="9" t="s">
        <v>22</v>
      </c>
      <c r="Y24" s="44"/>
      <c r="Z24" s="10" t="s">
        <v>883</v>
      </c>
      <c r="AA24" s="11"/>
    </row>
    <row r="25" spans="1:27" ht="15.75" thickBot="1"/>
    <row r="26" spans="1:27">
      <c r="S26" s="558" t="s">
        <v>2060</v>
      </c>
      <c r="T26" s="559"/>
      <c r="U26" s="559"/>
      <c r="V26" s="560"/>
      <c r="X26" s="558" t="s">
        <v>18</v>
      </c>
      <c r="Y26" s="559"/>
      <c r="Z26" s="559"/>
      <c r="AA26" s="560"/>
    </row>
    <row r="27" spans="1:27">
      <c r="S27" s="38" t="s">
        <v>1</v>
      </c>
      <c r="T27" s="39" t="s">
        <v>20</v>
      </c>
      <c r="U27" s="39" t="s">
        <v>14</v>
      </c>
      <c r="V27" s="40" t="s">
        <v>21</v>
      </c>
      <c r="X27" s="38" t="s">
        <v>1</v>
      </c>
      <c r="Y27" s="39" t="s">
        <v>20</v>
      </c>
      <c r="Z27" s="39" t="s">
        <v>14</v>
      </c>
      <c r="AA27" s="40" t="s">
        <v>21</v>
      </c>
    </row>
    <row r="28" spans="1:27">
      <c r="S28" s="43">
        <v>630</v>
      </c>
      <c r="T28" s="41">
        <f>30+V39</f>
        <v>44</v>
      </c>
      <c r="U28" s="508">
        <f>SUM(S28-T28)</f>
        <v>586</v>
      </c>
      <c r="V28" s="46">
        <f>SUM(T28/S28)</f>
        <v>6.9841269841269843E-2</v>
      </c>
      <c r="X28" s="43">
        <v>630</v>
      </c>
      <c r="Y28" s="41">
        <v>35</v>
      </c>
      <c r="Z28" s="39">
        <f>SUM(X28-Y28)</f>
        <v>595</v>
      </c>
      <c r="AA28" s="46">
        <f>SUM(Y28/X28)</f>
        <v>5.5555555555555552E-2</v>
      </c>
    </row>
    <row r="29" spans="1:27" ht="15.75" thickBot="1">
      <c r="S29" s="9" t="s">
        <v>22</v>
      </c>
      <c r="T29" s="44">
        <v>24</v>
      </c>
      <c r="U29" s="10" t="s">
        <v>883</v>
      </c>
      <c r="V29" s="11"/>
      <c r="X29" s="9" t="s">
        <v>22</v>
      </c>
      <c r="Y29" s="44"/>
      <c r="Z29" s="10" t="s">
        <v>883</v>
      </c>
      <c r="AA29" s="11"/>
    </row>
    <row r="30" spans="1:27" ht="15.75" thickBot="1"/>
    <row r="31" spans="1:27">
      <c r="S31" s="558" t="s">
        <v>19</v>
      </c>
      <c r="T31" s="559"/>
      <c r="U31" s="559"/>
      <c r="V31" s="560"/>
      <c r="X31" s="558" t="s">
        <v>19</v>
      </c>
      <c r="Y31" s="559"/>
      <c r="Z31" s="559"/>
      <c r="AA31" s="560"/>
    </row>
    <row r="32" spans="1:27">
      <c r="S32" s="38" t="s">
        <v>1</v>
      </c>
      <c r="T32" s="39" t="s">
        <v>20</v>
      </c>
      <c r="U32" s="39" t="s">
        <v>14</v>
      </c>
      <c r="V32" s="40" t="s">
        <v>21</v>
      </c>
      <c r="X32" s="38" t="s">
        <v>1</v>
      </c>
      <c r="Y32" s="39" t="s">
        <v>20</v>
      </c>
      <c r="Z32" s="39" t="s">
        <v>14</v>
      </c>
      <c r="AA32" s="40" t="s">
        <v>21</v>
      </c>
    </row>
    <row r="33" spans="1:27">
      <c r="S33" s="43">
        <v>285</v>
      </c>
      <c r="T33" s="41">
        <v>14</v>
      </c>
      <c r="U33" s="508">
        <f>SUM(S33-T33)</f>
        <v>271</v>
      </c>
      <c r="V33" s="46">
        <f>SUM(T33/S33)</f>
        <v>4.912280701754386E-2</v>
      </c>
      <c r="X33" s="43">
        <v>285</v>
      </c>
      <c r="Y33" s="41">
        <v>14</v>
      </c>
      <c r="Z33" s="39">
        <f>SUM(X33-Y33)</f>
        <v>271</v>
      </c>
      <c r="AA33" s="46">
        <f>SUM(Y33/X33)</f>
        <v>4.912280701754386E-2</v>
      </c>
    </row>
    <row r="34" spans="1:27" ht="15.75" thickBot="1">
      <c r="S34" s="9" t="s">
        <v>22</v>
      </c>
      <c r="T34" s="44">
        <v>17</v>
      </c>
      <c r="U34" s="10" t="s">
        <v>883</v>
      </c>
      <c r="V34" s="11"/>
      <c r="X34" s="9" t="s">
        <v>22</v>
      </c>
      <c r="Y34" s="44"/>
      <c r="Z34" s="10" t="s">
        <v>883</v>
      </c>
      <c r="AA34" s="11"/>
    </row>
    <row r="35" spans="1:27" ht="15.75" thickBot="1"/>
    <row r="36" spans="1:27">
      <c r="S36" s="558" t="s">
        <v>48</v>
      </c>
      <c r="T36" s="559"/>
      <c r="U36" s="559"/>
      <c r="V36" s="560"/>
      <c r="X36" s="360">
        <v>2019</v>
      </c>
      <c r="Y36" s="358">
        <f>SUM(C4:N4)</f>
        <v>104</v>
      </c>
      <c r="Z36" s="197" t="s">
        <v>2057</v>
      </c>
      <c r="AA36">
        <v>16872</v>
      </c>
    </row>
    <row r="37" spans="1:27" ht="15.75" thickBot="1">
      <c r="S37" s="9" t="s">
        <v>2043</v>
      </c>
      <c r="T37" s="10"/>
      <c r="U37" s="10"/>
      <c r="V37" s="222">
        <f>(COUNTIF('Daily Mbr Ins'!J8:J158,0)-19)</f>
        <v>88</v>
      </c>
      <c r="X37" s="360">
        <v>2018</v>
      </c>
      <c r="Y37" s="358">
        <f>SUM(C6:N6)</f>
        <v>1019</v>
      </c>
    </row>
    <row r="38" spans="1:27" ht="15.75" thickBot="1">
      <c r="X38" s="361" t="s">
        <v>872</v>
      </c>
      <c r="Y38" s="361">
        <f>Y36-Y37</f>
        <v>-915</v>
      </c>
    </row>
    <row r="39" spans="1:27" ht="15.75" thickBot="1">
      <c r="S39" s="77" t="s">
        <v>2061</v>
      </c>
      <c r="T39" s="78"/>
      <c r="U39" s="78"/>
      <c r="V39" s="543">
        <v>14</v>
      </c>
    </row>
    <row r="40" spans="1:27" ht="15.75" thickBot="1"/>
    <row r="41" spans="1:27" ht="15.75" thickBo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549" t="s">
        <v>40</v>
      </c>
      <c r="R41" s="552"/>
      <c r="S41" s="552"/>
      <c r="T41" s="552"/>
      <c r="U41" s="552"/>
      <c r="V41" s="553"/>
      <c r="W41" s="549" t="s">
        <v>2040</v>
      </c>
      <c r="X41" s="552"/>
      <c r="Y41" s="552"/>
      <c r="Z41" s="553"/>
    </row>
    <row r="42" spans="1:27">
      <c r="Q42" s="85"/>
      <c r="R42" s="84"/>
      <c r="S42" s="39" t="s">
        <v>1</v>
      </c>
      <c r="T42" s="39" t="s">
        <v>20</v>
      </c>
      <c r="U42" s="39" t="s">
        <v>14</v>
      </c>
      <c r="V42" s="40" t="s">
        <v>21</v>
      </c>
      <c r="W42" s="39" t="s">
        <v>1</v>
      </c>
      <c r="X42" s="39" t="s">
        <v>20</v>
      </c>
      <c r="Y42" s="39" t="s">
        <v>14</v>
      </c>
      <c r="Z42" s="40" t="s">
        <v>21</v>
      </c>
    </row>
    <row r="43" spans="1:27">
      <c r="Q43" s="147" t="s">
        <v>110</v>
      </c>
      <c r="R43" s="84"/>
      <c r="S43" s="149">
        <v>1.05</v>
      </c>
      <c r="T43" s="150">
        <f>'Supreme Goal'!V23</f>
        <v>0.12421052631578948</v>
      </c>
      <c r="U43" s="151">
        <f>SUM(S43-T43)</f>
        <v>0.92578947368421061</v>
      </c>
      <c r="V43" s="86"/>
      <c r="W43" s="149"/>
      <c r="X43" s="150"/>
      <c r="Y43" s="151"/>
      <c r="Z43" s="86"/>
    </row>
    <row r="44" spans="1:27">
      <c r="Q44" s="85"/>
      <c r="R44" s="84"/>
      <c r="S44" s="148">
        <v>998</v>
      </c>
      <c r="T44" s="148">
        <f>T23</f>
        <v>118</v>
      </c>
      <c r="U44" s="148">
        <f>SUM(S44-T44)</f>
        <v>880</v>
      </c>
      <c r="V44" s="86"/>
      <c r="W44" s="509"/>
      <c r="X44" s="509"/>
      <c r="Y44" s="509"/>
      <c r="Z44" s="86"/>
    </row>
    <row r="45" spans="1:27">
      <c r="Q45" s="147" t="s">
        <v>37</v>
      </c>
      <c r="R45" s="84"/>
      <c r="S45" s="42">
        <v>2</v>
      </c>
      <c r="T45" s="41">
        <v>0</v>
      </c>
      <c r="U45" s="39">
        <f>SUM(S45-T45)</f>
        <v>2</v>
      </c>
      <c r="V45" s="46">
        <f>SUM(T45/S45)</f>
        <v>0</v>
      </c>
      <c r="W45" s="42">
        <v>5</v>
      </c>
      <c r="X45" s="41">
        <v>0</v>
      </c>
      <c r="Y45" s="39">
        <f>SUM(W45-X45)</f>
        <v>5</v>
      </c>
      <c r="Z45" s="46">
        <f>SUM(X45/W45)</f>
        <v>0</v>
      </c>
    </row>
    <row r="46" spans="1:27">
      <c r="Q46" s="147" t="s">
        <v>38</v>
      </c>
      <c r="R46" s="84"/>
      <c r="S46" s="39">
        <v>25</v>
      </c>
      <c r="T46" s="41">
        <v>0</v>
      </c>
      <c r="U46" s="39">
        <f>SUM(S46-T46)</f>
        <v>25</v>
      </c>
      <c r="V46" s="46">
        <f>SUM(T46/S46)</f>
        <v>0</v>
      </c>
      <c r="W46" s="39">
        <v>25</v>
      </c>
      <c r="X46" s="41">
        <v>0</v>
      </c>
      <c r="Y46" s="39">
        <f>SUM(W46-X46)</f>
        <v>25</v>
      </c>
      <c r="Z46" s="46">
        <f>SUM(X46/W46)</f>
        <v>0</v>
      </c>
    </row>
    <row r="47" spans="1:27">
      <c r="Q47" s="147" t="s">
        <v>39</v>
      </c>
      <c r="R47" s="84"/>
      <c r="S47" s="39">
        <v>26</v>
      </c>
      <c r="T47" s="41">
        <v>0</v>
      </c>
      <c r="U47" s="39">
        <f>SUM(S47-T47)</f>
        <v>26</v>
      </c>
      <c r="V47" s="46">
        <f>SUM(T47/S47)</f>
        <v>0</v>
      </c>
      <c r="W47" s="39">
        <v>50</v>
      </c>
      <c r="X47" s="41">
        <v>0</v>
      </c>
      <c r="Y47" s="39">
        <f>SUM(W47-X47)</f>
        <v>50</v>
      </c>
      <c r="Z47" s="46">
        <f>SUM(X47/W47)</f>
        <v>0</v>
      </c>
    </row>
    <row r="48" spans="1:27" ht="15.75" thickBot="1">
      <c r="Q48" s="65" t="s">
        <v>639</v>
      </c>
      <c r="R48" s="10"/>
      <c r="S48" s="63">
        <v>15</v>
      </c>
      <c r="T48" s="66">
        <v>0</v>
      </c>
      <c r="U48" s="63">
        <f>SUM(T48-S48)</f>
        <v>-15</v>
      </c>
      <c r="V48" s="64"/>
      <c r="W48" s="63">
        <v>15</v>
      </c>
      <c r="X48" s="66">
        <v>0</v>
      </c>
      <c r="Y48" s="63">
        <f>SUM(X48-W48)</f>
        <v>-15</v>
      </c>
      <c r="Z48" s="64"/>
    </row>
    <row r="49" spans="17:23" ht="15.75" thickBot="1"/>
    <row r="50" spans="17:23">
      <c r="Q50" s="2"/>
      <c r="R50" s="146" t="s">
        <v>20</v>
      </c>
      <c r="S50" s="69"/>
      <c r="T50" s="69" t="s">
        <v>45</v>
      </c>
      <c r="U50" s="70"/>
    </row>
    <row r="51" spans="17:23">
      <c r="Q51" s="85"/>
      <c r="R51" s="67" t="s">
        <v>41</v>
      </c>
      <c r="S51" s="71" t="s">
        <v>1</v>
      </c>
      <c r="T51" s="71" t="s">
        <v>638</v>
      </c>
      <c r="U51" s="72" t="s">
        <v>263</v>
      </c>
    </row>
    <row r="52" spans="17:23">
      <c r="Q52" s="85" t="s">
        <v>2044</v>
      </c>
      <c r="R52" s="276">
        <f>$O$5</f>
        <v>950</v>
      </c>
      <c r="S52" s="73"/>
      <c r="T52" s="73"/>
      <c r="U52" s="74"/>
    </row>
    <row r="53" spans="17:23">
      <c r="Q53" s="85" t="s">
        <v>2042</v>
      </c>
      <c r="R53" s="42">
        <f>O4</f>
        <v>104</v>
      </c>
      <c r="S53" s="75">
        <f>SUM(R53-R52)</f>
        <v>-846</v>
      </c>
      <c r="T53" s="75">
        <f>SUM(R53-R54)</f>
        <v>-915</v>
      </c>
      <c r="U53" s="76">
        <f>SUM(R53-R55)</f>
        <v>-818</v>
      </c>
    </row>
    <row r="54" spans="17:23">
      <c r="Q54" s="85" t="s">
        <v>638</v>
      </c>
      <c r="R54" s="42">
        <v>1019</v>
      </c>
      <c r="S54" s="84"/>
      <c r="T54" s="84"/>
      <c r="U54" s="86"/>
    </row>
    <row r="55" spans="17:23" ht="15.75" thickBot="1">
      <c r="Q55" s="9" t="s">
        <v>263</v>
      </c>
      <c r="R55" s="68">
        <f>$O$7</f>
        <v>922</v>
      </c>
      <c r="S55" s="10"/>
      <c r="T55" s="10"/>
      <c r="U55" s="11"/>
    </row>
    <row r="56" spans="17:23" ht="15.75" thickBot="1"/>
    <row r="57" spans="17:23" ht="15.75" thickBot="1">
      <c r="Q57" s="549" t="s">
        <v>309</v>
      </c>
      <c r="R57" s="550"/>
      <c r="S57" s="551"/>
    </row>
    <row r="58" spans="17:23">
      <c r="Q58" s="521" t="s">
        <v>2053</v>
      </c>
      <c r="R58" s="515">
        <v>124</v>
      </c>
      <c r="S58" s="516"/>
    </row>
    <row r="59" spans="17:23">
      <c r="Q59" s="517" t="s">
        <v>311</v>
      </c>
      <c r="R59" s="518">
        <v>52</v>
      </c>
      <c r="S59" s="519"/>
    </row>
    <row r="60" spans="17:23">
      <c r="Q60" s="517" t="s">
        <v>310</v>
      </c>
      <c r="R60" s="518">
        <v>36</v>
      </c>
      <c r="S60" s="519"/>
    </row>
    <row r="61" spans="17:23">
      <c r="Q61" s="517" t="s">
        <v>312</v>
      </c>
      <c r="R61" s="518">
        <v>26</v>
      </c>
      <c r="S61" s="519"/>
    </row>
    <row r="62" spans="17:23">
      <c r="Q62" s="517" t="s">
        <v>537</v>
      </c>
      <c r="R62" s="518">
        <v>11</v>
      </c>
      <c r="S62" s="519"/>
    </row>
    <row r="63" spans="17:23">
      <c r="Q63" s="517" t="s">
        <v>574</v>
      </c>
      <c r="R63" s="518">
        <v>15</v>
      </c>
      <c r="S63" s="519"/>
    </row>
    <row r="64" spans="17:23">
      <c r="Q64" s="517" t="s">
        <v>645</v>
      </c>
      <c r="R64" s="518">
        <v>1</v>
      </c>
      <c r="S64" s="519"/>
      <c r="W64" s="184"/>
    </row>
    <row r="65" spans="17:23">
      <c r="Q65" s="517" t="s">
        <v>575</v>
      </c>
      <c r="R65" s="518">
        <v>3</v>
      </c>
      <c r="S65" s="519"/>
      <c r="W65" s="184"/>
    </row>
    <row r="66" spans="17:23">
      <c r="Q66" s="517" t="s">
        <v>584</v>
      </c>
      <c r="R66" s="520"/>
      <c r="S66" s="519"/>
      <c r="W66" s="184"/>
    </row>
    <row r="67" spans="17:23">
      <c r="Q67" s="517" t="s">
        <v>586</v>
      </c>
      <c r="R67" s="518">
        <v>22</v>
      </c>
      <c r="S67" s="519"/>
      <c r="W67" s="184"/>
    </row>
    <row r="68" spans="17:23">
      <c r="Q68" s="517" t="s">
        <v>587</v>
      </c>
      <c r="R68" s="518">
        <v>56</v>
      </c>
      <c r="S68" s="519"/>
      <c r="W68" s="184"/>
    </row>
    <row r="69" spans="17:23" ht="15.75" thickBot="1">
      <c r="Q69" s="517" t="s">
        <v>624</v>
      </c>
      <c r="R69" s="518">
        <v>71</v>
      </c>
      <c r="S69" s="519"/>
      <c r="W69" s="184"/>
    </row>
    <row r="70" spans="17:23">
      <c r="Q70" s="522" t="s">
        <v>2054</v>
      </c>
      <c r="R70" s="281">
        <v>61</v>
      </c>
      <c r="S70" s="4"/>
      <c r="W70" s="184"/>
    </row>
    <row r="71" spans="17:23">
      <c r="Q71" s="185" t="s">
        <v>311</v>
      </c>
      <c r="R71" s="84">
        <v>65</v>
      </c>
      <c r="S71" s="86"/>
    </row>
    <row r="72" spans="17:23">
      <c r="Q72" s="185" t="s">
        <v>310</v>
      </c>
      <c r="R72" s="84">
        <v>22</v>
      </c>
      <c r="S72" s="86"/>
    </row>
    <row r="73" spans="17:23" ht="15.75" thickBot="1">
      <c r="Q73" s="282" t="s">
        <v>312</v>
      </c>
      <c r="R73" s="10">
        <v>41</v>
      </c>
      <c r="S73" s="11"/>
    </row>
  </sheetData>
  <mergeCells count="16">
    <mergeCell ref="W41:Z41"/>
    <mergeCell ref="X21:AA21"/>
    <mergeCell ref="X26:AA26"/>
    <mergeCell ref="X31:AA31"/>
    <mergeCell ref="X20:AA20"/>
    <mergeCell ref="S20:V20"/>
    <mergeCell ref="Q57:S57"/>
    <mergeCell ref="Q41:V41"/>
    <mergeCell ref="U12:V12"/>
    <mergeCell ref="U13:V13"/>
    <mergeCell ref="S21:V21"/>
    <mergeCell ref="S31:V31"/>
    <mergeCell ref="S26:V26"/>
    <mergeCell ref="S36:V36"/>
    <mergeCell ref="U14:V14"/>
    <mergeCell ref="U15:V15"/>
  </mergeCells>
  <printOptions horizontalCentered="1"/>
  <pageMargins left="0.25" right="0.25" top="0.75" bottom="0.75" header="0.3" footer="0.3"/>
  <pageSetup scale="46" orientation="landscape" r:id="rId1"/>
  <headerFooter>
    <oddFooter>&amp;C&amp;D &amp;T</oddFooter>
  </headerFooter>
  <ignoredErrors>
    <ignoredError sqref="V37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74D9-D592-4454-813D-66D30303B980}">
  <sheetPr filterMode="1">
    <tabColor rgb="FF00B050"/>
    <pageSetUpPr fitToPage="1"/>
  </sheetPr>
  <dimension ref="B1:AD167"/>
  <sheetViews>
    <sheetView zoomScale="80" zoomScaleNormal="80" workbookViewId="0">
      <selection activeCell="B131" sqref="B131:B136"/>
    </sheetView>
  </sheetViews>
  <sheetFormatPr defaultRowHeight="15"/>
  <cols>
    <col min="1" max="1" width="2.28515625" customWidth="1"/>
    <col min="2" max="2" width="11.140625" style="371" customWidth="1"/>
    <col min="3" max="3" width="12.42578125" customWidth="1"/>
    <col min="5" max="5" width="21.85546875" customWidth="1"/>
    <col min="7" max="7" width="14" customWidth="1"/>
    <col min="9" max="9" width="11.28515625" customWidth="1"/>
    <col min="10" max="10" width="7.7109375" customWidth="1"/>
    <col min="11" max="11" width="9.5703125" bestFit="1" customWidth="1"/>
    <col min="12" max="12" width="9.140625" style="240"/>
    <col min="13" max="13" width="11.85546875" customWidth="1"/>
    <col min="14" max="14" width="9.28515625" customWidth="1"/>
    <col min="15" max="15" width="10.28515625" customWidth="1"/>
    <col min="16" max="17" width="9.5703125" customWidth="1"/>
    <col min="18" max="18" width="10.7109375" customWidth="1"/>
    <col min="19" max="19" width="10.28515625" customWidth="1"/>
    <col min="20" max="21" width="10" customWidth="1"/>
    <col min="22" max="22" width="11.28515625" customWidth="1"/>
    <col min="23" max="23" width="12" customWidth="1"/>
    <col min="24" max="25" width="9.42578125" customWidth="1"/>
    <col min="26" max="26" width="13.28515625" customWidth="1"/>
    <col min="27" max="27" width="14.28515625" customWidth="1"/>
    <col min="28" max="28" width="14.7109375" customWidth="1"/>
    <col min="29" max="29" width="14.28515625" customWidth="1"/>
  </cols>
  <sheetData>
    <row r="1" spans="2:30" ht="23.25">
      <c r="B1" s="585" t="s">
        <v>588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6"/>
      <c r="AB1" s="587"/>
      <c r="AC1" s="587"/>
      <c r="AD1" s="587"/>
    </row>
    <row r="2" spans="2:30" ht="18" customHeight="1">
      <c r="B2" s="588" t="str">
        <f>'Daily Mbr Ins'!$R$1</f>
        <v>08-29-2018</v>
      </c>
      <c r="C2" s="588"/>
      <c r="D2" s="588"/>
      <c r="E2" s="588"/>
      <c r="K2" s="524"/>
      <c r="L2" s="223"/>
      <c r="M2" s="224"/>
      <c r="N2" s="224"/>
      <c r="O2" s="224"/>
      <c r="P2" s="224"/>
      <c r="Q2" s="224"/>
      <c r="R2" s="37"/>
      <c r="S2" s="37"/>
      <c r="T2" s="37"/>
      <c r="U2" s="37"/>
      <c r="V2" s="37"/>
      <c r="W2" s="37"/>
      <c r="X2" s="37"/>
      <c r="Y2" s="37"/>
      <c r="Z2" s="37"/>
      <c r="AA2" s="84"/>
      <c r="AB2" s="84"/>
      <c r="AC2" s="84"/>
    </row>
    <row r="3" spans="2:30" ht="18.75">
      <c r="B3" s="583" t="s">
        <v>589</v>
      </c>
      <c r="C3" s="584"/>
      <c r="D3" s="584"/>
      <c r="E3" s="584"/>
      <c r="F3" s="584"/>
      <c r="H3" s="225">
        <f>COUNTIF(W13:W163,"=S")</f>
        <v>0</v>
      </c>
      <c r="I3" s="225"/>
      <c r="J3" s="226"/>
      <c r="L3" s="227" t="s">
        <v>590</v>
      </c>
      <c r="M3" s="523"/>
      <c r="N3" s="523"/>
      <c r="O3" s="523"/>
      <c r="P3" s="523"/>
      <c r="Q3" s="243">
        <f>COUNTIF(I13:I163,"=1")</f>
        <v>1</v>
      </c>
      <c r="R3" s="228"/>
      <c r="T3" s="37"/>
      <c r="U3" s="37"/>
      <c r="V3" s="37"/>
      <c r="W3" s="37"/>
      <c r="X3" s="37"/>
      <c r="Y3" s="37"/>
      <c r="Z3" s="84"/>
      <c r="AA3" s="229"/>
      <c r="AB3" s="84"/>
      <c r="AC3" s="84"/>
      <c r="AD3" s="84"/>
    </row>
    <row r="4" spans="2:30" ht="18.75">
      <c r="B4" s="583" t="s">
        <v>641</v>
      </c>
      <c r="C4" s="584"/>
      <c r="D4" s="584"/>
      <c r="E4" s="584"/>
      <c r="F4" s="584"/>
      <c r="G4" s="584"/>
      <c r="H4" s="225">
        <f>COUNTIF(I13:I163,"Yes")-COUNTIF(W13:W163,"=S")</f>
        <v>3</v>
      </c>
      <c r="I4" s="225"/>
      <c r="J4" s="230"/>
      <c r="L4" s="227" t="s">
        <v>591</v>
      </c>
      <c r="M4" s="231"/>
      <c r="N4" s="231"/>
      <c r="O4" s="231"/>
      <c r="P4" s="231"/>
      <c r="Q4" s="243">
        <f>COUNTIF(M13:M163,"=1")</f>
        <v>3</v>
      </c>
      <c r="R4" s="228"/>
      <c r="T4" s="37"/>
      <c r="U4" s="37"/>
      <c r="V4" s="37"/>
      <c r="W4" s="37"/>
      <c r="X4" s="37"/>
      <c r="Y4" s="37"/>
      <c r="Z4" s="84"/>
      <c r="AA4" s="229"/>
      <c r="AB4" s="84"/>
      <c r="AC4" s="84"/>
      <c r="AD4" s="84"/>
    </row>
    <row r="5" spans="2:30" ht="21">
      <c r="B5" s="583" t="s">
        <v>642</v>
      </c>
      <c r="C5" s="584"/>
      <c r="D5" s="584"/>
      <c r="E5" s="584"/>
      <c r="F5" s="584"/>
      <c r="G5" s="584"/>
      <c r="H5" s="225">
        <f>COUNTIF(M13:M163,"Yes")-COUNTIF(W13:W163,"=S")</f>
        <v>0</v>
      </c>
      <c r="I5" s="225"/>
      <c r="J5" s="230"/>
      <c r="K5" s="232"/>
      <c r="L5" s="271" t="s">
        <v>592</v>
      </c>
      <c r="M5" s="272"/>
      <c r="N5" s="272"/>
      <c r="O5" s="272"/>
      <c r="P5" s="272"/>
      <c r="Q5" s="272"/>
      <c r="R5" s="272"/>
      <c r="S5" s="273"/>
      <c r="T5" s="390">
        <f>950-'Daily Mbr Ins'!J7</f>
        <v>846</v>
      </c>
      <c r="U5" s="390"/>
      <c r="V5" s="390"/>
      <c r="W5" s="274"/>
      <c r="X5" s="274"/>
      <c r="Y5" s="274"/>
      <c r="AA5" s="245"/>
      <c r="AB5" s="233"/>
      <c r="AC5" s="84"/>
      <c r="AD5" s="84"/>
    </row>
    <row r="6" spans="2:30" ht="21.75" thickBot="1">
      <c r="B6" s="572" t="s">
        <v>643</v>
      </c>
      <c r="C6" s="572"/>
      <c r="D6" s="572"/>
      <c r="E6" s="572"/>
      <c r="F6" s="572"/>
      <c r="G6" s="572"/>
      <c r="H6" s="196">
        <f>COUNTIF(Q13:Q163,"Yes")</f>
        <v>0</v>
      </c>
      <c r="J6" s="228"/>
      <c r="K6" s="232"/>
      <c r="L6" s="271" t="s">
        <v>605</v>
      </c>
      <c r="M6" s="234"/>
      <c r="N6" s="234"/>
      <c r="O6" s="234"/>
      <c r="P6" s="234"/>
      <c r="Q6" s="234"/>
      <c r="R6" s="234"/>
      <c r="S6" s="235"/>
      <c r="T6" s="390">
        <f>Stardom!$T$6</f>
        <v>26</v>
      </c>
      <c r="U6" s="390"/>
      <c r="V6" s="390"/>
      <c r="W6" s="236"/>
      <c r="X6" s="236"/>
      <c r="Y6" s="236"/>
      <c r="AA6" s="245"/>
      <c r="AB6" s="84"/>
      <c r="AC6" s="84"/>
    </row>
    <row r="7" spans="2:30" ht="21.75" thickBot="1">
      <c r="C7" s="238">
        <v>0</v>
      </c>
      <c r="D7" s="388"/>
      <c r="E7" s="573" t="s">
        <v>593</v>
      </c>
      <c r="F7" s="574"/>
      <c r="G7" s="575"/>
      <c r="H7" s="231"/>
      <c r="I7" s="231"/>
      <c r="J7" s="231"/>
      <c r="K7" s="232"/>
      <c r="L7" s="576" t="s">
        <v>949</v>
      </c>
      <c r="M7" s="577"/>
      <c r="N7" s="577"/>
      <c r="O7" s="577"/>
      <c r="P7" s="578"/>
      <c r="Q7" s="513"/>
      <c r="R7" s="234"/>
      <c r="S7" s="235"/>
      <c r="T7" s="236"/>
      <c r="U7" s="236"/>
      <c r="V7" s="236"/>
      <c r="W7" s="236"/>
      <c r="X7" s="236"/>
      <c r="Y7" s="236"/>
      <c r="Z7" s="237"/>
      <c r="AA7" s="84"/>
      <c r="AB7" s="84"/>
      <c r="AC7" s="84"/>
    </row>
    <row r="8" spans="2:30" ht="30.75" thickBot="1">
      <c r="C8" s="239"/>
      <c r="D8" s="389"/>
      <c r="E8" s="579" t="s">
        <v>594</v>
      </c>
      <c r="F8" s="574"/>
      <c r="G8" s="575"/>
      <c r="H8" s="37"/>
      <c r="I8" s="37"/>
      <c r="J8" s="37"/>
      <c r="K8" s="232"/>
      <c r="L8" s="263" t="s">
        <v>626</v>
      </c>
      <c r="M8" s="263" t="s">
        <v>627</v>
      </c>
      <c r="N8" s="263" t="s">
        <v>628</v>
      </c>
      <c r="O8" s="263" t="s">
        <v>629</v>
      </c>
      <c r="P8" s="511" t="s">
        <v>948</v>
      </c>
      <c r="Q8" s="513"/>
      <c r="R8" s="234"/>
      <c r="S8" s="235"/>
      <c r="T8" s="236"/>
      <c r="U8" s="236"/>
      <c r="V8" s="236"/>
      <c r="W8" s="236"/>
      <c r="X8" s="236"/>
      <c r="Y8" s="236"/>
      <c r="Z8" s="237"/>
      <c r="AA8" s="84"/>
      <c r="AB8" s="84"/>
      <c r="AC8" s="84"/>
    </row>
    <row r="9" spans="2:30" ht="15.75" thickBot="1">
      <c r="C9" s="103"/>
      <c r="D9" s="247" t="s">
        <v>607</v>
      </c>
      <c r="E9" s="248"/>
      <c r="F9" s="523"/>
      <c r="G9" s="523"/>
      <c r="H9" s="523"/>
      <c r="I9" s="523"/>
      <c r="J9" s="228"/>
      <c r="K9" s="231"/>
      <c r="L9" s="244">
        <f>0-COUNTIF(N13:N163,"No")</f>
        <v>-15</v>
      </c>
      <c r="M9" s="244">
        <f>0-COUNTIF(O13:O163,"No")</f>
        <v>-56</v>
      </c>
      <c r="N9" s="244">
        <f>0-COUNTIF(P13:P163,"No")</f>
        <v>-132</v>
      </c>
      <c r="O9" s="244">
        <f>0-COUNTIF(Q13:Q163,"No")</f>
        <v>-132</v>
      </c>
      <c r="P9" s="512">
        <f>0-COUNTIF(R13:R163,"No")</f>
        <v>-127</v>
      </c>
      <c r="Q9" s="514"/>
      <c r="R9" s="231"/>
      <c r="S9" s="231"/>
      <c r="T9" s="37"/>
      <c r="U9" s="37"/>
      <c r="V9" s="37"/>
      <c r="W9" s="37"/>
      <c r="X9" s="37"/>
      <c r="Y9" s="37"/>
      <c r="Z9" s="37"/>
      <c r="AA9" s="84"/>
      <c r="AB9" s="84"/>
      <c r="AC9" s="84"/>
    </row>
    <row r="10" spans="2:30" ht="24.75" thickBot="1">
      <c r="C10" s="103"/>
      <c r="D10" s="103"/>
      <c r="E10" s="103"/>
      <c r="L10"/>
      <c r="N10" s="240"/>
      <c r="O10" s="268"/>
      <c r="P10" s="10"/>
      <c r="W10" s="252" t="s">
        <v>601</v>
      </c>
      <c r="X10" s="253" t="s">
        <v>602</v>
      </c>
      <c r="Y10" s="253" t="s">
        <v>603</v>
      </c>
      <c r="Z10" s="254" t="s">
        <v>604</v>
      </c>
      <c r="AA10" s="84"/>
      <c r="AB10" s="84"/>
      <c r="AC10" s="84"/>
    </row>
    <row r="11" spans="2:30" s="103" customFormat="1" ht="15.75" thickBot="1">
      <c r="B11" s="249"/>
      <c r="C11" s="249"/>
      <c r="D11" s="249"/>
      <c r="E11" s="250"/>
      <c r="F11" s="569" t="s">
        <v>595</v>
      </c>
      <c r="G11" s="570"/>
      <c r="H11" s="570"/>
      <c r="I11" s="570"/>
      <c r="J11" s="569" t="s">
        <v>596</v>
      </c>
      <c r="K11" s="580"/>
      <c r="L11" s="580"/>
      <c r="M11" s="570"/>
      <c r="N11" s="566" t="s">
        <v>630</v>
      </c>
      <c r="O11" s="567"/>
      <c r="P11" s="567"/>
      <c r="Q11" s="568"/>
      <c r="R11" s="566" t="s">
        <v>1086</v>
      </c>
      <c r="S11" s="581"/>
      <c r="T11" s="581"/>
      <c r="U11" s="581"/>
      <c r="V11" s="582"/>
      <c r="W11" s="569" t="s">
        <v>606</v>
      </c>
      <c r="X11" s="570"/>
      <c r="Y11" s="570"/>
      <c r="Z11" s="571"/>
      <c r="AA11" s="39"/>
      <c r="AB11" s="39"/>
      <c r="AC11" s="39"/>
    </row>
    <row r="12" spans="2:30" s="103" customFormat="1" ht="45.75" thickBot="1">
      <c r="B12" s="251" t="s">
        <v>608</v>
      </c>
      <c r="C12" s="251" t="s">
        <v>28</v>
      </c>
      <c r="D12" s="259" t="s">
        <v>264</v>
      </c>
      <c r="E12" s="255" t="s">
        <v>611</v>
      </c>
      <c r="F12" s="259" t="s">
        <v>612</v>
      </c>
      <c r="G12" s="260" t="s">
        <v>613</v>
      </c>
      <c r="H12" s="261" t="s">
        <v>615</v>
      </c>
      <c r="I12" s="262" t="s">
        <v>614</v>
      </c>
      <c r="J12" s="264" t="s">
        <v>616</v>
      </c>
      <c r="K12" s="265" t="s">
        <v>617</v>
      </c>
      <c r="L12" s="266" t="s">
        <v>618</v>
      </c>
      <c r="M12" s="263" t="s">
        <v>619</v>
      </c>
      <c r="N12" s="269" t="s">
        <v>626</v>
      </c>
      <c r="O12" s="269" t="s">
        <v>627</v>
      </c>
      <c r="P12" s="269" t="s">
        <v>628</v>
      </c>
      <c r="Q12" s="269" t="s">
        <v>629</v>
      </c>
      <c r="R12" s="269" t="s">
        <v>2047</v>
      </c>
      <c r="S12" s="269" t="s">
        <v>2046</v>
      </c>
      <c r="T12" s="269" t="s">
        <v>2055</v>
      </c>
      <c r="U12" s="269" t="s">
        <v>2048</v>
      </c>
      <c r="V12" s="269" t="s">
        <v>2049</v>
      </c>
      <c r="W12" s="280" t="s">
        <v>597</v>
      </c>
      <c r="X12" s="280" t="s">
        <v>598</v>
      </c>
      <c r="Y12" s="280" t="s">
        <v>599</v>
      </c>
      <c r="Z12" s="280" t="s">
        <v>600</v>
      </c>
      <c r="AA12" s="39"/>
      <c r="AB12" s="39"/>
      <c r="AC12" s="39"/>
    </row>
    <row r="13" spans="2:30" hidden="1">
      <c r="B13" s="256" t="s">
        <v>609</v>
      </c>
      <c r="C13" s="256" t="str">
        <f>'Daily Mbr Ins'!C8</f>
        <v>001</v>
      </c>
      <c r="D13" s="256">
        <f>'Daily Mbr Ins'!B8</f>
        <v>863</v>
      </c>
      <c r="E13" s="256" t="str">
        <f>'Daily Mbr Ins'!D8</f>
        <v>Bisbee</v>
      </c>
      <c r="F13" s="256">
        <f>'Daily Mbr Ins'!F8</f>
        <v>5</v>
      </c>
      <c r="G13" s="256">
        <f>'Daily Mbr Ins'!L8</f>
        <v>0</v>
      </c>
      <c r="H13" s="257">
        <f t="shared" ref="H13:H17" si="0">G13*100/F13</f>
        <v>0</v>
      </c>
      <c r="I13" s="258">
        <f t="shared" ref="I13:I17" si="1">IF($G13&gt;=$F13, "Yes",$F13-$G13)</f>
        <v>5</v>
      </c>
      <c r="J13" s="256">
        <f>'Daily Mbr Ins'!N8</f>
        <v>3</v>
      </c>
      <c r="K13" s="256">
        <f>'Daily Mbr Ins'!T8</f>
        <v>0</v>
      </c>
      <c r="L13" s="257">
        <f t="shared" ref="L13:L17" si="2">K13*100/J13</f>
        <v>0</v>
      </c>
      <c r="M13" s="256">
        <f t="shared" ref="M13:M17" si="3">IF($K13&gt;=$J13, "Yes",$J13-$K13)</f>
        <v>3</v>
      </c>
      <c r="N13" s="256" t="str">
        <f t="shared" ref="N13:N17" si="4">IF(COUNTIF(Missing185,D13)=0,"Yes","No")</f>
        <v>Yes</v>
      </c>
      <c r="O13" s="256" t="str">
        <f t="shared" ref="O13:O17" si="5">IF(COUNTIF(Missing365,D13)=0,"Yes","No")</f>
        <v>Yes</v>
      </c>
      <c r="P13" s="256" t="str">
        <f t="shared" ref="P13:P17" si="6">IF(COUNTIF(Missing1728,D13)=0,"Yes","No")</f>
        <v>No</v>
      </c>
      <c r="Q13" s="256" t="str">
        <f t="shared" ref="Q13:Q17" si="7">IF(COUNTIF(MissingSP7,D13)=0,"Yes","No")</f>
        <v>No</v>
      </c>
      <c r="R13" s="387" t="str">
        <f t="shared" ref="R13:R17" si="8">IF(AND($S13&gt;="Yes", $T13&gt;="Yes", $U13&gt;="Yes", $V13&gt;="Yes"), "Yes", "No")</f>
        <v>No</v>
      </c>
      <c r="S13" s="387" t="str">
        <f t="shared" ref="S13:S17" si="9">IF((COUNTIF(ProgramDir,D13)=0),"No","Yes")</f>
        <v>No</v>
      </c>
      <c r="T13" s="387" t="str">
        <f t="shared" ref="T13:T17" si="10">IF(COUNTIF(NonCompliantGrandKnight,D13)=0,"No","Yes")</f>
        <v>Yes</v>
      </c>
      <c r="U13" s="387" t="str">
        <f t="shared" ref="U13:U17" si="11">IF(COUNTIF(FamilyDir,D13)=0,"No","Yes")</f>
        <v>No</v>
      </c>
      <c r="V13" s="387" t="str">
        <f t="shared" ref="V13:V17" si="12">IF(COUNTIF(CommunityDir,D13)=0,"No","Yes")</f>
        <v>No</v>
      </c>
      <c r="W13" s="256">
        <f t="shared" ref="W13:W17" si="13">IF(AND($G13&gt;=$F13,$K13&gt;=$J13), "S", $F13-$G13)</f>
        <v>5</v>
      </c>
      <c r="X13" s="256">
        <f t="shared" ref="X13:X17" si="14">IF(AND($G13&gt;=$F13*2,$K13&gt;=$J13),"DS",$F13*2-$G13)</f>
        <v>10</v>
      </c>
      <c r="Y13" s="256">
        <f t="shared" ref="Y13:Y17" si="15">IF(AND($G13&gt;=$F13*3,$K13&gt;=$J13),"TS",$F13*3-$G13)</f>
        <v>15</v>
      </c>
      <c r="Z13" s="256">
        <f t="shared" ref="Z13:Z17" si="16">IF(AND($G13&gt;=$F13*4,$K13&gt;=$J13),"QS",$F13*4-$G13)</f>
        <v>20</v>
      </c>
    </row>
    <row r="14" spans="2:30" hidden="1">
      <c r="B14" s="256" t="s">
        <v>609</v>
      </c>
      <c r="C14" s="201" t="str">
        <f>'Daily Mbr Ins'!C16</f>
        <v>001</v>
      </c>
      <c r="D14" s="201">
        <f>'Daily Mbr Ins'!B16</f>
        <v>1858</v>
      </c>
      <c r="E14" s="201" t="str">
        <f>'Daily Mbr Ins'!D16</f>
        <v>Douglas</v>
      </c>
      <c r="F14" s="201">
        <f>'Daily Mbr Ins'!F16</f>
        <v>5</v>
      </c>
      <c r="G14" s="201">
        <f>'Daily Mbr Ins'!L16</f>
        <v>2</v>
      </c>
      <c r="H14" s="241">
        <f t="shared" si="0"/>
        <v>40</v>
      </c>
      <c r="I14" s="242">
        <f t="shared" si="1"/>
        <v>3</v>
      </c>
      <c r="J14" s="201">
        <f>'Daily Mbr Ins'!N16</f>
        <v>3</v>
      </c>
      <c r="K14" s="201">
        <f>'Daily Mbr Ins'!T16</f>
        <v>0</v>
      </c>
      <c r="L14" s="241">
        <f t="shared" si="2"/>
        <v>0</v>
      </c>
      <c r="M14" s="201">
        <f t="shared" si="3"/>
        <v>3</v>
      </c>
      <c r="N14" s="256" t="str">
        <f t="shared" si="4"/>
        <v>Yes</v>
      </c>
      <c r="O14" s="256" t="str">
        <f t="shared" si="5"/>
        <v>Yes</v>
      </c>
      <c r="P14" s="256" t="str">
        <f t="shared" si="6"/>
        <v>No</v>
      </c>
      <c r="Q14" s="256" t="str">
        <f t="shared" si="7"/>
        <v>No</v>
      </c>
      <c r="R14" s="387" t="str">
        <f t="shared" si="8"/>
        <v>No</v>
      </c>
      <c r="S14" s="387" t="str">
        <f t="shared" si="9"/>
        <v>No</v>
      </c>
      <c r="T14" s="387" t="str">
        <f t="shared" si="10"/>
        <v>Yes</v>
      </c>
      <c r="U14" s="387" t="str">
        <f t="shared" si="11"/>
        <v>No</v>
      </c>
      <c r="V14" s="387" t="str">
        <f t="shared" si="12"/>
        <v>No</v>
      </c>
      <c r="W14" s="201">
        <f t="shared" si="13"/>
        <v>3</v>
      </c>
      <c r="X14" s="201">
        <f t="shared" si="14"/>
        <v>8</v>
      </c>
      <c r="Y14" s="201">
        <f t="shared" si="15"/>
        <v>13</v>
      </c>
      <c r="Z14" s="201">
        <f t="shared" si="16"/>
        <v>18</v>
      </c>
    </row>
    <row r="15" spans="2:30" hidden="1">
      <c r="B15" s="256" t="s">
        <v>609</v>
      </c>
      <c r="C15" s="201" t="str">
        <f>'Daily Mbr Ins'!C29</f>
        <v>001</v>
      </c>
      <c r="D15" s="201">
        <f>'Daily Mbr Ins'!B29</f>
        <v>4584</v>
      </c>
      <c r="E15" s="201" t="str">
        <f>'Daily Mbr Ins'!D29</f>
        <v>Sierra Vista</v>
      </c>
      <c r="F15" s="201">
        <f>'Daily Mbr Ins'!F29</f>
        <v>17</v>
      </c>
      <c r="G15" s="201">
        <f>'Daily Mbr Ins'!L29</f>
        <v>2</v>
      </c>
      <c r="H15" s="241">
        <f t="shared" si="0"/>
        <v>11.764705882352942</v>
      </c>
      <c r="I15" s="242">
        <f t="shared" si="1"/>
        <v>15</v>
      </c>
      <c r="J15" s="201">
        <f>'Daily Mbr Ins'!N29</f>
        <v>6</v>
      </c>
      <c r="K15" s="201">
        <f>'Daily Mbr Ins'!T29</f>
        <v>2</v>
      </c>
      <c r="L15" s="241">
        <f t="shared" si="2"/>
        <v>33.333333333333336</v>
      </c>
      <c r="M15" s="201">
        <f t="shared" si="3"/>
        <v>4</v>
      </c>
      <c r="N15" s="256" t="str">
        <f t="shared" si="4"/>
        <v>Yes</v>
      </c>
      <c r="O15" s="256" t="str">
        <f t="shared" si="5"/>
        <v>No</v>
      </c>
      <c r="P15" s="256" t="str">
        <f t="shared" si="6"/>
        <v>No</v>
      </c>
      <c r="Q15" s="256" t="str">
        <f t="shared" si="7"/>
        <v>No</v>
      </c>
      <c r="R15" s="387" t="str">
        <f t="shared" si="8"/>
        <v>No</v>
      </c>
      <c r="S15" s="387" t="str">
        <f t="shared" si="9"/>
        <v>Yes</v>
      </c>
      <c r="T15" s="387" t="str">
        <f t="shared" si="10"/>
        <v>Yes</v>
      </c>
      <c r="U15" s="387" t="str">
        <f t="shared" si="11"/>
        <v>Yes</v>
      </c>
      <c r="V15" s="387" t="str">
        <f t="shared" si="12"/>
        <v>No</v>
      </c>
      <c r="W15" s="201">
        <f t="shared" si="13"/>
        <v>15</v>
      </c>
      <c r="X15" s="201">
        <f t="shared" si="14"/>
        <v>32</v>
      </c>
      <c r="Y15" s="201">
        <f t="shared" si="15"/>
        <v>49</v>
      </c>
      <c r="Z15" s="201">
        <f t="shared" si="16"/>
        <v>66</v>
      </c>
    </row>
    <row r="16" spans="2:30" hidden="1">
      <c r="B16" s="256" t="s">
        <v>609</v>
      </c>
      <c r="C16" s="201" t="str">
        <f>'Daily Mbr Ins'!C90</f>
        <v>001</v>
      </c>
      <c r="D16" s="201">
        <f>'Daily Mbr Ins'!B90</f>
        <v>10799</v>
      </c>
      <c r="E16" s="201" t="str">
        <f>'Daily Mbr Ins'!D90</f>
        <v>Sierra Vista</v>
      </c>
      <c r="F16" s="201">
        <f>'Daily Mbr Ins'!F90</f>
        <v>12</v>
      </c>
      <c r="G16" s="201">
        <f>'Daily Mbr Ins'!L90</f>
        <v>0</v>
      </c>
      <c r="H16" s="241">
        <f t="shared" si="0"/>
        <v>0</v>
      </c>
      <c r="I16" s="242">
        <f t="shared" si="1"/>
        <v>12</v>
      </c>
      <c r="J16" s="201">
        <f>'Daily Mbr Ins'!N90</f>
        <v>4</v>
      </c>
      <c r="K16" s="201">
        <f>'Daily Mbr Ins'!T90</f>
        <v>2</v>
      </c>
      <c r="L16" s="241">
        <f t="shared" si="2"/>
        <v>50</v>
      </c>
      <c r="M16" s="201">
        <f t="shared" si="3"/>
        <v>2</v>
      </c>
      <c r="N16" s="256" t="str">
        <f t="shared" si="4"/>
        <v>Yes</v>
      </c>
      <c r="O16" s="256" t="str">
        <f t="shared" si="5"/>
        <v>No</v>
      </c>
      <c r="P16" s="256" t="str">
        <f t="shared" si="6"/>
        <v>No</v>
      </c>
      <c r="Q16" s="256" t="str">
        <f t="shared" si="7"/>
        <v>No</v>
      </c>
      <c r="R16" s="387" t="str">
        <f t="shared" si="8"/>
        <v>No</v>
      </c>
      <c r="S16" s="387" t="str">
        <f t="shared" si="9"/>
        <v>Yes</v>
      </c>
      <c r="T16" s="387" t="str">
        <f t="shared" si="10"/>
        <v>Yes</v>
      </c>
      <c r="U16" s="387" t="str">
        <f t="shared" si="11"/>
        <v>Yes</v>
      </c>
      <c r="V16" s="387" t="str">
        <f t="shared" si="12"/>
        <v>No</v>
      </c>
      <c r="W16" s="201">
        <f t="shared" si="13"/>
        <v>12</v>
      </c>
      <c r="X16" s="201">
        <f t="shared" si="14"/>
        <v>24</v>
      </c>
      <c r="Y16" s="201">
        <f t="shared" si="15"/>
        <v>36</v>
      </c>
      <c r="Z16" s="201">
        <f t="shared" si="16"/>
        <v>48</v>
      </c>
    </row>
    <row r="17" spans="2:26" hidden="1">
      <c r="B17" s="256" t="s">
        <v>609</v>
      </c>
      <c r="C17" s="201" t="str">
        <f>'Daily Mbr Ins'!C119</f>
        <v>001</v>
      </c>
      <c r="D17" s="201">
        <f>'Daily Mbr Ins'!B119</f>
        <v>13004</v>
      </c>
      <c r="E17" s="201" t="str">
        <f>'Daily Mbr Ins'!D119</f>
        <v>Tombstone</v>
      </c>
      <c r="F17" s="201">
        <f>'Daily Mbr Ins'!F119</f>
        <v>4</v>
      </c>
      <c r="G17" s="201">
        <f>'Daily Mbr Ins'!L119</f>
        <v>1</v>
      </c>
      <c r="H17" s="241">
        <f t="shared" si="0"/>
        <v>25</v>
      </c>
      <c r="I17" s="242">
        <f t="shared" si="1"/>
        <v>3</v>
      </c>
      <c r="J17" s="201">
        <f>'Daily Mbr Ins'!N119</f>
        <v>3</v>
      </c>
      <c r="K17" s="201">
        <f>'Daily Mbr Ins'!T119</f>
        <v>0</v>
      </c>
      <c r="L17" s="241">
        <f t="shared" si="2"/>
        <v>0</v>
      </c>
      <c r="M17" s="201">
        <f t="shared" si="3"/>
        <v>3</v>
      </c>
      <c r="N17" s="256" t="str">
        <f t="shared" si="4"/>
        <v>Yes</v>
      </c>
      <c r="O17" s="256" t="str">
        <f t="shared" si="5"/>
        <v>No</v>
      </c>
      <c r="P17" s="256" t="str">
        <f t="shared" si="6"/>
        <v>No</v>
      </c>
      <c r="Q17" s="256" t="str">
        <f t="shared" si="7"/>
        <v>No</v>
      </c>
      <c r="R17" s="387" t="str">
        <f t="shared" si="8"/>
        <v>No</v>
      </c>
      <c r="S17" s="387" t="str">
        <f t="shared" si="9"/>
        <v>No</v>
      </c>
      <c r="T17" s="387" t="str">
        <f t="shared" si="10"/>
        <v>No</v>
      </c>
      <c r="U17" s="387" t="str">
        <f t="shared" si="11"/>
        <v>No</v>
      </c>
      <c r="V17" s="387" t="str">
        <f t="shared" si="12"/>
        <v>No</v>
      </c>
      <c r="W17" s="201">
        <f t="shared" si="13"/>
        <v>3</v>
      </c>
      <c r="X17" s="201">
        <f t="shared" si="14"/>
        <v>7</v>
      </c>
      <c r="Y17" s="201">
        <f t="shared" si="15"/>
        <v>11</v>
      </c>
      <c r="Z17" s="201">
        <f t="shared" si="16"/>
        <v>15</v>
      </c>
    </row>
    <row r="18" spans="2:26">
      <c r="B18" s="277" t="s">
        <v>1974</v>
      </c>
      <c r="C18" s="277" t="str">
        <f>'Daily Mbr Ins'!C147</f>
        <v>002</v>
      </c>
      <c r="D18" s="277">
        <f>'Daily Mbr Ins'!B147</f>
        <v>15164</v>
      </c>
      <c r="E18" s="277" t="str">
        <f>'Daily Mbr Ins'!D147</f>
        <v>Nogales</v>
      </c>
      <c r="F18" s="201">
        <f>'Daily Mbr Ins'!F147</f>
        <v>7</v>
      </c>
      <c r="G18" s="201">
        <f>'Daily Mbr Ins'!L147</f>
        <v>0</v>
      </c>
      <c r="H18" s="241">
        <f>G18*100/F18</f>
        <v>0</v>
      </c>
      <c r="I18" s="242">
        <f t="shared" ref="I18:I49" si="17">IF($G18&gt;=$F18, "Yes",$F18-$G18)</f>
        <v>7</v>
      </c>
      <c r="J18" s="201">
        <f>'Daily Mbr Ins'!N147</f>
        <v>3</v>
      </c>
      <c r="K18" s="201">
        <f>'Daily Mbr Ins'!T147</f>
        <v>2</v>
      </c>
      <c r="L18" s="241">
        <f>K18*100/J18</f>
        <v>66.666666666666671</v>
      </c>
      <c r="M18" s="201">
        <f t="shared" ref="M18:M49" si="18">IF($K18&gt;=$J18, "Yes",$J18-$K18)</f>
        <v>1</v>
      </c>
      <c r="N18" s="256" t="str">
        <f>IF(COUNTIF(Missing185,D18)=0,"Yes","No")</f>
        <v>Yes</v>
      </c>
      <c r="O18" s="256" t="str">
        <f>IF(COUNTIF(Missing365,D18)=0,"Yes","No")</f>
        <v>Yes</v>
      </c>
      <c r="P18" s="256" t="str">
        <f t="shared" ref="P18:P24" si="19">IF(COUNTIF(Missing1728,D18)=0,"Yes","No")</f>
        <v>No</v>
      </c>
      <c r="Q18" s="256" t="str">
        <f>IF(COUNTIF(MissingSP7,D18)=0,"Yes","No")</f>
        <v>No</v>
      </c>
      <c r="R18" s="387" t="str">
        <f t="shared" ref="R18:R24" si="20">IF(AND($S18&gt;="Yes", $T18&gt;="Yes", $U18&gt;="Yes", $V18&gt;="Yes"), "Yes", "No")</f>
        <v>No</v>
      </c>
      <c r="S18" s="387" t="str">
        <f t="shared" ref="S18:S24" si="21">IF((COUNTIF(ProgramDir,D18)=0),"No","Yes")</f>
        <v>Yes</v>
      </c>
      <c r="T18" s="387" t="str">
        <f t="shared" ref="T18:T24" si="22">IF(COUNTIF(NonCompliantGrandKnight,D18)=0,"No","Yes")</f>
        <v>No</v>
      </c>
      <c r="U18" s="387" t="str">
        <f t="shared" ref="U18:U24" si="23">IF(COUNTIF(FamilyDir,D18)=0,"No","Yes")</f>
        <v>No</v>
      </c>
      <c r="V18" s="387" t="str">
        <f t="shared" ref="V18:V24" si="24">IF(COUNTIF(CommunityDir,D18)=0,"No","Yes")</f>
        <v>No</v>
      </c>
      <c r="W18" s="277">
        <f>IF(AND($G18&gt;=$F18,$K18&gt;=$J18), "S", $F18-$G18)</f>
        <v>7</v>
      </c>
      <c r="X18" s="201">
        <f>IF(AND($G18&gt;=$F18*2,$K18&gt;=$J18),"DS",$F18*2-$G18)</f>
        <v>14</v>
      </c>
      <c r="Y18" s="201">
        <f>IF(AND($G18&gt;=$F18*3,$K18&gt;=$J18),"TS",$F18*3-$G18)</f>
        <v>21</v>
      </c>
      <c r="Z18" s="201">
        <f>IF(AND($G18&gt;=$F18*4,$K18&gt;=$J18),"QS",$F18*4-$G18)</f>
        <v>28</v>
      </c>
    </row>
    <row r="19" spans="2:26">
      <c r="B19" s="277" t="s">
        <v>1974</v>
      </c>
      <c r="C19" s="277" t="str">
        <f>'Daily Mbr Ins'!C156</f>
        <v>002</v>
      </c>
      <c r="D19" s="277">
        <f>'Daily Mbr Ins'!B156</f>
        <v>16856</v>
      </c>
      <c r="E19" s="277" t="str">
        <f>'Daily Mbr Ins'!D156</f>
        <v>Tubac</v>
      </c>
      <c r="F19" s="201">
        <f>'Daily Mbr Ins'!F156</f>
        <v>4</v>
      </c>
      <c r="G19" s="201">
        <f>'Daily Mbr Ins'!L156</f>
        <v>1</v>
      </c>
      <c r="H19" s="241">
        <f>IF(F19=0,0,G19*100/F19)</f>
        <v>25</v>
      </c>
      <c r="I19" s="242">
        <f t="shared" si="17"/>
        <v>3</v>
      </c>
      <c r="J19" s="201">
        <f>'Daily Mbr Ins'!N156</f>
        <v>3</v>
      </c>
      <c r="K19" s="201">
        <f>'Daily Mbr Ins'!T156</f>
        <v>2</v>
      </c>
      <c r="L19" s="241">
        <f>IF(J19=0,0,K19*100/J19)</f>
        <v>66.666666666666671</v>
      </c>
      <c r="M19" s="201">
        <f t="shared" si="18"/>
        <v>1</v>
      </c>
      <c r="N19" s="256" t="str">
        <f>IF(COUNTIF(Missing185,D19)=0,"Yes","No")</f>
        <v>Yes</v>
      </c>
      <c r="O19" s="256" t="str">
        <f>IF(COUNTIF(Missing365,D19)=0,"Yes","No")</f>
        <v>Yes</v>
      </c>
      <c r="P19" s="256" t="str">
        <f t="shared" si="19"/>
        <v>No</v>
      </c>
      <c r="Q19" s="256" t="str">
        <f>IF(COUNTIF(MissingSP7,D19)=0,"Yes","No")</f>
        <v>No</v>
      </c>
      <c r="R19" s="387" t="str">
        <f t="shared" si="20"/>
        <v>No</v>
      </c>
      <c r="S19" s="387" t="str">
        <f t="shared" si="21"/>
        <v>No</v>
      </c>
      <c r="T19" s="387" t="str">
        <f t="shared" si="22"/>
        <v>Yes</v>
      </c>
      <c r="U19" s="387" t="str">
        <f t="shared" si="23"/>
        <v>Yes</v>
      </c>
      <c r="V19" s="387" t="str">
        <f t="shared" si="24"/>
        <v>Yes</v>
      </c>
      <c r="W19" s="277">
        <v>0</v>
      </c>
      <c r="X19" s="201">
        <v>0</v>
      </c>
      <c r="Y19" s="201">
        <v>0</v>
      </c>
      <c r="Z19" s="201">
        <v>0</v>
      </c>
    </row>
    <row r="20" spans="2:26">
      <c r="B20" s="277" t="s">
        <v>1974</v>
      </c>
      <c r="C20" s="507" t="str">
        <f>'Daily Mbr Ins'!C157</f>
        <v>002</v>
      </c>
      <c r="D20" s="507">
        <f>'Daily Mbr Ins'!B157</f>
        <v>17005</v>
      </c>
      <c r="E20" s="507" t="str">
        <f>'Daily Mbr Ins'!D157</f>
        <v>Nogales</v>
      </c>
      <c r="F20" s="311">
        <f>'Daily Mbr Ins'!$F$157</f>
        <v>4</v>
      </c>
      <c r="G20" s="311">
        <f>'Daily Mbr Ins'!$L$157</f>
        <v>0</v>
      </c>
      <c r="H20" s="241">
        <f>IF(F20=0,0,G20*100/F20)</f>
        <v>0</v>
      </c>
      <c r="I20" s="242">
        <f t="shared" si="17"/>
        <v>4</v>
      </c>
      <c r="J20" s="311">
        <f>'Daily Mbr Ins'!$N$157</f>
        <v>3</v>
      </c>
      <c r="K20" s="311">
        <f>'Daily Mbr Ins'!$T$157</f>
        <v>1</v>
      </c>
      <c r="L20" s="241">
        <f>IF(J20=0,0,K20*100/J20)</f>
        <v>33.333333333333336</v>
      </c>
      <c r="M20" s="201">
        <f t="shared" si="18"/>
        <v>2</v>
      </c>
      <c r="N20" s="312" t="s">
        <v>801</v>
      </c>
      <c r="O20" s="312" t="s">
        <v>801</v>
      </c>
      <c r="P20" s="256" t="str">
        <f t="shared" si="19"/>
        <v>No</v>
      </c>
      <c r="Q20" s="256" t="s">
        <v>801</v>
      </c>
      <c r="R20" s="387" t="str">
        <f t="shared" si="20"/>
        <v>No</v>
      </c>
      <c r="S20" s="387" t="str">
        <f t="shared" si="21"/>
        <v>No</v>
      </c>
      <c r="T20" s="387" t="str">
        <f t="shared" si="22"/>
        <v>No</v>
      </c>
      <c r="U20" s="387" t="str">
        <f t="shared" si="23"/>
        <v>No</v>
      </c>
      <c r="V20" s="387" t="str">
        <f t="shared" si="24"/>
        <v>No</v>
      </c>
      <c r="W20" s="507">
        <v>0</v>
      </c>
      <c r="X20" s="311">
        <v>0</v>
      </c>
      <c r="Y20" s="201">
        <v>0</v>
      </c>
      <c r="Z20" s="311">
        <v>0</v>
      </c>
    </row>
    <row r="21" spans="2:26">
      <c r="B21" s="201" t="s">
        <v>1974</v>
      </c>
      <c r="C21" s="201" t="str">
        <f>'Daily Mbr Ins'!C58</f>
        <v>004</v>
      </c>
      <c r="D21" s="201">
        <f>'Daily Mbr Ins'!B58</f>
        <v>8077</v>
      </c>
      <c r="E21" s="201" t="str">
        <f>'Daily Mbr Ins'!D58</f>
        <v>Tucson</v>
      </c>
      <c r="F21" s="201">
        <f>'Daily Mbr Ins'!F58</f>
        <v>22</v>
      </c>
      <c r="G21" s="201">
        <f>'Daily Mbr Ins'!L58</f>
        <v>3</v>
      </c>
      <c r="H21" s="241">
        <f t="shared" ref="H21:H52" si="25">G21*100/F21</f>
        <v>13.636363636363637</v>
      </c>
      <c r="I21" s="242">
        <f t="shared" si="17"/>
        <v>19</v>
      </c>
      <c r="J21" s="201">
        <f>'Daily Mbr Ins'!N58</f>
        <v>8</v>
      </c>
      <c r="K21" s="201">
        <f>'Daily Mbr Ins'!T58</f>
        <v>1</v>
      </c>
      <c r="L21" s="241">
        <f t="shared" ref="L21:L52" si="26">K21*100/J21</f>
        <v>12.5</v>
      </c>
      <c r="M21" s="201">
        <f t="shared" si="18"/>
        <v>7</v>
      </c>
      <c r="N21" s="256" t="str">
        <f>IF(COUNTIF(Missing185,D21)=0,"Yes","No")</f>
        <v>Yes</v>
      </c>
      <c r="O21" s="256" t="str">
        <f>IF(COUNTIF(Missing365,D21)=0,"Yes","No")</f>
        <v>Yes</v>
      </c>
      <c r="P21" s="256" t="str">
        <f t="shared" si="19"/>
        <v>No</v>
      </c>
      <c r="Q21" s="256" t="str">
        <f>IF(COUNTIF(MissingSP7,D21)=0,"Yes","No")</f>
        <v>No</v>
      </c>
      <c r="R21" s="387" t="str">
        <f t="shared" si="20"/>
        <v>No</v>
      </c>
      <c r="S21" s="387" t="str">
        <f t="shared" si="21"/>
        <v>No</v>
      </c>
      <c r="T21" s="387" t="str">
        <f t="shared" si="22"/>
        <v>No</v>
      </c>
      <c r="U21" s="387" t="str">
        <f t="shared" si="23"/>
        <v>Yes</v>
      </c>
      <c r="V21" s="387" t="str">
        <f t="shared" si="24"/>
        <v>No</v>
      </c>
      <c r="W21" s="201">
        <f t="shared" ref="W21:W52" si="27">IF(AND($G21&gt;=$F21,$K21&gt;=$J21), "S", $F21-$G21)</f>
        <v>19</v>
      </c>
      <c r="X21" s="201">
        <f t="shared" ref="X21:X52" si="28">IF(AND($G21&gt;=$F21*2,$K21&gt;=$J21),"DS",$F21*2-$G21)</f>
        <v>41</v>
      </c>
      <c r="Y21" s="201">
        <f t="shared" ref="Y21:Y52" si="29">IF(AND($G21&gt;=$F21*3,$K21&gt;=$J21),"TS",$F21*3-$G21)</f>
        <v>63</v>
      </c>
      <c r="Z21" s="201">
        <f t="shared" ref="Z21:Z52" si="30">IF(AND($G21&gt;=$F21*4,$K21&gt;=$J21),"QS",$F21*4-$G21)</f>
        <v>85</v>
      </c>
    </row>
    <row r="22" spans="2:26" ht="15.75" customHeight="1">
      <c r="B22" s="201" t="s">
        <v>1974</v>
      </c>
      <c r="C22" s="201" t="str">
        <f>'Daily Mbr Ins'!C133</f>
        <v>004</v>
      </c>
      <c r="D22" s="201">
        <f>'Daily Mbr Ins'!B133</f>
        <v>14089</v>
      </c>
      <c r="E22" s="201" t="str">
        <f>'Daily Mbr Ins'!D133</f>
        <v>Marana</v>
      </c>
      <c r="F22" s="201">
        <f>'Daily Mbr Ins'!F133</f>
        <v>4</v>
      </c>
      <c r="G22" s="201">
        <f>'Daily Mbr Ins'!L133</f>
        <v>0</v>
      </c>
      <c r="H22" s="241">
        <f t="shared" si="25"/>
        <v>0</v>
      </c>
      <c r="I22" s="242">
        <f t="shared" si="17"/>
        <v>4</v>
      </c>
      <c r="J22" s="201">
        <f>'Daily Mbr Ins'!N133</f>
        <v>3</v>
      </c>
      <c r="K22" s="201">
        <f>'Daily Mbr Ins'!T133</f>
        <v>0</v>
      </c>
      <c r="L22" s="241">
        <f t="shared" si="26"/>
        <v>0</v>
      </c>
      <c r="M22" s="201">
        <f t="shared" si="18"/>
        <v>3</v>
      </c>
      <c r="N22" s="256" t="str">
        <f>IF(COUNTIF(Missing185,D22)=0,"Yes","No")</f>
        <v>Yes</v>
      </c>
      <c r="O22" s="256" t="str">
        <f>IF(COUNTIF(Missing365,D22)=0,"Yes","No")</f>
        <v>No</v>
      </c>
      <c r="P22" s="256" t="str">
        <f t="shared" si="19"/>
        <v>No</v>
      </c>
      <c r="Q22" s="256" t="str">
        <f>IF(COUNTIF(MissingSP7,D22)=0,"Yes","No")</f>
        <v>No</v>
      </c>
      <c r="R22" s="387" t="str">
        <f t="shared" si="20"/>
        <v>No</v>
      </c>
      <c r="S22" s="387" t="str">
        <f t="shared" si="21"/>
        <v>No</v>
      </c>
      <c r="T22" s="387" t="str">
        <f t="shared" si="22"/>
        <v>No</v>
      </c>
      <c r="U22" s="387" t="str">
        <f t="shared" si="23"/>
        <v>No</v>
      </c>
      <c r="V22" s="387" t="str">
        <f t="shared" si="24"/>
        <v>No</v>
      </c>
      <c r="W22" s="201">
        <f t="shared" si="27"/>
        <v>4</v>
      </c>
      <c r="X22" s="201">
        <f t="shared" si="28"/>
        <v>8</v>
      </c>
      <c r="Y22" s="201">
        <f t="shared" si="29"/>
        <v>12</v>
      </c>
      <c r="Z22" s="201">
        <f t="shared" si="30"/>
        <v>16</v>
      </c>
    </row>
    <row r="23" spans="2:26">
      <c r="B23" s="201" t="s">
        <v>1974</v>
      </c>
      <c r="C23" s="201" t="str">
        <f>'Daily Mbr Ins'!C144</f>
        <v>004</v>
      </c>
      <c r="D23" s="201">
        <f>'Daily Mbr Ins'!B144</f>
        <v>14621</v>
      </c>
      <c r="E23" s="201" t="str">
        <f>'Daily Mbr Ins'!D144</f>
        <v>Tucson</v>
      </c>
      <c r="F23" s="201">
        <f>'Daily Mbr Ins'!F144</f>
        <v>4</v>
      </c>
      <c r="G23" s="201">
        <f>'Daily Mbr Ins'!L144</f>
        <v>0</v>
      </c>
      <c r="H23" s="241">
        <f t="shared" si="25"/>
        <v>0</v>
      </c>
      <c r="I23" s="242">
        <f t="shared" si="17"/>
        <v>4</v>
      </c>
      <c r="J23" s="201">
        <f>'Daily Mbr Ins'!N144</f>
        <v>3</v>
      </c>
      <c r="K23" s="201">
        <f>'Daily Mbr Ins'!T144</f>
        <v>0</v>
      </c>
      <c r="L23" s="241">
        <f t="shared" si="26"/>
        <v>0</v>
      </c>
      <c r="M23" s="201">
        <f t="shared" si="18"/>
        <v>3</v>
      </c>
      <c r="N23" s="256" t="str">
        <f>IF(COUNTIF(Missing185,D23)=0,"Yes","No")</f>
        <v>Yes</v>
      </c>
      <c r="O23" s="256" t="str">
        <f>IF(COUNTIF(Missing365,D23)=0,"Yes","No")</f>
        <v>No</v>
      </c>
      <c r="P23" s="256" t="str">
        <f t="shared" si="19"/>
        <v>No</v>
      </c>
      <c r="Q23" s="256" t="str">
        <f>IF(COUNTIF(MissingSP7,D23)=0,"Yes","No")</f>
        <v>No</v>
      </c>
      <c r="R23" s="387" t="str">
        <f t="shared" si="20"/>
        <v>No</v>
      </c>
      <c r="S23" s="387" t="str">
        <f t="shared" si="21"/>
        <v>No</v>
      </c>
      <c r="T23" s="387" t="str">
        <f t="shared" si="22"/>
        <v>Yes</v>
      </c>
      <c r="U23" s="387" t="str">
        <f t="shared" si="23"/>
        <v>No</v>
      </c>
      <c r="V23" s="387" t="str">
        <f t="shared" si="24"/>
        <v>No</v>
      </c>
      <c r="W23" s="201">
        <f t="shared" si="27"/>
        <v>4</v>
      </c>
      <c r="X23" s="201">
        <f t="shared" si="28"/>
        <v>8</v>
      </c>
      <c r="Y23" s="201">
        <f t="shared" si="29"/>
        <v>12</v>
      </c>
      <c r="Z23" s="201">
        <f t="shared" si="30"/>
        <v>16</v>
      </c>
    </row>
    <row r="24" spans="2:26">
      <c r="B24" s="201" t="s">
        <v>1974</v>
      </c>
      <c r="C24" s="201" t="str">
        <f>'Daily Mbr Ins'!C152</f>
        <v>004</v>
      </c>
      <c r="D24" s="201">
        <f>'Daily Mbr Ins'!B152</f>
        <v>15704</v>
      </c>
      <c r="E24" s="201" t="str">
        <f>'Daily Mbr Ins'!D152</f>
        <v>Picture Rocks</v>
      </c>
      <c r="F24" s="201">
        <f>'Daily Mbr Ins'!F152</f>
        <v>5</v>
      </c>
      <c r="G24" s="201">
        <f>'Daily Mbr Ins'!L152</f>
        <v>0</v>
      </c>
      <c r="H24" s="241">
        <f t="shared" si="25"/>
        <v>0</v>
      </c>
      <c r="I24" s="242">
        <f t="shared" si="17"/>
        <v>5</v>
      </c>
      <c r="J24" s="201">
        <f>'Daily Mbr Ins'!N152</f>
        <v>3</v>
      </c>
      <c r="K24" s="201">
        <f>'Daily Mbr Ins'!T152</f>
        <v>0</v>
      </c>
      <c r="L24" s="241">
        <f t="shared" si="26"/>
        <v>0</v>
      </c>
      <c r="M24" s="201">
        <f t="shared" si="18"/>
        <v>3</v>
      </c>
      <c r="N24" s="256" t="str">
        <f>IF(COUNTIF(Missing185,D24)=0,"Yes","No")</f>
        <v>Yes</v>
      </c>
      <c r="O24" s="256" t="str">
        <f>IF(COUNTIF(Missing365,D24)=0,"Yes","No")</f>
        <v>Yes</v>
      </c>
      <c r="P24" s="256" t="str">
        <f t="shared" si="19"/>
        <v>No</v>
      </c>
      <c r="Q24" s="256" t="str">
        <f>IF(COUNTIF(MissingSP7,D24)=0,"Yes","No")</f>
        <v>No</v>
      </c>
      <c r="R24" s="387" t="str">
        <f t="shared" si="20"/>
        <v>No</v>
      </c>
      <c r="S24" s="387" t="str">
        <f t="shared" si="21"/>
        <v>Yes</v>
      </c>
      <c r="T24" s="387" t="str">
        <f t="shared" si="22"/>
        <v>No</v>
      </c>
      <c r="U24" s="387" t="str">
        <f t="shared" si="23"/>
        <v>No</v>
      </c>
      <c r="V24" s="387" t="str">
        <f t="shared" si="24"/>
        <v>Yes</v>
      </c>
      <c r="W24" s="201">
        <f t="shared" si="27"/>
        <v>5</v>
      </c>
      <c r="X24" s="201">
        <f t="shared" si="28"/>
        <v>10</v>
      </c>
      <c r="Y24" s="201">
        <f t="shared" si="29"/>
        <v>15</v>
      </c>
      <c r="Z24" s="201">
        <f t="shared" si="30"/>
        <v>20</v>
      </c>
    </row>
    <row r="25" spans="2:26" hidden="1">
      <c r="B25" s="201" t="s">
        <v>625</v>
      </c>
      <c r="C25" s="201" t="str">
        <f>'Daily Mbr Ins'!C43</f>
        <v>003</v>
      </c>
      <c r="D25" s="246">
        <f>'Daily Mbr Ins'!B43</f>
        <v>6858</v>
      </c>
      <c r="E25" s="246" t="str">
        <f>'Daily Mbr Ins'!D43</f>
        <v>Tucson</v>
      </c>
      <c r="F25" s="201">
        <f>'Daily Mbr Ins'!F43</f>
        <v>5</v>
      </c>
      <c r="G25" s="201">
        <f>'Daily Mbr Ins'!L43</f>
        <v>0</v>
      </c>
      <c r="H25" s="241">
        <f t="shared" si="25"/>
        <v>0</v>
      </c>
      <c r="I25" s="242">
        <f t="shared" si="17"/>
        <v>5</v>
      </c>
      <c r="J25" s="201">
        <f>'Daily Mbr Ins'!N43</f>
        <v>3</v>
      </c>
      <c r="K25" s="201">
        <f>'Daily Mbr Ins'!T43</f>
        <v>0</v>
      </c>
      <c r="L25" s="241">
        <f t="shared" si="26"/>
        <v>0</v>
      </c>
      <c r="M25" s="201">
        <f t="shared" si="18"/>
        <v>3</v>
      </c>
      <c r="N25" s="256"/>
      <c r="O25" s="256"/>
      <c r="P25" s="256"/>
      <c r="Q25" s="256"/>
      <c r="R25" s="387"/>
      <c r="S25" s="387"/>
      <c r="T25" s="387"/>
      <c r="U25" s="387"/>
      <c r="V25" s="387"/>
      <c r="W25" s="277">
        <f t="shared" si="27"/>
        <v>5</v>
      </c>
      <c r="X25" s="277">
        <f t="shared" si="28"/>
        <v>10</v>
      </c>
      <c r="Y25" s="277">
        <f t="shared" si="29"/>
        <v>15</v>
      </c>
      <c r="Z25" s="277">
        <f t="shared" si="30"/>
        <v>20</v>
      </c>
    </row>
    <row r="26" spans="2:26" hidden="1">
      <c r="B26" s="201" t="s">
        <v>625</v>
      </c>
      <c r="C26" s="201" t="str">
        <f>'Daily Mbr Ins'!C54</f>
        <v>003</v>
      </c>
      <c r="D26" s="201">
        <f>'Daily Mbr Ins'!B54</f>
        <v>7646</v>
      </c>
      <c r="E26" s="201" t="str">
        <f>'Daily Mbr Ins'!D54</f>
        <v>Tucson</v>
      </c>
      <c r="F26" s="201">
        <f>'Daily Mbr Ins'!F54</f>
        <v>8</v>
      </c>
      <c r="G26" s="201">
        <f>'Daily Mbr Ins'!L54</f>
        <v>0</v>
      </c>
      <c r="H26" s="241">
        <f t="shared" si="25"/>
        <v>0</v>
      </c>
      <c r="I26" s="242">
        <f t="shared" si="17"/>
        <v>8</v>
      </c>
      <c r="J26" s="201">
        <f>'Daily Mbr Ins'!N54</f>
        <v>3</v>
      </c>
      <c r="K26" s="201">
        <f>'Daily Mbr Ins'!T54</f>
        <v>0</v>
      </c>
      <c r="L26" s="241">
        <f t="shared" si="26"/>
        <v>0</v>
      </c>
      <c r="M26" s="201">
        <f t="shared" si="18"/>
        <v>3</v>
      </c>
      <c r="N26" s="256" t="str">
        <f t="shared" ref="N26:N44" si="31">IF(COUNTIF(Missing185,D26)=0,"Yes","No")</f>
        <v>No</v>
      </c>
      <c r="O26" s="256" t="str">
        <f t="shared" ref="O26:O44" si="32">IF(COUNTIF(Missing365,D26)=0,"Yes","No")</f>
        <v>No</v>
      </c>
      <c r="P26" s="256" t="str">
        <f t="shared" ref="P26:P44" si="33">IF(COUNTIF(Missing1728,D26)=0,"Yes","No")</f>
        <v>No</v>
      </c>
      <c r="Q26" s="256" t="str">
        <f t="shared" ref="Q26:Q44" si="34">IF(COUNTIF(MissingSP7,D26)=0,"Yes","No")</f>
        <v>No</v>
      </c>
      <c r="R26" s="387" t="str">
        <f t="shared" ref="R26:R44" si="35">IF(AND($S26&gt;="Yes", $T26&gt;="Yes", $U26&gt;="Yes", $V26&gt;="Yes"), "Yes", "No")</f>
        <v>No</v>
      </c>
      <c r="S26" s="387" t="str">
        <f t="shared" ref="S26:S44" si="36">IF((COUNTIF(ProgramDir,D26)=0),"No","Yes")</f>
        <v>No</v>
      </c>
      <c r="T26" s="387" t="str">
        <f t="shared" ref="T26:T44" si="37">IF(COUNTIF(NonCompliantGrandKnight,D26)=0,"No","Yes")</f>
        <v>No</v>
      </c>
      <c r="U26" s="387" t="str">
        <f t="shared" ref="U26:U44" si="38">IF(COUNTIF(FamilyDir,D26)=0,"No","Yes")</f>
        <v>No</v>
      </c>
      <c r="V26" s="387" t="str">
        <f t="shared" ref="V26:V44" si="39">IF(COUNTIF(CommunityDir,D26)=0,"No","Yes")</f>
        <v>No</v>
      </c>
      <c r="W26" s="277">
        <f t="shared" si="27"/>
        <v>8</v>
      </c>
      <c r="X26" s="277">
        <f t="shared" si="28"/>
        <v>16</v>
      </c>
      <c r="Y26" s="277">
        <f t="shared" si="29"/>
        <v>24</v>
      </c>
      <c r="Z26" s="277">
        <f t="shared" si="30"/>
        <v>32</v>
      </c>
    </row>
    <row r="27" spans="2:26" hidden="1">
      <c r="B27" s="201" t="s">
        <v>625</v>
      </c>
      <c r="C27" s="201" t="str">
        <f>'Daily Mbr Ins'!C68</f>
        <v>003</v>
      </c>
      <c r="D27" s="201">
        <f>'Daily Mbr Ins'!B68</f>
        <v>8854</v>
      </c>
      <c r="E27" s="201" t="str">
        <f>'Daily Mbr Ins'!D68</f>
        <v>Tucson</v>
      </c>
      <c r="F27" s="201">
        <f>'Daily Mbr Ins'!F68</f>
        <v>6</v>
      </c>
      <c r="G27" s="201">
        <f>'Daily Mbr Ins'!L68</f>
        <v>0</v>
      </c>
      <c r="H27" s="241">
        <f t="shared" si="25"/>
        <v>0</v>
      </c>
      <c r="I27" s="242">
        <f t="shared" si="17"/>
        <v>6</v>
      </c>
      <c r="J27" s="201">
        <f>'Daily Mbr Ins'!N68</f>
        <v>3</v>
      </c>
      <c r="K27" s="201">
        <f>'Daily Mbr Ins'!T68</f>
        <v>0</v>
      </c>
      <c r="L27" s="241">
        <f t="shared" si="26"/>
        <v>0</v>
      </c>
      <c r="M27" s="201">
        <f t="shared" si="18"/>
        <v>3</v>
      </c>
      <c r="N27" s="256" t="str">
        <f t="shared" si="31"/>
        <v>Yes</v>
      </c>
      <c r="O27" s="256" t="str">
        <f t="shared" si="32"/>
        <v>Yes</v>
      </c>
      <c r="P27" s="256" t="str">
        <f t="shared" si="33"/>
        <v>No</v>
      </c>
      <c r="Q27" s="256" t="str">
        <f t="shared" si="34"/>
        <v>No</v>
      </c>
      <c r="R27" s="387" t="str">
        <f t="shared" si="35"/>
        <v>No</v>
      </c>
      <c r="S27" s="387" t="str">
        <f t="shared" si="36"/>
        <v>No</v>
      </c>
      <c r="T27" s="387" t="str">
        <f t="shared" si="37"/>
        <v>No</v>
      </c>
      <c r="U27" s="387" t="str">
        <f t="shared" si="38"/>
        <v>No</v>
      </c>
      <c r="V27" s="387" t="str">
        <f t="shared" si="39"/>
        <v>No</v>
      </c>
      <c r="W27" s="277">
        <f t="shared" si="27"/>
        <v>6</v>
      </c>
      <c r="X27" s="277">
        <f t="shared" si="28"/>
        <v>12</v>
      </c>
      <c r="Y27" s="277">
        <f t="shared" si="29"/>
        <v>18</v>
      </c>
      <c r="Z27" s="277">
        <f t="shared" si="30"/>
        <v>24</v>
      </c>
    </row>
    <row r="28" spans="2:26" hidden="1">
      <c r="B28" s="277" t="s">
        <v>625</v>
      </c>
      <c r="C28" s="277" t="str">
        <f>'Daily Mbr Ins'!C135</f>
        <v>003</v>
      </c>
      <c r="D28" s="277">
        <f>'Daily Mbr Ins'!B135</f>
        <v>14121</v>
      </c>
      <c r="E28" s="277" t="str">
        <f>'Daily Mbr Ins'!D135</f>
        <v>Tucson</v>
      </c>
      <c r="F28" s="201">
        <f>'Daily Mbr Ins'!F135</f>
        <v>9</v>
      </c>
      <c r="G28" s="201">
        <f>'Daily Mbr Ins'!L135</f>
        <v>2</v>
      </c>
      <c r="H28" s="241">
        <f t="shared" si="25"/>
        <v>22.222222222222221</v>
      </c>
      <c r="I28" s="242">
        <f t="shared" si="17"/>
        <v>7</v>
      </c>
      <c r="J28" s="201">
        <f>'Daily Mbr Ins'!N135</f>
        <v>3</v>
      </c>
      <c r="K28" s="201">
        <f>'Daily Mbr Ins'!T135</f>
        <v>1</v>
      </c>
      <c r="L28" s="241">
        <f t="shared" si="26"/>
        <v>33.333333333333336</v>
      </c>
      <c r="M28" s="201">
        <f t="shared" si="18"/>
        <v>2</v>
      </c>
      <c r="N28" s="256" t="str">
        <f t="shared" si="31"/>
        <v>Yes</v>
      </c>
      <c r="O28" s="256" t="str">
        <f t="shared" si="32"/>
        <v>Yes</v>
      </c>
      <c r="P28" s="256" t="str">
        <f t="shared" si="33"/>
        <v>No</v>
      </c>
      <c r="Q28" s="256" t="str">
        <f t="shared" si="34"/>
        <v>No</v>
      </c>
      <c r="R28" s="387" t="str">
        <f t="shared" si="35"/>
        <v>No</v>
      </c>
      <c r="S28" s="387" t="str">
        <f t="shared" si="36"/>
        <v>No</v>
      </c>
      <c r="T28" s="387" t="str">
        <f t="shared" si="37"/>
        <v>Yes</v>
      </c>
      <c r="U28" s="387" t="str">
        <f t="shared" si="38"/>
        <v>Yes</v>
      </c>
      <c r="V28" s="387" t="str">
        <f t="shared" si="39"/>
        <v>Yes</v>
      </c>
      <c r="W28" s="277">
        <f t="shared" si="27"/>
        <v>7</v>
      </c>
      <c r="X28" s="277">
        <f t="shared" si="28"/>
        <v>16</v>
      </c>
      <c r="Y28" s="277">
        <f t="shared" si="29"/>
        <v>25</v>
      </c>
      <c r="Z28" s="277">
        <f t="shared" si="30"/>
        <v>34</v>
      </c>
    </row>
    <row r="29" spans="2:26" hidden="1">
      <c r="B29" s="201" t="s">
        <v>625</v>
      </c>
      <c r="C29" s="201" t="str">
        <f>'Daily Mbr Ins'!C148</f>
        <v>003</v>
      </c>
      <c r="D29" s="201">
        <f>'Daily Mbr Ins'!B148</f>
        <v>15325</v>
      </c>
      <c r="E29" s="201" t="str">
        <f>'Daily Mbr Ins'!D148</f>
        <v>Tucson</v>
      </c>
      <c r="F29" s="201">
        <f>'Daily Mbr Ins'!F148</f>
        <v>4</v>
      </c>
      <c r="G29" s="201">
        <f>'Daily Mbr Ins'!L148</f>
        <v>0</v>
      </c>
      <c r="H29" s="241">
        <f t="shared" si="25"/>
        <v>0</v>
      </c>
      <c r="I29" s="242">
        <f t="shared" si="17"/>
        <v>4</v>
      </c>
      <c r="J29" s="201">
        <f>'Daily Mbr Ins'!N148</f>
        <v>3</v>
      </c>
      <c r="K29" s="201">
        <f>'Daily Mbr Ins'!T148</f>
        <v>0</v>
      </c>
      <c r="L29" s="241">
        <f t="shared" si="26"/>
        <v>0</v>
      </c>
      <c r="M29" s="201">
        <f t="shared" si="18"/>
        <v>3</v>
      </c>
      <c r="N29" s="256" t="str">
        <f t="shared" si="31"/>
        <v>Yes</v>
      </c>
      <c r="O29" s="256" t="str">
        <f t="shared" si="32"/>
        <v>No</v>
      </c>
      <c r="P29" s="256" t="str">
        <f t="shared" si="33"/>
        <v>No</v>
      </c>
      <c r="Q29" s="256" t="str">
        <f t="shared" si="34"/>
        <v>No</v>
      </c>
      <c r="R29" s="387" t="str">
        <f t="shared" si="35"/>
        <v>No</v>
      </c>
      <c r="S29" s="387" t="str">
        <f t="shared" si="36"/>
        <v>No</v>
      </c>
      <c r="T29" s="387" t="str">
        <f t="shared" si="37"/>
        <v>No</v>
      </c>
      <c r="U29" s="387" t="str">
        <f t="shared" si="38"/>
        <v>No</v>
      </c>
      <c r="V29" s="387" t="str">
        <f t="shared" si="39"/>
        <v>No</v>
      </c>
      <c r="W29" s="201">
        <f t="shared" si="27"/>
        <v>4</v>
      </c>
      <c r="X29" s="201">
        <f t="shared" si="28"/>
        <v>8</v>
      </c>
      <c r="Y29" s="201">
        <f t="shared" si="29"/>
        <v>12</v>
      </c>
      <c r="Z29" s="201">
        <f t="shared" si="30"/>
        <v>16</v>
      </c>
    </row>
    <row r="30" spans="2:26">
      <c r="B30" s="277" t="s">
        <v>1974</v>
      </c>
      <c r="C30" s="277" t="str">
        <f>'Daily Mbr Ins'!C98</f>
        <v>012</v>
      </c>
      <c r="D30" s="277">
        <f>'Daily Mbr Ins'!B98</f>
        <v>11738</v>
      </c>
      <c r="E30" s="277" t="str">
        <f>'Daily Mbr Ins'!D98</f>
        <v>Glendale</v>
      </c>
      <c r="F30" s="201">
        <f>'Daily Mbr Ins'!F98</f>
        <v>13</v>
      </c>
      <c r="G30" s="201">
        <f>'Daily Mbr Ins'!L98</f>
        <v>0</v>
      </c>
      <c r="H30" s="241">
        <f t="shared" si="25"/>
        <v>0</v>
      </c>
      <c r="I30" s="242">
        <f t="shared" si="17"/>
        <v>13</v>
      </c>
      <c r="J30" s="201">
        <f>'Daily Mbr Ins'!N98</f>
        <v>5</v>
      </c>
      <c r="K30" s="201">
        <f>'Daily Mbr Ins'!T98</f>
        <v>1</v>
      </c>
      <c r="L30" s="241">
        <f t="shared" si="26"/>
        <v>20</v>
      </c>
      <c r="M30" s="201">
        <f t="shared" si="18"/>
        <v>4</v>
      </c>
      <c r="N30" s="256" t="str">
        <f t="shared" si="31"/>
        <v>Yes</v>
      </c>
      <c r="O30" s="256" t="str">
        <f t="shared" si="32"/>
        <v>Yes</v>
      </c>
      <c r="P30" s="256" t="str">
        <f t="shared" si="33"/>
        <v>No</v>
      </c>
      <c r="Q30" s="256" t="str">
        <f t="shared" si="34"/>
        <v>No</v>
      </c>
      <c r="R30" s="387" t="str">
        <f t="shared" si="35"/>
        <v>No</v>
      </c>
      <c r="S30" s="387" t="str">
        <f t="shared" si="36"/>
        <v>No</v>
      </c>
      <c r="T30" s="387" t="str">
        <f t="shared" si="37"/>
        <v>Yes</v>
      </c>
      <c r="U30" s="387" t="str">
        <f t="shared" si="38"/>
        <v>No</v>
      </c>
      <c r="V30" s="387" t="str">
        <f t="shared" si="39"/>
        <v>Yes</v>
      </c>
      <c r="W30" s="277">
        <f t="shared" si="27"/>
        <v>13</v>
      </c>
      <c r="X30" s="277">
        <f t="shared" si="28"/>
        <v>26</v>
      </c>
      <c r="Y30" s="277">
        <f t="shared" si="29"/>
        <v>39</v>
      </c>
      <c r="Z30" s="277">
        <f t="shared" si="30"/>
        <v>52</v>
      </c>
    </row>
    <row r="31" spans="2:26">
      <c r="B31" s="277" t="s">
        <v>1974</v>
      </c>
      <c r="C31" s="277" t="str">
        <f>'Daily Mbr Ins'!C115</f>
        <v>012</v>
      </c>
      <c r="D31" s="277">
        <f>'Daily Mbr Ins'!B115</f>
        <v>12708</v>
      </c>
      <c r="E31" s="277" t="str">
        <f>'Daily Mbr Ins'!D115</f>
        <v>Phoenix</v>
      </c>
      <c r="F31" s="201">
        <f>'Daily Mbr Ins'!F115</f>
        <v>11</v>
      </c>
      <c r="G31" s="201">
        <f>'Daily Mbr Ins'!L115</f>
        <v>0</v>
      </c>
      <c r="H31" s="241">
        <f t="shared" si="25"/>
        <v>0</v>
      </c>
      <c r="I31" s="242">
        <f t="shared" si="17"/>
        <v>11</v>
      </c>
      <c r="J31" s="201">
        <f>'Daily Mbr Ins'!N115</f>
        <v>4</v>
      </c>
      <c r="K31" s="201">
        <f>'Daily Mbr Ins'!T115</f>
        <v>-1</v>
      </c>
      <c r="L31" s="241">
        <f t="shared" si="26"/>
        <v>-25</v>
      </c>
      <c r="M31" s="201">
        <f t="shared" si="18"/>
        <v>5</v>
      </c>
      <c r="N31" s="256" t="str">
        <f t="shared" si="31"/>
        <v>Yes</v>
      </c>
      <c r="O31" s="256" t="str">
        <f t="shared" si="32"/>
        <v>Yes</v>
      </c>
      <c r="P31" s="256" t="str">
        <f t="shared" si="33"/>
        <v>No</v>
      </c>
      <c r="Q31" s="256" t="str">
        <f t="shared" si="34"/>
        <v>No</v>
      </c>
      <c r="R31" s="387" t="str">
        <f t="shared" si="35"/>
        <v>No</v>
      </c>
      <c r="S31" s="387" t="str">
        <f t="shared" si="36"/>
        <v>No</v>
      </c>
      <c r="T31" s="387" t="str">
        <f t="shared" si="37"/>
        <v>Yes</v>
      </c>
      <c r="U31" s="387" t="str">
        <f t="shared" si="38"/>
        <v>Yes</v>
      </c>
      <c r="V31" s="387" t="str">
        <f t="shared" si="39"/>
        <v>Yes</v>
      </c>
      <c r="W31" s="277">
        <f t="shared" si="27"/>
        <v>11</v>
      </c>
      <c r="X31" s="277">
        <f t="shared" si="28"/>
        <v>22</v>
      </c>
      <c r="Y31" s="277">
        <f t="shared" si="29"/>
        <v>33</v>
      </c>
      <c r="Z31" s="277">
        <f t="shared" si="30"/>
        <v>44</v>
      </c>
    </row>
    <row r="32" spans="2:26">
      <c r="B32" s="201" t="s">
        <v>1974</v>
      </c>
      <c r="C32" s="201" t="str">
        <f>'Daily Mbr Ins'!C138</f>
        <v>012</v>
      </c>
      <c r="D32" s="201">
        <f>'Daily Mbr Ins'!B138</f>
        <v>14185</v>
      </c>
      <c r="E32" s="201" t="str">
        <f>'Daily Mbr Ins'!D138</f>
        <v>Phoenix</v>
      </c>
      <c r="F32" s="201">
        <f>'Daily Mbr Ins'!F138</f>
        <v>6</v>
      </c>
      <c r="G32" s="201">
        <f>'Daily Mbr Ins'!L138</f>
        <v>0</v>
      </c>
      <c r="H32" s="241">
        <f t="shared" si="25"/>
        <v>0</v>
      </c>
      <c r="I32" s="242">
        <f t="shared" si="17"/>
        <v>6</v>
      </c>
      <c r="J32" s="201">
        <f>'Daily Mbr Ins'!N138</f>
        <v>3</v>
      </c>
      <c r="K32" s="201">
        <f>'Daily Mbr Ins'!T138</f>
        <v>0</v>
      </c>
      <c r="L32" s="241">
        <f t="shared" si="26"/>
        <v>0</v>
      </c>
      <c r="M32" s="201">
        <f t="shared" si="18"/>
        <v>3</v>
      </c>
      <c r="N32" s="256" t="str">
        <f t="shared" si="31"/>
        <v>Yes</v>
      </c>
      <c r="O32" s="256" t="str">
        <f t="shared" si="32"/>
        <v>Yes</v>
      </c>
      <c r="P32" s="256" t="str">
        <f t="shared" si="33"/>
        <v>No</v>
      </c>
      <c r="Q32" s="256" t="str">
        <f t="shared" si="34"/>
        <v>No</v>
      </c>
      <c r="R32" s="387" t="str">
        <f t="shared" si="35"/>
        <v>No</v>
      </c>
      <c r="S32" s="387" t="str">
        <f t="shared" si="36"/>
        <v>No</v>
      </c>
      <c r="T32" s="387" t="str">
        <f t="shared" si="37"/>
        <v>No</v>
      </c>
      <c r="U32" s="387" t="str">
        <f t="shared" si="38"/>
        <v>No</v>
      </c>
      <c r="V32" s="387" t="str">
        <f t="shared" si="39"/>
        <v>No</v>
      </c>
      <c r="W32" s="277">
        <f t="shared" si="27"/>
        <v>6</v>
      </c>
      <c r="X32" s="277">
        <f t="shared" si="28"/>
        <v>12</v>
      </c>
      <c r="Y32" s="277">
        <f t="shared" si="29"/>
        <v>18</v>
      </c>
      <c r="Z32" s="277">
        <f t="shared" si="30"/>
        <v>24</v>
      </c>
    </row>
    <row r="33" spans="2:26">
      <c r="B33" s="201" t="s">
        <v>1974</v>
      </c>
      <c r="C33" s="201" t="str">
        <f>'Daily Mbr Ins'!C151</f>
        <v>012</v>
      </c>
      <c r="D33" s="201">
        <f>'Daily Mbr Ins'!B151</f>
        <v>15576</v>
      </c>
      <c r="E33" s="201" t="str">
        <f>'Daily Mbr Ins'!D151</f>
        <v>Phoenix</v>
      </c>
      <c r="F33" s="201">
        <f>'Daily Mbr Ins'!F151</f>
        <v>4</v>
      </c>
      <c r="G33" s="201">
        <f>'Daily Mbr Ins'!L151</f>
        <v>0</v>
      </c>
      <c r="H33" s="241">
        <f t="shared" si="25"/>
        <v>0</v>
      </c>
      <c r="I33" s="242">
        <f t="shared" si="17"/>
        <v>4</v>
      </c>
      <c r="J33" s="201">
        <f>'Daily Mbr Ins'!N151</f>
        <v>3</v>
      </c>
      <c r="K33" s="201">
        <f>'Daily Mbr Ins'!T151</f>
        <v>0</v>
      </c>
      <c r="L33" s="241">
        <f t="shared" si="26"/>
        <v>0</v>
      </c>
      <c r="M33" s="201">
        <f t="shared" si="18"/>
        <v>3</v>
      </c>
      <c r="N33" s="256" t="str">
        <f t="shared" si="31"/>
        <v>Yes</v>
      </c>
      <c r="O33" s="256" t="str">
        <f t="shared" si="32"/>
        <v>No</v>
      </c>
      <c r="P33" s="256" t="str">
        <f t="shared" si="33"/>
        <v>No</v>
      </c>
      <c r="Q33" s="256" t="str">
        <f t="shared" si="34"/>
        <v>No</v>
      </c>
      <c r="R33" s="387" t="str">
        <f t="shared" si="35"/>
        <v>No</v>
      </c>
      <c r="S33" s="387" t="str">
        <f t="shared" si="36"/>
        <v>No</v>
      </c>
      <c r="T33" s="387" t="str">
        <f t="shared" si="37"/>
        <v>Yes</v>
      </c>
      <c r="U33" s="387" t="str">
        <f t="shared" si="38"/>
        <v>No</v>
      </c>
      <c r="V33" s="387" t="str">
        <f t="shared" si="39"/>
        <v>No</v>
      </c>
      <c r="W33" s="277">
        <f t="shared" si="27"/>
        <v>4</v>
      </c>
      <c r="X33" s="277">
        <f t="shared" si="28"/>
        <v>8</v>
      </c>
      <c r="Y33" s="277">
        <f t="shared" si="29"/>
        <v>12</v>
      </c>
      <c r="Z33" s="277">
        <f t="shared" si="30"/>
        <v>16</v>
      </c>
    </row>
    <row r="34" spans="2:26" hidden="1">
      <c r="B34" s="201" t="s">
        <v>620</v>
      </c>
      <c r="C34" s="201" t="str">
        <f>'Daily Mbr Ins'!C51</f>
        <v>005</v>
      </c>
      <c r="D34" s="201">
        <f>'Daily Mbr Ins'!B51</f>
        <v>7521</v>
      </c>
      <c r="E34" s="201" t="str">
        <f>'Daily Mbr Ins'!D51</f>
        <v>Benson</v>
      </c>
      <c r="F34" s="201">
        <f>'Daily Mbr Ins'!F51</f>
        <v>4</v>
      </c>
      <c r="G34" s="201">
        <f>'Daily Mbr Ins'!L51</f>
        <v>-6</v>
      </c>
      <c r="H34" s="241">
        <f t="shared" si="25"/>
        <v>-150</v>
      </c>
      <c r="I34" s="242">
        <f t="shared" si="17"/>
        <v>10</v>
      </c>
      <c r="J34" s="201">
        <f>'Daily Mbr Ins'!N51</f>
        <v>3</v>
      </c>
      <c r="K34" s="201">
        <f>'Daily Mbr Ins'!T51</f>
        <v>-2</v>
      </c>
      <c r="L34" s="241">
        <f t="shared" si="26"/>
        <v>-66.666666666666671</v>
      </c>
      <c r="M34" s="201">
        <f t="shared" si="18"/>
        <v>5</v>
      </c>
      <c r="N34" s="256" t="str">
        <f t="shared" si="31"/>
        <v>No</v>
      </c>
      <c r="O34" s="256" t="str">
        <f t="shared" si="32"/>
        <v>Yes</v>
      </c>
      <c r="P34" s="256" t="str">
        <f t="shared" si="33"/>
        <v>No</v>
      </c>
      <c r="Q34" s="256" t="str">
        <f t="shared" si="34"/>
        <v>No</v>
      </c>
      <c r="R34" s="387" t="str">
        <f t="shared" si="35"/>
        <v>No</v>
      </c>
      <c r="S34" s="387" t="str">
        <f t="shared" si="36"/>
        <v>Yes</v>
      </c>
      <c r="T34" s="387" t="str">
        <f t="shared" si="37"/>
        <v>No</v>
      </c>
      <c r="U34" s="387" t="str">
        <f t="shared" si="38"/>
        <v>No</v>
      </c>
      <c r="V34" s="387" t="str">
        <f t="shared" si="39"/>
        <v>No</v>
      </c>
      <c r="W34" s="201">
        <f t="shared" si="27"/>
        <v>10</v>
      </c>
      <c r="X34" s="201">
        <f t="shared" si="28"/>
        <v>14</v>
      </c>
      <c r="Y34" s="201">
        <f t="shared" si="29"/>
        <v>18</v>
      </c>
      <c r="Z34" s="201">
        <f t="shared" si="30"/>
        <v>22</v>
      </c>
    </row>
    <row r="35" spans="2:26" hidden="1">
      <c r="B35" s="201" t="s">
        <v>620</v>
      </c>
      <c r="C35" s="201" t="str">
        <f>'Daily Mbr Ins'!C62</f>
        <v>005</v>
      </c>
      <c r="D35" s="277">
        <f>'Daily Mbr Ins'!B62</f>
        <v>8105</v>
      </c>
      <c r="E35" s="277" t="str">
        <f>'Daily Mbr Ins'!D62</f>
        <v>Willcox</v>
      </c>
      <c r="F35" s="201">
        <f>'Daily Mbr Ins'!F62</f>
        <v>4</v>
      </c>
      <c r="G35" s="201">
        <f>'Daily Mbr Ins'!L62</f>
        <v>0</v>
      </c>
      <c r="H35" s="241">
        <f t="shared" si="25"/>
        <v>0</v>
      </c>
      <c r="I35" s="242">
        <f t="shared" si="17"/>
        <v>4</v>
      </c>
      <c r="J35" s="201">
        <f>'Daily Mbr Ins'!N62</f>
        <v>3</v>
      </c>
      <c r="K35" s="201">
        <f>'Daily Mbr Ins'!T62</f>
        <v>0</v>
      </c>
      <c r="L35" s="241">
        <f t="shared" si="26"/>
        <v>0</v>
      </c>
      <c r="M35" s="201">
        <f t="shared" si="18"/>
        <v>3</v>
      </c>
      <c r="N35" s="256" t="str">
        <f t="shared" si="31"/>
        <v>No</v>
      </c>
      <c r="O35" s="256" t="str">
        <f t="shared" si="32"/>
        <v>No</v>
      </c>
      <c r="P35" s="256" t="str">
        <f t="shared" si="33"/>
        <v>No</v>
      </c>
      <c r="Q35" s="256" t="str">
        <f t="shared" si="34"/>
        <v>No</v>
      </c>
      <c r="R35" s="387" t="str">
        <f t="shared" si="35"/>
        <v>No</v>
      </c>
      <c r="S35" s="387" t="str">
        <f t="shared" si="36"/>
        <v>No</v>
      </c>
      <c r="T35" s="387" t="str">
        <f t="shared" si="37"/>
        <v>No</v>
      </c>
      <c r="U35" s="387" t="str">
        <f t="shared" si="38"/>
        <v>No</v>
      </c>
      <c r="V35" s="387" t="str">
        <f t="shared" si="39"/>
        <v>No</v>
      </c>
      <c r="W35" s="201">
        <f t="shared" si="27"/>
        <v>4</v>
      </c>
      <c r="X35" s="201">
        <f t="shared" si="28"/>
        <v>8</v>
      </c>
      <c r="Y35" s="201">
        <f t="shared" si="29"/>
        <v>12</v>
      </c>
      <c r="Z35" s="201">
        <f t="shared" si="30"/>
        <v>16</v>
      </c>
    </row>
    <row r="36" spans="2:26" hidden="1">
      <c r="B36" s="201" t="s">
        <v>620</v>
      </c>
      <c r="C36" s="201" t="str">
        <f>'Daily Mbr Ins'!C89</f>
        <v>005</v>
      </c>
      <c r="D36" s="201">
        <f>'Daily Mbr Ins'!B89</f>
        <v>10762</v>
      </c>
      <c r="E36" s="201" t="str">
        <f>'Daily Mbr Ins'!D89</f>
        <v>Tucson</v>
      </c>
      <c r="F36" s="201">
        <f>'Daily Mbr Ins'!F89</f>
        <v>12</v>
      </c>
      <c r="G36" s="201">
        <f>'Daily Mbr Ins'!L89</f>
        <v>-2</v>
      </c>
      <c r="H36" s="241">
        <f t="shared" si="25"/>
        <v>-16.666666666666668</v>
      </c>
      <c r="I36" s="242">
        <f t="shared" si="17"/>
        <v>14</v>
      </c>
      <c r="J36" s="201">
        <f>'Daily Mbr Ins'!N89</f>
        <v>4</v>
      </c>
      <c r="K36" s="201">
        <f>'Daily Mbr Ins'!T89</f>
        <v>0</v>
      </c>
      <c r="L36" s="241">
        <f t="shared" si="26"/>
        <v>0</v>
      </c>
      <c r="M36" s="201">
        <f t="shared" si="18"/>
        <v>4</v>
      </c>
      <c r="N36" s="256" t="str">
        <f t="shared" si="31"/>
        <v>Yes</v>
      </c>
      <c r="O36" s="256" t="str">
        <f t="shared" si="32"/>
        <v>Yes</v>
      </c>
      <c r="P36" s="256" t="str">
        <f t="shared" si="33"/>
        <v>No</v>
      </c>
      <c r="Q36" s="256" t="str">
        <f t="shared" si="34"/>
        <v>No</v>
      </c>
      <c r="R36" s="387" t="str">
        <f t="shared" si="35"/>
        <v>No</v>
      </c>
      <c r="S36" s="387" t="str">
        <f t="shared" si="36"/>
        <v>Yes</v>
      </c>
      <c r="T36" s="387" t="str">
        <f t="shared" si="37"/>
        <v>Yes</v>
      </c>
      <c r="U36" s="387" t="str">
        <f t="shared" si="38"/>
        <v>No</v>
      </c>
      <c r="V36" s="387" t="str">
        <f t="shared" si="39"/>
        <v>No</v>
      </c>
      <c r="W36" s="201">
        <f t="shared" si="27"/>
        <v>14</v>
      </c>
      <c r="X36" s="201">
        <f t="shared" si="28"/>
        <v>26</v>
      </c>
      <c r="Y36" s="201">
        <f t="shared" si="29"/>
        <v>38</v>
      </c>
      <c r="Z36" s="201">
        <f t="shared" si="30"/>
        <v>50</v>
      </c>
    </row>
    <row r="37" spans="2:26" hidden="1">
      <c r="B37" s="201" t="s">
        <v>620</v>
      </c>
      <c r="C37" s="201" t="str">
        <f>'Daily Mbr Ins'!C139</f>
        <v>005</v>
      </c>
      <c r="D37" s="201">
        <f>'Daily Mbr Ins'!B139</f>
        <v>14230</v>
      </c>
      <c r="E37" s="201" t="str">
        <f>'Daily Mbr Ins'!D139</f>
        <v>Vail</v>
      </c>
      <c r="F37" s="201">
        <f>'Daily Mbr Ins'!F139</f>
        <v>11</v>
      </c>
      <c r="G37" s="201">
        <f>'Daily Mbr Ins'!L139</f>
        <v>-3</v>
      </c>
      <c r="H37" s="241">
        <f t="shared" si="25"/>
        <v>-27.272727272727273</v>
      </c>
      <c r="I37" s="242">
        <f t="shared" si="17"/>
        <v>14</v>
      </c>
      <c r="J37" s="201">
        <f>'Daily Mbr Ins'!N139</f>
        <v>4</v>
      </c>
      <c r="K37" s="201">
        <f>'Daily Mbr Ins'!T139</f>
        <v>-2</v>
      </c>
      <c r="L37" s="241">
        <f t="shared" si="26"/>
        <v>-50</v>
      </c>
      <c r="M37" s="201">
        <f t="shared" si="18"/>
        <v>6</v>
      </c>
      <c r="N37" s="256" t="str">
        <f t="shared" si="31"/>
        <v>Yes</v>
      </c>
      <c r="O37" s="256" t="str">
        <f t="shared" si="32"/>
        <v>No</v>
      </c>
      <c r="P37" s="256" t="str">
        <f t="shared" si="33"/>
        <v>No</v>
      </c>
      <c r="Q37" s="256" t="str">
        <f t="shared" si="34"/>
        <v>No</v>
      </c>
      <c r="R37" s="387" t="str">
        <f t="shared" si="35"/>
        <v>No</v>
      </c>
      <c r="S37" s="387" t="str">
        <f t="shared" si="36"/>
        <v>No</v>
      </c>
      <c r="T37" s="387" t="str">
        <f t="shared" si="37"/>
        <v>Yes</v>
      </c>
      <c r="U37" s="387" t="str">
        <f t="shared" si="38"/>
        <v>No</v>
      </c>
      <c r="V37" s="387" t="str">
        <f t="shared" si="39"/>
        <v>No</v>
      </c>
      <c r="W37" s="201">
        <f t="shared" si="27"/>
        <v>14</v>
      </c>
      <c r="X37" s="201">
        <f t="shared" si="28"/>
        <v>25</v>
      </c>
      <c r="Y37" s="201">
        <f t="shared" si="29"/>
        <v>36</v>
      </c>
      <c r="Z37" s="201">
        <f t="shared" si="30"/>
        <v>47</v>
      </c>
    </row>
    <row r="38" spans="2:26" hidden="1">
      <c r="B38" s="201" t="s">
        <v>620</v>
      </c>
      <c r="C38" s="201" t="str">
        <f>'Daily Mbr Ins'!C36</f>
        <v>006</v>
      </c>
      <c r="D38" s="201">
        <f>'Daily Mbr Ins'!B36</f>
        <v>5542</v>
      </c>
      <c r="E38" s="201" t="str">
        <f>'Daily Mbr Ins'!D36</f>
        <v>San Manuel</v>
      </c>
      <c r="F38" s="201">
        <f>'Daily Mbr Ins'!F36</f>
        <v>5</v>
      </c>
      <c r="G38" s="201">
        <f>'Daily Mbr Ins'!L36</f>
        <v>0</v>
      </c>
      <c r="H38" s="241">
        <f t="shared" si="25"/>
        <v>0</v>
      </c>
      <c r="I38" s="242">
        <f t="shared" si="17"/>
        <v>5</v>
      </c>
      <c r="J38" s="201">
        <f>'Daily Mbr Ins'!N36</f>
        <v>3</v>
      </c>
      <c r="K38" s="201">
        <f>'Daily Mbr Ins'!T36</f>
        <v>0</v>
      </c>
      <c r="L38" s="241">
        <f t="shared" si="26"/>
        <v>0</v>
      </c>
      <c r="M38" s="201">
        <f t="shared" si="18"/>
        <v>3</v>
      </c>
      <c r="N38" s="256" t="str">
        <f t="shared" si="31"/>
        <v>Yes</v>
      </c>
      <c r="O38" s="256" t="str">
        <f t="shared" si="32"/>
        <v>No</v>
      </c>
      <c r="P38" s="256" t="str">
        <f t="shared" si="33"/>
        <v>No</v>
      </c>
      <c r="Q38" s="256" t="str">
        <f t="shared" si="34"/>
        <v>No</v>
      </c>
      <c r="R38" s="387" t="str">
        <f t="shared" si="35"/>
        <v>No</v>
      </c>
      <c r="S38" s="387" t="str">
        <f t="shared" si="36"/>
        <v>No</v>
      </c>
      <c r="T38" s="387" t="str">
        <f t="shared" si="37"/>
        <v>Yes</v>
      </c>
      <c r="U38" s="387" t="str">
        <f t="shared" si="38"/>
        <v>No</v>
      </c>
      <c r="V38" s="387" t="str">
        <f t="shared" si="39"/>
        <v>No</v>
      </c>
      <c r="W38" s="201">
        <f t="shared" si="27"/>
        <v>5</v>
      </c>
      <c r="X38" s="201">
        <f t="shared" si="28"/>
        <v>10</v>
      </c>
      <c r="Y38" s="201">
        <f t="shared" si="29"/>
        <v>15</v>
      </c>
      <c r="Z38" s="201">
        <f t="shared" si="30"/>
        <v>20</v>
      </c>
    </row>
    <row r="39" spans="2:26" hidden="1">
      <c r="B39" s="201" t="s">
        <v>620</v>
      </c>
      <c r="C39" s="201" t="str">
        <f>'Daily Mbr Ins'!C44</f>
        <v>006</v>
      </c>
      <c r="D39" s="201">
        <f>'Daily Mbr Ins'!B44</f>
        <v>6933</v>
      </c>
      <c r="E39" s="201" t="str">
        <f>'Daily Mbr Ins'!D44</f>
        <v>Tucson</v>
      </c>
      <c r="F39" s="201">
        <f>'Daily Mbr Ins'!F44</f>
        <v>7</v>
      </c>
      <c r="G39" s="201">
        <f>'Daily Mbr Ins'!L44</f>
        <v>0</v>
      </c>
      <c r="H39" s="241">
        <f t="shared" si="25"/>
        <v>0</v>
      </c>
      <c r="I39" s="242">
        <f t="shared" si="17"/>
        <v>7</v>
      </c>
      <c r="J39" s="201">
        <f>'Daily Mbr Ins'!N44</f>
        <v>3</v>
      </c>
      <c r="K39" s="201">
        <f>'Daily Mbr Ins'!T44</f>
        <v>0</v>
      </c>
      <c r="L39" s="241">
        <f t="shared" si="26"/>
        <v>0</v>
      </c>
      <c r="M39" s="201">
        <f t="shared" si="18"/>
        <v>3</v>
      </c>
      <c r="N39" s="256" t="str">
        <f t="shared" si="31"/>
        <v>Yes</v>
      </c>
      <c r="O39" s="256" t="str">
        <f t="shared" si="32"/>
        <v>No</v>
      </c>
      <c r="P39" s="256" t="str">
        <f t="shared" si="33"/>
        <v>No</v>
      </c>
      <c r="Q39" s="256" t="str">
        <f t="shared" si="34"/>
        <v>No</v>
      </c>
      <c r="R39" s="387" t="str">
        <f t="shared" si="35"/>
        <v>No</v>
      </c>
      <c r="S39" s="387" t="str">
        <f t="shared" si="36"/>
        <v>No</v>
      </c>
      <c r="T39" s="387" t="str">
        <f t="shared" si="37"/>
        <v>Yes</v>
      </c>
      <c r="U39" s="387" t="str">
        <f t="shared" si="38"/>
        <v>No</v>
      </c>
      <c r="V39" s="387" t="str">
        <f t="shared" si="39"/>
        <v>No</v>
      </c>
      <c r="W39" s="277">
        <f t="shared" si="27"/>
        <v>7</v>
      </c>
      <c r="X39" s="277">
        <f t="shared" si="28"/>
        <v>14</v>
      </c>
      <c r="Y39" s="277">
        <f t="shared" si="29"/>
        <v>21</v>
      </c>
      <c r="Z39" s="277">
        <f t="shared" si="30"/>
        <v>28</v>
      </c>
    </row>
    <row r="40" spans="2:26" hidden="1">
      <c r="B40" s="201" t="s">
        <v>620</v>
      </c>
      <c r="C40" s="201" t="str">
        <f>'Daily Mbr Ins'!C111</f>
        <v>006</v>
      </c>
      <c r="D40" s="201">
        <f>'Daily Mbr Ins'!B111</f>
        <v>12345</v>
      </c>
      <c r="E40" s="201" t="str">
        <f>'Daily Mbr Ins'!D111</f>
        <v>Catalina</v>
      </c>
      <c r="F40" s="201">
        <f>'Daily Mbr Ins'!F111</f>
        <v>11</v>
      </c>
      <c r="G40" s="201">
        <f>'Daily Mbr Ins'!L111</f>
        <v>-2</v>
      </c>
      <c r="H40" s="241">
        <f t="shared" si="25"/>
        <v>-18.181818181818183</v>
      </c>
      <c r="I40" s="242">
        <f t="shared" si="17"/>
        <v>13</v>
      </c>
      <c r="J40" s="201">
        <f>'Daily Mbr Ins'!N111</f>
        <v>4</v>
      </c>
      <c r="K40" s="201">
        <f>'Daily Mbr Ins'!T111</f>
        <v>0</v>
      </c>
      <c r="L40" s="241">
        <f t="shared" si="26"/>
        <v>0</v>
      </c>
      <c r="M40" s="201">
        <f t="shared" si="18"/>
        <v>4</v>
      </c>
      <c r="N40" s="256" t="str">
        <f t="shared" si="31"/>
        <v>Yes</v>
      </c>
      <c r="O40" s="256" t="str">
        <f t="shared" si="32"/>
        <v>Yes</v>
      </c>
      <c r="P40" s="256" t="str">
        <f t="shared" si="33"/>
        <v>No</v>
      </c>
      <c r="Q40" s="256" t="str">
        <f t="shared" si="34"/>
        <v>No</v>
      </c>
      <c r="R40" s="387" t="str">
        <f t="shared" si="35"/>
        <v>No</v>
      </c>
      <c r="S40" s="387" t="str">
        <f t="shared" si="36"/>
        <v>No</v>
      </c>
      <c r="T40" s="387" t="str">
        <f t="shared" si="37"/>
        <v>Yes</v>
      </c>
      <c r="U40" s="387" t="str">
        <f t="shared" si="38"/>
        <v>No</v>
      </c>
      <c r="V40" s="387" t="str">
        <f t="shared" si="39"/>
        <v>No</v>
      </c>
      <c r="W40" s="277">
        <f t="shared" si="27"/>
        <v>13</v>
      </c>
      <c r="X40" s="277">
        <f t="shared" si="28"/>
        <v>24</v>
      </c>
      <c r="Y40" s="277">
        <f t="shared" si="29"/>
        <v>35</v>
      </c>
      <c r="Z40" s="277">
        <f t="shared" si="30"/>
        <v>46</v>
      </c>
    </row>
    <row r="41" spans="2:26" hidden="1">
      <c r="B41" s="277" t="s">
        <v>620</v>
      </c>
      <c r="C41" s="277" t="str">
        <f>'Daily Mbr Ins'!C121</f>
        <v>006</v>
      </c>
      <c r="D41" s="277">
        <f>'Daily Mbr Ins'!B121</f>
        <v>13272</v>
      </c>
      <c r="E41" s="277" t="str">
        <f>'Daily Mbr Ins'!D121</f>
        <v>Oro Valley</v>
      </c>
      <c r="F41" s="201">
        <f>'Daily Mbr Ins'!F121</f>
        <v>12</v>
      </c>
      <c r="G41" s="201">
        <f>'Daily Mbr Ins'!L121</f>
        <v>3</v>
      </c>
      <c r="H41" s="241">
        <f t="shared" si="25"/>
        <v>25</v>
      </c>
      <c r="I41" s="242">
        <f t="shared" si="17"/>
        <v>9</v>
      </c>
      <c r="J41" s="201">
        <f>'Daily Mbr Ins'!N121</f>
        <v>4</v>
      </c>
      <c r="K41" s="201">
        <f>'Daily Mbr Ins'!T121</f>
        <v>0</v>
      </c>
      <c r="L41" s="241">
        <f t="shared" si="26"/>
        <v>0</v>
      </c>
      <c r="M41" s="201">
        <f t="shared" si="18"/>
        <v>4</v>
      </c>
      <c r="N41" s="256" t="str">
        <f t="shared" si="31"/>
        <v>Yes</v>
      </c>
      <c r="O41" s="256" t="str">
        <f t="shared" si="32"/>
        <v>Yes</v>
      </c>
      <c r="P41" s="256" t="str">
        <f t="shared" si="33"/>
        <v>No</v>
      </c>
      <c r="Q41" s="256" t="str">
        <f t="shared" si="34"/>
        <v>No</v>
      </c>
      <c r="R41" s="387" t="str">
        <f t="shared" si="35"/>
        <v>No</v>
      </c>
      <c r="S41" s="387" t="str">
        <f t="shared" si="36"/>
        <v>Yes</v>
      </c>
      <c r="T41" s="387" t="str">
        <f t="shared" si="37"/>
        <v>Yes</v>
      </c>
      <c r="U41" s="387" t="str">
        <f t="shared" si="38"/>
        <v>Yes</v>
      </c>
      <c r="V41" s="387" t="str">
        <f t="shared" si="39"/>
        <v>No</v>
      </c>
      <c r="W41" s="277">
        <f t="shared" si="27"/>
        <v>9</v>
      </c>
      <c r="X41" s="277">
        <f t="shared" si="28"/>
        <v>21</v>
      </c>
      <c r="Y41" s="277">
        <f t="shared" si="29"/>
        <v>33</v>
      </c>
      <c r="Z41" s="277">
        <f t="shared" si="30"/>
        <v>45</v>
      </c>
    </row>
    <row r="42" spans="2:26" hidden="1">
      <c r="B42" s="201" t="s">
        <v>625</v>
      </c>
      <c r="C42" s="201" t="str">
        <f>'Daily Mbr Ins'!C87</f>
        <v>007</v>
      </c>
      <c r="D42" s="201">
        <f>'Daily Mbr Ins'!B87</f>
        <v>10441</v>
      </c>
      <c r="E42" s="201" t="str">
        <f>'Daily Mbr Ins'!D87</f>
        <v>Tucson</v>
      </c>
      <c r="F42" s="201">
        <f>'Daily Mbr Ins'!F87</f>
        <v>14</v>
      </c>
      <c r="G42" s="201">
        <f>'Daily Mbr Ins'!L87</f>
        <v>0</v>
      </c>
      <c r="H42" s="241">
        <f t="shared" si="25"/>
        <v>0</v>
      </c>
      <c r="I42" s="242">
        <f t="shared" si="17"/>
        <v>14</v>
      </c>
      <c r="J42" s="201">
        <f>'Daily Mbr Ins'!N87</f>
        <v>5</v>
      </c>
      <c r="K42" s="201">
        <f>'Daily Mbr Ins'!T87</f>
        <v>0</v>
      </c>
      <c r="L42" s="241">
        <f t="shared" si="26"/>
        <v>0</v>
      </c>
      <c r="M42" s="201">
        <f t="shared" si="18"/>
        <v>5</v>
      </c>
      <c r="N42" s="256" t="str">
        <f t="shared" si="31"/>
        <v>Yes</v>
      </c>
      <c r="O42" s="256" t="str">
        <f t="shared" si="32"/>
        <v>No</v>
      </c>
      <c r="P42" s="256" t="str">
        <f t="shared" si="33"/>
        <v>No</v>
      </c>
      <c r="Q42" s="256" t="str">
        <f t="shared" si="34"/>
        <v>No</v>
      </c>
      <c r="R42" s="387" t="str">
        <f t="shared" si="35"/>
        <v>No</v>
      </c>
      <c r="S42" s="387" t="str">
        <f t="shared" si="36"/>
        <v>No</v>
      </c>
      <c r="T42" s="387" t="str">
        <f t="shared" si="37"/>
        <v>Yes</v>
      </c>
      <c r="U42" s="387" t="str">
        <f t="shared" si="38"/>
        <v>Yes</v>
      </c>
      <c r="V42" s="387" t="str">
        <f t="shared" si="39"/>
        <v>Yes</v>
      </c>
      <c r="W42" s="277">
        <f t="shared" si="27"/>
        <v>14</v>
      </c>
      <c r="X42" s="277">
        <f t="shared" si="28"/>
        <v>28</v>
      </c>
      <c r="Y42" s="277">
        <f t="shared" si="29"/>
        <v>42</v>
      </c>
      <c r="Z42" s="277">
        <f t="shared" si="30"/>
        <v>56</v>
      </c>
    </row>
    <row r="43" spans="2:26" hidden="1">
      <c r="B43" s="201" t="s">
        <v>625</v>
      </c>
      <c r="C43" s="201" t="str">
        <f>'Daily Mbr Ins'!C101</f>
        <v>007</v>
      </c>
      <c r="D43" s="201">
        <f>'Daily Mbr Ins'!B101</f>
        <v>11855</v>
      </c>
      <c r="E43" s="201" t="str">
        <f>'Daily Mbr Ins'!D101</f>
        <v>Tucson</v>
      </c>
      <c r="F43" s="201">
        <f>'Daily Mbr Ins'!F101</f>
        <v>6</v>
      </c>
      <c r="G43" s="201">
        <f>'Daily Mbr Ins'!L101</f>
        <v>0</v>
      </c>
      <c r="H43" s="241">
        <f t="shared" si="25"/>
        <v>0</v>
      </c>
      <c r="I43" s="242">
        <f t="shared" si="17"/>
        <v>6</v>
      </c>
      <c r="J43" s="201">
        <f>'Daily Mbr Ins'!N101</f>
        <v>3</v>
      </c>
      <c r="K43" s="201">
        <f>'Daily Mbr Ins'!T101</f>
        <v>-1</v>
      </c>
      <c r="L43" s="241">
        <f t="shared" si="26"/>
        <v>-33.333333333333336</v>
      </c>
      <c r="M43" s="201">
        <f t="shared" si="18"/>
        <v>4</v>
      </c>
      <c r="N43" s="256" t="str">
        <f t="shared" si="31"/>
        <v>Yes</v>
      </c>
      <c r="O43" s="256" t="str">
        <f t="shared" si="32"/>
        <v>Yes</v>
      </c>
      <c r="P43" s="256" t="str">
        <f t="shared" si="33"/>
        <v>No</v>
      </c>
      <c r="Q43" s="256" t="str">
        <f t="shared" si="34"/>
        <v>No</v>
      </c>
      <c r="R43" s="387" t="str">
        <f t="shared" si="35"/>
        <v>No</v>
      </c>
      <c r="S43" s="387" t="str">
        <f t="shared" si="36"/>
        <v>No</v>
      </c>
      <c r="T43" s="387" t="str">
        <f t="shared" si="37"/>
        <v>Yes</v>
      </c>
      <c r="U43" s="387" t="str">
        <f t="shared" si="38"/>
        <v>No</v>
      </c>
      <c r="V43" s="387" t="str">
        <f t="shared" si="39"/>
        <v>Yes</v>
      </c>
      <c r="W43" s="277">
        <f t="shared" si="27"/>
        <v>6</v>
      </c>
      <c r="X43" s="277">
        <f t="shared" si="28"/>
        <v>12</v>
      </c>
      <c r="Y43" s="277">
        <f t="shared" si="29"/>
        <v>18</v>
      </c>
      <c r="Z43" s="277">
        <f t="shared" si="30"/>
        <v>24</v>
      </c>
    </row>
    <row r="44" spans="2:26" hidden="1">
      <c r="B44" s="201" t="s">
        <v>625</v>
      </c>
      <c r="C44" s="201" t="str">
        <f>'Daily Mbr Ins'!C114</f>
        <v>007</v>
      </c>
      <c r="D44" s="201">
        <f>'Daily Mbr Ins'!B114</f>
        <v>12696</v>
      </c>
      <c r="E44" s="201" t="str">
        <f>'Daily Mbr Ins'!D114</f>
        <v>Tucson</v>
      </c>
      <c r="F44" s="201">
        <f>'Daily Mbr Ins'!F114</f>
        <v>10</v>
      </c>
      <c r="G44" s="201">
        <f>'Daily Mbr Ins'!L114</f>
        <v>-5</v>
      </c>
      <c r="H44" s="241">
        <f t="shared" si="25"/>
        <v>-50</v>
      </c>
      <c r="I44" s="242">
        <f t="shared" si="17"/>
        <v>15</v>
      </c>
      <c r="J44" s="201">
        <f>'Daily Mbr Ins'!N114</f>
        <v>4</v>
      </c>
      <c r="K44" s="201">
        <f>'Daily Mbr Ins'!T114</f>
        <v>0</v>
      </c>
      <c r="L44" s="241">
        <f t="shared" si="26"/>
        <v>0</v>
      </c>
      <c r="M44" s="201">
        <f t="shared" si="18"/>
        <v>4</v>
      </c>
      <c r="N44" s="256" t="str">
        <f t="shared" si="31"/>
        <v>Yes</v>
      </c>
      <c r="O44" s="256" t="str">
        <f t="shared" si="32"/>
        <v>Yes</v>
      </c>
      <c r="P44" s="256" t="str">
        <f t="shared" si="33"/>
        <v>No</v>
      </c>
      <c r="Q44" s="256" t="str">
        <f t="shared" si="34"/>
        <v>No</v>
      </c>
      <c r="R44" s="387" t="str">
        <f t="shared" si="35"/>
        <v>No</v>
      </c>
      <c r="S44" s="387" t="str">
        <f t="shared" si="36"/>
        <v>Yes</v>
      </c>
      <c r="T44" s="387" t="str">
        <f t="shared" si="37"/>
        <v>Yes</v>
      </c>
      <c r="U44" s="387" t="str">
        <f t="shared" si="38"/>
        <v>No</v>
      </c>
      <c r="V44" s="387" t="str">
        <f t="shared" si="39"/>
        <v>No</v>
      </c>
      <c r="W44" s="277">
        <f t="shared" si="27"/>
        <v>15</v>
      </c>
      <c r="X44" s="277">
        <f t="shared" si="28"/>
        <v>25</v>
      </c>
      <c r="Y44" s="277">
        <f t="shared" si="29"/>
        <v>35</v>
      </c>
      <c r="Z44" s="277">
        <f t="shared" si="30"/>
        <v>45</v>
      </c>
    </row>
    <row r="45" spans="2:26" hidden="1">
      <c r="B45" s="201" t="s">
        <v>625</v>
      </c>
      <c r="C45" s="201" t="str">
        <f>'Daily Mbr Ins'!C124</f>
        <v>007</v>
      </c>
      <c r="D45" s="246">
        <f>'Daily Mbr Ins'!B124</f>
        <v>13435</v>
      </c>
      <c r="E45" s="246" t="str">
        <f>'Daily Mbr Ins'!D124</f>
        <v>Davis-Monthan Afb,</v>
      </c>
      <c r="F45" s="201">
        <f>'Daily Mbr Ins'!F124</f>
        <v>4</v>
      </c>
      <c r="G45" s="201">
        <f>'Daily Mbr Ins'!L124</f>
        <v>0</v>
      </c>
      <c r="H45" s="241">
        <f t="shared" si="25"/>
        <v>0</v>
      </c>
      <c r="I45" s="242">
        <f t="shared" si="17"/>
        <v>4</v>
      </c>
      <c r="J45" s="201">
        <f>'Daily Mbr Ins'!N124</f>
        <v>3</v>
      </c>
      <c r="K45" s="201">
        <f>'Daily Mbr Ins'!T124</f>
        <v>0</v>
      </c>
      <c r="L45" s="241">
        <f t="shared" si="26"/>
        <v>0</v>
      </c>
      <c r="M45" s="201">
        <f t="shared" si="18"/>
        <v>3</v>
      </c>
      <c r="N45" s="256"/>
      <c r="O45" s="256"/>
      <c r="P45" s="256"/>
      <c r="Q45" s="256"/>
      <c r="R45" s="387"/>
      <c r="S45" s="387"/>
      <c r="T45" s="387"/>
      <c r="U45" s="387"/>
      <c r="V45" s="387"/>
      <c r="W45" s="277">
        <f t="shared" si="27"/>
        <v>4</v>
      </c>
      <c r="X45" s="277">
        <f t="shared" si="28"/>
        <v>8</v>
      </c>
      <c r="Y45" s="277">
        <f t="shared" si="29"/>
        <v>12</v>
      </c>
      <c r="Z45" s="277">
        <f t="shared" si="30"/>
        <v>16</v>
      </c>
    </row>
    <row r="46" spans="2:26" hidden="1">
      <c r="B46" s="201" t="s">
        <v>620</v>
      </c>
      <c r="C46" s="201" t="str">
        <f>'Daily Mbr Ins'!C19</f>
        <v>008</v>
      </c>
      <c r="D46" s="201">
        <f>'Daily Mbr Ins'!B19</f>
        <v>3121</v>
      </c>
      <c r="E46" s="201" t="str">
        <f>'Daily Mbr Ins'!D19</f>
        <v>Chandler</v>
      </c>
      <c r="F46" s="201">
        <f>'Daily Mbr Ins'!F19</f>
        <v>20</v>
      </c>
      <c r="G46" s="201">
        <f>'Daily Mbr Ins'!L19</f>
        <v>0</v>
      </c>
      <c r="H46" s="241">
        <f t="shared" si="25"/>
        <v>0</v>
      </c>
      <c r="I46" s="242">
        <f t="shared" si="17"/>
        <v>20</v>
      </c>
      <c r="J46" s="201">
        <f>'Daily Mbr Ins'!N19</f>
        <v>7</v>
      </c>
      <c r="K46" s="201">
        <f>'Daily Mbr Ins'!T19</f>
        <v>-1</v>
      </c>
      <c r="L46" s="241">
        <f t="shared" si="26"/>
        <v>-14.285714285714286</v>
      </c>
      <c r="M46" s="201">
        <f t="shared" si="18"/>
        <v>8</v>
      </c>
      <c r="N46" s="256" t="str">
        <f t="shared" ref="N46:N54" si="40">IF(COUNTIF(Missing185,D46)=0,"Yes","No")</f>
        <v>Yes</v>
      </c>
      <c r="O46" s="256" t="str">
        <f t="shared" ref="O46:O54" si="41">IF(COUNTIF(Missing365,D46)=0,"Yes","No")</f>
        <v>Yes</v>
      </c>
      <c r="P46" s="256" t="str">
        <f t="shared" ref="P46:P54" si="42">IF(COUNTIF(Missing1728,D46)=0,"Yes","No")</f>
        <v>No</v>
      </c>
      <c r="Q46" s="256" t="str">
        <f t="shared" ref="Q46:Q54" si="43">IF(COUNTIF(MissingSP7,D46)=0,"Yes","No")</f>
        <v>No</v>
      </c>
      <c r="R46" s="387" t="str">
        <f t="shared" ref="R46:R54" si="44">IF(AND($S46&gt;="Yes", $T46&gt;="Yes", $U46&gt;="Yes", $V46&gt;="Yes"), "Yes", "No")</f>
        <v>No</v>
      </c>
      <c r="S46" s="387" t="str">
        <f t="shared" ref="S46:S54" si="45">IF((COUNTIF(ProgramDir,D46)=0),"No","Yes")</f>
        <v>No</v>
      </c>
      <c r="T46" s="387" t="str">
        <f t="shared" ref="T46:T54" si="46">IF(COUNTIF(NonCompliantGrandKnight,D46)=0,"No","Yes")</f>
        <v>Yes</v>
      </c>
      <c r="U46" s="387" t="str">
        <f t="shared" ref="U46:U54" si="47">IF(COUNTIF(FamilyDir,D46)=0,"No","Yes")</f>
        <v>No</v>
      </c>
      <c r="V46" s="387" t="str">
        <f t="shared" ref="V46:V54" si="48">IF(COUNTIF(CommunityDir,D46)=0,"No","Yes")</f>
        <v>No</v>
      </c>
      <c r="W46" s="277">
        <f t="shared" si="27"/>
        <v>20</v>
      </c>
      <c r="X46" s="277">
        <f t="shared" si="28"/>
        <v>40</v>
      </c>
      <c r="Y46" s="277">
        <f t="shared" si="29"/>
        <v>60</v>
      </c>
      <c r="Z46" s="277">
        <f t="shared" si="30"/>
        <v>80</v>
      </c>
    </row>
    <row r="47" spans="2:26" hidden="1">
      <c r="B47" s="201" t="s">
        <v>620</v>
      </c>
      <c r="C47" s="201" t="str">
        <f>'Daily Mbr Ins'!C78</f>
        <v>008</v>
      </c>
      <c r="D47" s="201">
        <f>'Daily Mbr Ins'!B78</f>
        <v>9678</v>
      </c>
      <c r="E47" s="201" t="str">
        <f>'Daily Mbr Ins'!D78</f>
        <v>Sun Lakes</v>
      </c>
      <c r="F47" s="201">
        <f>'Daily Mbr Ins'!F78</f>
        <v>10</v>
      </c>
      <c r="G47" s="201">
        <f>'Daily Mbr Ins'!L78</f>
        <v>0</v>
      </c>
      <c r="H47" s="241">
        <f t="shared" si="25"/>
        <v>0</v>
      </c>
      <c r="I47" s="242">
        <f t="shared" si="17"/>
        <v>10</v>
      </c>
      <c r="J47" s="201">
        <f>'Daily Mbr Ins'!N78</f>
        <v>4</v>
      </c>
      <c r="K47" s="201">
        <f>'Daily Mbr Ins'!T78</f>
        <v>0</v>
      </c>
      <c r="L47" s="241">
        <f t="shared" si="26"/>
        <v>0</v>
      </c>
      <c r="M47" s="201">
        <f t="shared" si="18"/>
        <v>4</v>
      </c>
      <c r="N47" s="256" t="str">
        <f t="shared" si="40"/>
        <v>Yes</v>
      </c>
      <c r="O47" s="256" t="str">
        <f t="shared" si="41"/>
        <v>No</v>
      </c>
      <c r="P47" s="256" t="str">
        <f t="shared" si="42"/>
        <v>No</v>
      </c>
      <c r="Q47" s="256" t="str">
        <f t="shared" si="43"/>
        <v>No</v>
      </c>
      <c r="R47" s="387" t="str">
        <f t="shared" si="44"/>
        <v>No</v>
      </c>
      <c r="S47" s="387" t="str">
        <f t="shared" si="45"/>
        <v>No</v>
      </c>
      <c r="T47" s="387" t="str">
        <f t="shared" si="46"/>
        <v>Yes</v>
      </c>
      <c r="U47" s="387" t="str">
        <f t="shared" si="47"/>
        <v>No</v>
      </c>
      <c r="V47" s="387" t="str">
        <f t="shared" si="48"/>
        <v>No</v>
      </c>
      <c r="W47" s="277">
        <f t="shared" si="27"/>
        <v>10</v>
      </c>
      <c r="X47" s="277">
        <f t="shared" si="28"/>
        <v>20</v>
      </c>
      <c r="Y47" s="277">
        <f t="shared" si="29"/>
        <v>30</v>
      </c>
      <c r="Z47" s="277">
        <f t="shared" si="30"/>
        <v>40</v>
      </c>
    </row>
    <row r="48" spans="2:26" hidden="1">
      <c r="B48" s="201" t="s">
        <v>620</v>
      </c>
      <c r="C48" s="201" t="str">
        <f>'Daily Mbr Ins'!C88</f>
        <v>008</v>
      </c>
      <c r="D48" s="201">
        <f>'Daily Mbr Ins'!B88</f>
        <v>10540</v>
      </c>
      <c r="E48" s="201" t="str">
        <f>'Daily Mbr Ins'!D88</f>
        <v>Gilbert</v>
      </c>
      <c r="F48" s="201">
        <f>'Daily Mbr Ins'!F88</f>
        <v>26</v>
      </c>
      <c r="G48" s="201">
        <f>'Daily Mbr Ins'!L88</f>
        <v>2</v>
      </c>
      <c r="H48" s="241">
        <f t="shared" si="25"/>
        <v>7.6923076923076925</v>
      </c>
      <c r="I48" s="242">
        <f t="shared" si="17"/>
        <v>24</v>
      </c>
      <c r="J48" s="201">
        <f>'Daily Mbr Ins'!N88</f>
        <v>9</v>
      </c>
      <c r="K48" s="201">
        <f>'Daily Mbr Ins'!T88</f>
        <v>1</v>
      </c>
      <c r="L48" s="241">
        <f t="shared" si="26"/>
        <v>11.111111111111111</v>
      </c>
      <c r="M48" s="201">
        <f t="shared" si="18"/>
        <v>8</v>
      </c>
      <c r="N48" s="256" t="str">
        <f t="shared" si="40"/>
        <v>Yes</v>
      </c>
      <c r="O48" s="256" t="str">
        <f t="shared" si="41"/>
        <v>Yes</v>
      </c>
      <c r="P48" s="256" t="str">
        <f t="shared" si="42"/>
        <v>No</v>
      </c>
      <c r="Q48" s="256" t="str">
        <f t="shared" si="43"/>
        <v>No</v>
      </c>
      <c r="R48" s="387" t="str">
        <f t="shared" si="44"/>
        <v>No</v>
      </c>
      <c r="S48" s="387" t="str">
        <f t="shared" si="45"/>
        <v>No</v>
      </c>
      <c r="T48" s="387" t="str">
        <f t="shared" si="46"/>
        <v>Yes</v>
      </c>
      <c r="U48" s="387" t="str">
        <f t="shared" si="47"/>
        <v>No</v>
      </c>
      <c r="V48" s="387" t="str">
        <f t="shared" si="48"/>
        <v>No</v>
      </c>
      <c r="W48" s="277">
        <f t="shared" si="27"/>
        <v>24</v>
      </c>
      <c r="X48" s="277">
        <f t="shared" si="28"/>
        <v>50</v>
      </c>
      <c r="Y48" s="277">
        <f t="shared" si="29"/>
        <v>76</v>
      </c>
      <c r="Z48" s="277">
        <f t="shared" si="30"/>
        <v>102</v>
      </c>
    </row>
    <row r="49" spans="2:26" hidden="1">
      <c r="B49" s="277" t="s">
        <v>620</v>
      </c>
      <c r="C49" s="277" t="str">
        <f>'Daily Mbr Ins'!C96</f>
        <v>008</v>
      </c>
      <c r="D49" s="277">
        <f>'Daily Mbr Ins'!B96</f>
        <v>11536</v>
      </c>
      <c r="E49" s="277" t="str">
        <f>'Daily Mbr Ins'!D96</f>
        <v>Mesa</v>
      </c>
      <c r="F49" s="201">
        <f>'Daily Mbr Ins'!F96</f>
        <v>19</v>
      </c>
      <c r="G49" s="201">
        <f>'Daily Mbr Ins'!L96</f>
        <v>2</v>
      </c>
      <c r="H49" s="241">
        <f t="shared" si="25"/>
        <v>10.526315789473685</v>
      </c>
      <c r="I49" s="242">
        <f t="shared" si="17"/>
        <v>17</v>
      </c>
      <c r="J49" s="201">
        <f>'Daily Mbr Ins'!N96</f>
        <v>7</v>
      </c>
      <c r="K49" s="201">
        <f>'Daily Mbr Ins'!T96</f>
        <v>2</v>
      </c>
      <c r="L49" s="241">
        <f t="shared" si="26"/>
        <v>28.571428571428573</v>
      </c>
      <c r="M49" s="201">
        <f t="shared" si="18"/>
        <v>5</v>
      </c>
      <c r="N49" s="256" t="str">
        <f t="shared" si="40"/>
        <v>Yes</v>
      </c>
      <c r="O49" s="256" t="str">
        <f t="shared" si="41"/>
        <v>No</v>
      </c>
      <c r="P49" s="256" t="str">
        <f t="shared" si="42"/>
        <v>No</v>
      </c>
      <c r="Q49" s="256" t="str">
        <f t="shared" si="43"/>
        <v>No</v>
      </c>
      <c r="R49" s="387" t="str">
        <f t="shared" si="44"/>
        <v>No</v>
      </c>
      <c r="S49" s="387" t="str">
        <f t="shared" si="45"/>
        <v>No</v>
      </c>
      <c r="T49" s="387" t="str">
        <f t="shared" si="46"/>
        <v>Yes</v>
      </c>
      <c r="U49" s="387" t="str">
        <f t="shared" si="47"/>
        <v>No</v>
      </c>
      <c r="V49" s="387" t="str">
        <f t="shared" si="48"/>
        <v>No</v>
      </c>
      <c r="W49" s="277">
        <f t="shared" si="27"/>
        <v>17</v>
      </c>
      <c r="X49" s="277">
        <f t="shared" si="28"/>
        <v>36</v>
      </c>
      <c r="Y49" s="277">
        <f t="shared" si="29"/>
        <v>55</v>
      </c>
      <c r="Z49" s="277">
        <f t="shared" si="30"/>
        <v>74</v>
      </c>
    </row>
    <row r="50" spans="2:26" hidden="1">
      <c r="B50" s="277" t="s">
        <v>620</v>
      </c>
      <c r="C50" s="277" t="str">
        <f>'Daily Mbr Ins'!C154</f>
        <v>008</v>
      </c>
      <c r="D50" s="277">
        <f>'Daily Mbr Ins'!B154</f>
        <v>16277</v>
      </c>
      <c r="E50" s="277" t="str">
        <f>'Daily Mbr Ins'!D154</f>
        <v>Chandler</v>
      </c>
      <c r="F50" s="201">
        <f>'Daily Mbr Ins'!F154</f>
        <v>6</v>
      </c>
      <c r="G50" s="201">
        <f>'Daily Mbr Ins'!L154</f>
        <v>1</v>
      </c>
      <c r="H50" s="241">
        <f t="shared" si="25"/>
        <v>16.666666666666668</v>
      </c>
      <c r="I50" s="242">
        <f t="shared" ref="I50:I81" si="49">IF($G50&gt;=$F50, "Yes",$F50-$G50)</f>
        <v>5</v>
      </c>
      <c r="J50" s="201">
        <f>'Daily Mbr Ins'!N154</f>
        <v>3</v>
      </c>
      <c r="K50" s="201">
        <f>'Daily Mbr Ins'!T154</f>
        <v>1</v>
      </c>
      <c r="L50" s="241">
        <f t="shared" si="26"/>
        <v>33.333333333333336</v>
      </c>
      <c r="M50" s="201">
        <f t="shared" ref="M50:M81" si="50">IF($K50&gt;=$J50, "Yes",$J50-$K50)</f>
        <v>2</v>
      </c>
      <c r="N50" s="256" t="str">
        <f t="shared" si="40"/>
        <v>Yes</v>
      </c>
      <c r="O50" s="256" t="str">
        <f t="shared" si="41"/>
        <v>Yes</v>
      </c>
      <c r="P50" s="256" t="str">
        <f t="shared" si="42"/>
        <v>No</v>
      </c>
      <c r="Q50" s="256" t="str">
        <f t="shared" si="43"/>
        <v>No</v>
      </c>
      <c r="R50" s="387" t="str">
        <f t="shared" si="44"/>
        <v>No</v>
      </c>
      <c r="S50" s="387" t="str">
        <f t="shared" si="45"/>
        <v>Yes</v>
      </c>
      <c r="T50" s="387" t="str">
        <f t="shared" si="46"/>
        <v>Yes</v>
      </c>
      <c r="U50" s="387" t="str">
        <f t="shared" si="47"/>
        <v>No</v>
      </c>
      <c r="V50" s="387" t="str">
        <f t="shared" si="48"/>
        <v>Yes</v>
      </c>
      <c r="W50" s="277">
        <f t="shared" si="27"/>
        <v>5</v>
      </c>
      <c r="X50" s="277">
        <f t="shared" si="28"/>
        <v>11</v>
      </c>
      <c r="Y50" s="277">
        <f t="shared" si="29"/>
        <v>17</v>
      </c>
      <c r="Z50" s="277">
        <f t="shared" si="30"/>
        <v>23</v>
      </c>
    </row>
    <row r="51" spans="2:26" hidden="1">
      <c r="B51" s="277" t="s">
        <v>644</v>
      </c>
      <c r="C51" s="277" t="str">
        <f>'Daily Mbr Ins'!C39</f>
        <v>009</v>
      </c>
      <c r="D51" s="277">
        <f>'Daily Mbr Ins'!B39</f>
        <v>6627</v>
      </c>
      <c r="E51" s="277" t="str">
        <f>'Daily Mbr Ins'!D39</f>
        <v>Tempe</v>
      </c>
      <c r="F51" s="201">
        <f>'Daily Mbr Ins'!F39</f>
        <v>10</v>
      </c>
      <c r="G51" s="201">
        <f>'Daily Mbr Ins'!L39</f>
        <v>0</v>
      </c>
      <c r="H51" s="241">
        <f t="shared" si="25"/>
        <v>0</v>
      </c>
      <c r="I51" s="242">
        <f t="shared" si="49"/>
        <v>10</v>
      </c>
      <c r="J51" s="201">
        <f>'Daily Mbr Ins'!N39</f>
        <v>3</v>
      </c>
      <c r="K51" s="201">
        <f>'Daily Mbr Ins'!T39</f>
        <v>0</v>
      </c>
      <c r="L51" s="241">
        <f t="shared" si="26"/>
        <v>0</v>
      </c>
      <c r="M51" s="201">
        <f t="shared" si="50"/>
        <v>3</v>
      </c>
      <c r="N51" s="256" t="str">
        <f t="shared" si="40"/>
        <v>Yes</v>
      </c>
      <c r="O51" s="256" t="str">
        <f t="shared" si="41"/>
        <v>Yes</v>
      </c>
      <c r="P51" s="256" t="str">
        <f t="shared" si="42"/>
        <v>No</v>
      </c>
      <c r="Q51" s="256" t="str">
        <f t="shared" si="43"/>
        <v>No</v>
      </c>
      <c r="R51" s="387" t="str">
        <f t="shared" si="44"/>
        <v>No</v>
      </c>
      <c r="S51" s="387" t="str">
        <f t="shared" si="45"/>
        <v>Yes</v>
      </c>
      <c r="T51" s="387" t="str">
        <f t="shared" si="46"/>
        <v>Yes</v>
      </c>
      <c r="U51" s="387" t="str">
        <f t="shared" si="47"/>
        <v>No</v>
      </c>
      <c r="V51" s="387" t="str">
        <f t="shared" si="48"/>
        <v>No</v>
      </c>
      <c r="W51" s="277">
        <f t="shared" si="27"/>
        <v>10</v>
      </c>
      <c r="X51" s="277">
        <f t="shared" si="28"/>
        <v>20</v>
      </c>
      <c r="Y51" s="277">
        <f t="shared" si="29"/>
        <v>30</v>
      </c>
      <c r="Z51" s="277">
        <f t="shared" si="30"/>
        <v>40</v>
      </c>
    </row>
    <row r="52" spans="2:26" hidden="1">
      <c r="B52" s="277" t="s">
        <v>644</v>
      </c>
      <c r="C52" s="277" t="str">
        <f>'Daily Mbr Ins'!C74</f>
        <v>009</v>
      </c>
      <c r="D52" s="277">
        <f>'Daily Mbr Ins'!B74</f>
        <v>9446</v>
      </c>
      <c r="E52" s="277" t="str">
        <f>'Daily Mbr Ins'!D74</f>
        <v>Mesa</v>
      </c>
      <c r="F52" s="201">
        <f>'Daily Mbr Ins'!F74</f>
        <v>6</v>
      </c>
      <c r="G52" s="201">
        <f>'Daily Mbr Ins'!L74</f>
        <v>0</v>
      </c>
      <c r="H52" s="241">
        <f t="shared" si="25"/>
        <v>0</v>
      </c>
      <c r="I52" s="242">
        <f t="shared" si="49"/>
        <v>6</v>
      </c>
      <c r="J52" s="201">
        <f>'Daily Mbr Ins'!N74</f>
        <v>3</v>
      </c>
      <c r="K52" s="201">
        <f>'Daily Mbr Ins'!T74</f>
        <v>0</v>
      </c>
      <c r="L52" s="241">
        <f t="shared" si="26"/>
        <v>0</v>
      </c>
      <c r="M52" s="201">
        <f t="shared" si="50"/>
        <v>3</v>
      </c>
      <c r="N52" s="256" t="str">
        <f t="shared" si="40"/>
        <v>No</v>
      </c>
      <c r="O52" s="256" t="str">
        <f t="shared" si="41"/>
        <v>No</v>
      </c>
      <c r="P52" s="256" t="str">
        <f t="shared" si="42"/>
        <v>No</v>
      </c>
      <c r="Q52" s="256" t="str">
        <f t="shared" si="43"/>
        <v>No</v>
      </c>
      <c r="R52" s="387" t="str">
        <f t="shared" si="44"/>
        <v>No</v>
      </c>
      <c r="S52" s="387" t="str">
        <f t="shared" si="45"/>
        <v>No</v>
      </c>
      <c r="T52" s="387" t="str">
        <f t="shared" si="46"/>
        <v>No</v>
      </c>
      <c r="U52" s="387" t="str">
        <f t="shared" si="47"/>
        <v>No</v>
      </c>
      <c r="V52" s="387" t="str">
        <f t="shared" si="48"/>
        <v>No</v>
      </c>
      <c r="W52" s="277">
        <f t="shared" si="27"/>
        <v>6</v>
      </c>
      <c r="X52" s="277">
        <f t="shared" si="28"/>
        <v>12</v>
      </c>
      <c r="Y52" s="277">
        <f t="shared" si="29"/>
        <v>18</v>
      </c>
      <c r="Z52" s="277">
        <f t="shared" si="30"/>
        <v>24</v>
      </c>
    </row>
    <row r="53" spans="2:26" hidden="1">
      <c r="B53" s="277" t="s">
        <v>644</v>
      </c>
      <c r="C53" s="277" t="str">
        <f>'Daily Mbr Ins'!C76</f>
        <v>009</v>
      </c>
      <c r="D53" s="277">
        <f>'Daily Mbr Ins'!B76</f>
        <v>9482</v>
      </c>
      <c r="E53" s="277" t="str">
        <f>'Daily Mbr Ins'!D76</f>
        <v>Chandler</v>
      </c>
      <c r="F53" s="201">
        <f>'Daily Mbr Ins'!F76</f>
        <v>23</v>
      </c>
      <c r="G53" s="201">
        <f>'Daily Mbr Ins'!L76</f>
        <v>0</v>
      </c>
      <c r="H53" s="241">
        <f t="shared" ref="H53:H84" si="51">G53*100/F53</f>
        <v>0</v>
      </c>
      <c r="I53" s="242">
        <f t="shared" si="49"/>
        <v>23</v>
      </c>
      <c r="J53" s="201">
        <f>'Daily Mbr Ins'!N76</f>
        <v>8</v>
      </c>
      <c r="K53" s="201">
        <f>'Daily Mbr Ins'!T76</f>
        <v>1</v>
      </c>
      <c r="L53" s="241">
        <f t="shared" ref="L53:L84" si="52">K53*100/J53</f>
        <v>12.5</v>
      </c>
      <c r="M53" s="201">
        <f t="shared" si="50"/>
        <v>7</v>
      </c>
      <c r="N53" s="256" t="str">
        <f t="shared" si="40"/>
        <v>Yes</v>
      </c>
      <c r="O53" s="256" t="str">
        <f t="shared" si="41"/>
        <v>Yes</v>
      </c>
      <c r="P53" s="256" t="str">
        <f t="shared" si="42"/>
        <v>No</v>
      </c>
      <c r="Q53" s="256" t="str">
        <f t="shared" si="43"/>
        <v>No</v>
      </c>
      <c r="R53" s="387" t="str">
        <f t="shared" si="44"/>
        <v>Yes</v>
      </c>
      <c r="S53" s="387" t="str">
        <f t="shared" si="45"/>
        <v>Yes</v>
      </c>
      <c r="T53" s="387" t="str">
        <f t="shared" si="46"/>
        <v>Yes</v>
      </c>
      <c r="U53" s="387" t="str">
        <f t="shared" si="47"/>
        <v>Yes</v>
      </c>
      <c r="V53" s="387" t="str">
        <f t="shared" si="48"/>
        <v>Yes</v>
      </c>
      <c r="W53" s="277">
        <f t="shared" ref="W53:W84" si="53">IF(AND($G53&gt;=$F53,$K53&gt;=$J53), "S", $F53-$G53)</f>
        <v>23</v>
      </c>
      <c r="X53" s="277">
        <f t="shared" ref="X53:X84" si="54">IF(AND($G53&gt;=$F53*2,$K53&gt;=$J53),"DS",$F53*2-$G53)</f>
        <v>46</v>
      </c>
      <c r="Y53" s="277">
        <f t="shared" ref="Y53:Y84" si="55">IF(AND($G53&gt;=$F53*3,$K53&gt;=$J53),"TS",$F53*3-$G53)</f>
        <v>69</v>
      </c>
      <c r="Z53" s="277">
        <f t="shared" ref="Z53:Z84" si="56">IF(AND($G53&gt;=$F53*4,$K53&gt;=$J53),"QS",$F53*4-$G53)</f>
        <v>92</v>
      </c>
    </row>
    <row r="54" spans="2:26" hidden="1">
      <c r="B54" s="277" t="s">
        <v>644</v>
      </c>
      <c r="C54" s="277" t="str">
        <f>'Daily Mbr Ins'!C129</f>
        <v>009</v>
      </c>
      <c r="D54" s="277">
        <f>'Daily Mbr Ins'!B129</f>
        <v>13836</v>
      </c>
      <c r="E54" s="277" t="str">
        <f>'Daily Mbr Ins'!D129</f>
        <v>Tempe</v>
      </c>
      <c r="F54" s="201">
        <f>'Daily Mbr Ins'!F129</f>
        <v>7</v>
      </c>
      <c r="G54" s="201">
        <f>'Daily Mbr Ins'!L129</f>
        <v>1</v>
      </c>
      <c r="H54" s="241">
        <f t="shared" si="51"/>
        <v>14.285714285714286</v>
      </c>
      <c r="I54" s="242">
        <f t="shared" si="49"/>
        <v>6</v>
      </c>
      <c r="J54" s="201">
        <f>'Daily Mbr Ins'!N129</f>
        <v>3</v>
      </c>
      <c r="K54" s="201">
        <f>'Daily Mbr Ins'!T129</f>
        <v>0</v>
      </c>
      <c r="L54" s="241">
        <f t="shared" si="52"/>
        <v>0</v>
      </c>
      <c r="M54" s="201">
        <f t="shared" si="50"/>
        <v>3</v>
      </c>
      <c r="N54" s="256" t="str">
        <f t="shared" si="40"/>
        <v>Yes</v>
      </c>
      <c r="O54" s="256" t="str">
        <f t="shared" si="41"/>
        <v>Yes</v>
      </c>
      <c r="P54" s="256" t="str">
        <f t="shared" si="42"/>
        <v>No</v>
      </c>
      <c r="Q54" s="256" t="str">
        <f t="shared" si="43"/>
        <v>No</v>
      </c>
      <c r="R54" s="387" t="str">
        <f t="shared" si="44"/>
        <v>No</v>
      </c>
      <c r="S54" s="387" t="str">
        <f t="shared" si="45"/>
        <v>No</v>
      </c>
      <c r="T54" s="387" t="str">
        <f t="shared" si="46"/>
        <v>No</v>
      </c>
      <c r="U54" s="387" t="str">
        <f t="shared" si="47"/>
        <v>No</v>
      </c>
      <c r="V54" s="387" t="str">
        <f t="shared" si="48"/>
        <v>No</v>
      </c>
      <c r="W54" s="277">
        <f t="shared" si="53"/>
        <v>6</v>
      </c>
      <c r="X54" s="277">
        <f t="shared" si="54"/>
        <v>13</v>
      </c>
      <c r="Y54" s="277">
        <f t="shared" si="55"/>
        <v>20</v>
      </c>
      <c r="Z54" s="277">
        <f t="shared" si="56"/>
        <v>27</v>
      </c>
    </row>
    <row r="55" spans="2:26" hidden="1">
      <c r="B55" s="201" t="s">
        <v>644</v>
      </c>
      <c r="C55" s="201" t="str">
        <f>'Daily Mbr Ins'!C140</f>
        <v>009</v>
      </c>
      <c r="D55" s="246">
        <f>'Daily Mbr Ins'!B140</f>
        <v>14340</v>
      </c>
      <c r="E55" s="246" t="str">
        <f>'Daily Mbr Ins'!D140</f>
        <v>Phoenix</v>
      </c>
      <c r="F55" s="201">
        <f>'Daily Mbr Ins'!F140</f>
        <v>4</v>
      </c>
      <c r="G55" s="201">
        <f>'Daily Mbr Ins'!L140</f>
        <v>0</v>
      </c>
      <c r="H55" s="241">
        <f t="shared" si="51"/>
        <v>0</v>
      </c>
      <c r="I55" s="242">
        <f t="shared" si="49"/>
        <v>4</v>
      </c>
      <c r="J55" s="201">
        <f>'Daily Mbr Ins'!N140</f>
        <v>3</v>
      </c>
      <c r="K55" s="201">
        <f>'Daily Mbr Ins'!T140</f>
        <v>0</v>
      </c>
      <c r="L55" s="241">
        <f t="shared" si="52"/>
        <v>0</v>
      </c>
      <c r="M55" s="201">
        <f t="shared" si="50"/>
        <v>3</v>
      </c>
      <c r="N55" s="256"/>
      <c r="O55" s="256"/>
      <c r="P55" s="256"/>
      <c r="Q55" s="256"/>
      <c r="R55" s="387"/>
      <c r="S55" s="387"/>
      <c r="T55" s="387"/>
      <c r="U55" s="387"/>
      <c r="V55" s="387"/>
      <c r="W55" s="277">
        <f t="shared" si="53"/>
        <v>4</v>
      </c>
      <c r="X55" s="277">
        <f t="shared" si="54"/>
        <v>8</v>
      </c>
      <c r="Y55" s="277">
        <f t="shared" si="55"/>
        <v>12</v>
      </c>
      <c r="Z55" s="277">
        <f t="shared" si="56"/>
        <v>16</v>
      </c>
    </row>
    <row r="56" spans="2:26" hidden="1">
      <c r="B56" s="201" t="s">
        <v>644</v>
      </c>
      <c r="C56" s="201" t="str">
        <f>'Daily Mbr Ins'!C23</f>
        <v>010</v>
      </c>
      <c r="D56" s="201">
        <f>'Daily Mbr Ins'!B23</f>
        <v>3419</v>
      </c>
      <c r="E56" s="201" t="str">
        <f>'Daily Mbr Ins'!D23</f>
        <v>Mesa</v>
      </c>
      <c r="F56" s="201">
        <f>'Daily Mbr Ins'!F23</f>
        <v>11</v>
      </c>
      <c r="G56" s="201">
        <f>'Daily Mbr Ins'!L23</f>
        <v>0</v>
      </c>
      <c r="H56" s="241">
        <f t="shared" si="51"/>
        <v>0</v>
      </c>
      <c r="I56" s="242">
        <f t="shared" si="49"/>
        <v>11</v>
      </c>
      <c r="J56" s="201">
        <f>'Daily Mbr Ins'!N23</f>
        <v>4</v>
      </c>
      <c r="K56" s="201">
        <f>'Daily Mbr Ins'!T23</f>
        <v>-1</v>
      </c>
      <c r="L56" s="241">
        <f t="shared" si="52"/>
        <v>-25</v>
      </c>
      <c r="M56" s="201">
        <f t="shared" si="50"/>
        <v>5</v>
      </c>
      <c r="N56" s="256" t="str">
        <f>IF(COUNTIF(Missing185,D56)=0,"Yes","No")</f>
        <v>Yes</v>
      </c>
      <c r="O56" s="256" t="str">
        <f>IF(COUNTIF(Missing365,D56)=0,"Yes","No")</f>
        <v>Yes</v>
      </c>
      <c r="P56" s="256" t="str">
        <f>IF(COUNTIF(Missing1728,D56)=0,"Yes","No")</f>
        <v>No</v>
      </c>
      <c r="Q56" s="256" t="str">
        <f>IF(COUNTIF(MissingSP7,D56)=0,"Yes","No")</f>
        <v>No</v>
      </c>
      <c r="R56" s="387" t="str">
        <f>IF(AND($S56&gt;="Yes", $T56&gt;="Yes", $U56&gt;="Yes", $V56&gt;="Yes"), "Yes", "No")</f>
        <v>No</v>
      </c>
      <c r="S56" s="387" t="str">
        <f>IF((COUNTIF(ProgramDir,D56)=0),"No","Yes")</f>
        <v>Yes</v>
      </c>
      <c r="T56" s="387" t="str">
        <f>IF(COUNTIF(NonCompliantGrandKnight,D56)=0,"No","Yes")</f>
        <v>Yes</v>
      </c>
      <c r="U56" s="387" t="str">
        <f>IF(COUNTIF(FamilyDir,D56)=0,"No","Yes")</f>
        <v>No</v>
      </c>
      <c r="V56" s="387" t="str">
        <f>IF(COUNTIF(CommunityDir,D56)=0,"No","Yes")</f>
        <v>Yes</v>
      </c>
      <c r="W56" s="277">
        <f t="shared" si="53"/>
        <v>11</v>
      </c>
      <c r="X56" s="277">
        <f t="shared" si="54"/>
        <v>22</v>
      </c>
      <c r="Y56" s="277">
        <f t="shared" si="55"/>
        <v>33</v>
      </c>
      <c r="Z56" s="277">
        <f t="shared" si="56"/>
        <v>44</v>
      </c>
    </row>
    <row r="57" spans="2:26" hidden="1">
      <c r="B57" s="201" t="s">
        <v>644</v>
      </c>
      <c r="C57" s="201" t="str">
        <f>'Daily Mbr Ins'!C77</f>
        <v>010</v>
      </c>
      <c r="D57" s="201">
        <f>'Daily Mbr Ins'!B77</f>
        <v>9485</v>
      </c>
      <c r="E57" s="201" t="str">
        <f>'Daily Mbr Ins'!D77</f>
        <v>Mesa</v>
      </c>
      <c r="F57" s="201">
        <f>'Daily Mbr Ins'!F77</f>
        <v>13</v>
      </c>
      <c r="G57" s="201">
        <f>'Daily Mbr Ins'!L77</f>
        <v>0</v>
      </c>
      <c r="H57" s="241">
        <f t="shared" si="51"/>
        <v>0</v>
      </c>
      <c r="I57" s="242">
        <f t="shared" si="49"/>
        <v>13</v>
      </c>
      <c r="J57" s="201">
        <f>'Daily Mbr Ins'!N77</f>
        <v>5</v>
      </c>
      <c r="K57" s="201">
        <f>'Daily Mbr Ins'!T77</f>
        <v>-1</v>
      </c>
      <c r="L57" s="241">
        <f t="shared" si="52"/>
        <v>-20</v>
      </c>
      <c r="M57" s="201">
        <f t="shared" si="50"/>
        <v>6</v>
      </c>
      <c r="N57" s="256" t="str">
        <f>IF(COUNTIF(Missing185,D57)=0,"Yes","No")</f>
        <v>Yes</v>
      </c>
      <c r="O57" s="256" t="str">
        <f>IF(COUNTIF(Missing365,D57)=0,"Yes","No")</f>
        <v>No</v>
      </c>
      <c r="P57" s="256" t="str">
        <f>IF(COUNTIF(Missing1728,D57)=0,"Yes","No")</f>
        <v>No</v>
      </c>
      <c r="Q57" s="256" t="str">
        <f>IF(COUNTIF(MissingSP7,D57)=0,"Yes","No")</f>
        <v>No</v>
      </c>
      <c r="R57" s="387" t="str">
        <f>IF(AND($S57&gt;="Yes", $T57&gt;="Yes", $U57&gt;="Yes", $V57&gt;="Yes"), "Yes", "No")</f>
        <v>No</v>
      </c>
      <c r="S57" s="387" t="str">
        <f>IF((COUNTIF(ProgramDir,D57)=0),"No","Yes")</f>
        <v>No</v>
      </c>
      <c r="T57" s="387" t="str">
        <f>IF(COUNTIF(NonCompliantGrandKnight,D57)=0,"No","Yes")</f>
        <v>Yes</v>
      </c>
      <c r="U57" s="387" t="str">
        <f>IF(COUNTIF(FamilyDir,D57)=0,"No","Yes")</f>
        <v>No</v>
      </c>
      <c r="V57" s="387" t="str">
        <f>IF(COUNTIF(CommunityDir,D57)=0,"No","Yes")</f>
        <v>No</v>
      </c>
      <c r="W57" s="277">
        <f t="shared" si="53"/>
        <v>13</v>
      </c>
      <c r="X57" s="277">
        <f t="shared" si="54"/>
        <v>26</v>
      </c>
      <c r="Y57" s="277">
        <f t="shared" si="55"/>
        <v>39</v>
      </c>
      <c r="Z57" s="277">
        <f t="shared" si="56"/>
        <v>52</v>
      </c>
    </row>
    <row r="58" spans="2:26" hidden="1">
      <c r="B58" s="201" t="s">
        <v>644</v>
      </c>
      <c r="C58" s="201" t="str">
        <f>'Daily Mbr Ins'!C79</f>
        <v>010</v>
      </c>
      <c r="D58" s="201">
        <f>'Daily Mbr Ins'!B79</f>
        <v>9800</v>
      </c>
      <c r="E58" s="201" t="str">
        <f>'Daily Mbr Ins'!D79</f>
        <v>Mesa</v>
      </c>
      <c r="F58" s="201">
        <f>'Daily Mbr Ins'!F79</f>
        <v>16</v>
      </c>
      <c r="G58" s="201">
        <f>'Daily Mbr Ins'!L79</f>
        <v>1</v>
      </c>
      <c r="H58" s="241">
        <f t="shared" si="51"/>
        <v>6.25</v>
      </c>
      <c r="I58" s="242">
        <f t="shared" si="49"/>
        <v>15</v>
      </c>
      <c r="J58" s="201">
        <f>'Daily Mbr Ins'!N79</f>
        <v>6</v>
      </c>
      <c r="K58" s="201">
        <f>'Daily Mbr Ins'!T79</f>
        <v>0</v>
      </c>
      <c r="L58" s="241">
        <f t="shared" si="52"/>
        <v>0</v>
      </c>
      <c r="M58" s="201">
        <f t="shared" si="50"/>
        <v>6</v>
      </c>
      <c r="N58" s="256" t="str">
        <f>IF(COUNTIF(Missing185,D58)=0,"Yes","No")</f>
        <v>Yes</v>
      </c>
      <c r="O58" s="256" t="str">
        <f>IF(COUNTIF(Missing365,D58)=0,"Yes","No")</f>
        <v>Yes</v>
      </c>
      <c r="P58" s="256" t="str">
        <f>IF(COUNTIF(Missing1728,D58)=0,"Yes","No")</f>
        <v>No</v>
      </c>
      <c r="Q58" s="256" t="str">
        <f>IF(COUNTIF(MissingSP7,D58)=0,"Yes","No")</f>
        <v>No</v>
      </c>
      <c r="R58" s="387" t="str">
        <f>IF(AND($S58&gt;="Yes", $T58&gt;="Yes", $U58&gt;="Yes", $V58&gt;="Yes"), "Yes", "No")</f>
        <v>No</v>
      </c>
      <c r="S58" s="387" t="str">
        <f>IF((COUNTIF(ProgramDir,D58)=0),"No","Yes")</f>
        <v>Yes</v>
      </c>
      <c r="T58" s="387" t="str">
        <f>IF(COUNTIF(NonCompliantGrandKnight,D58)=0,"No","Yes")</f>
        <v>Yes</v>
      </c>
      <c r="U58" s="387" t="str">
        <f>IF(COUNTIF(FamilyDir,D58)=0,"No","Yes")</f>
        <v>Yes</v>
      </c>
      <c r="V58" s="387" t="str">
        <f>IF(COUNTIF(CommunityDir,D58)=0,"No","Yes")</f>
        <v>No</v>
      </c>
      <c r="W58" s="277">
        <f t="shared" si="53"/>
        <v>15</v>
      </c>
      <c r="X58" s="277">
        <f t="shared" si="54"/>
        <v>31</v>
      </c>
      <c r="Y58" s="277">
        <f t="shared" si="55"/>
        <v>47</v>
      </c>
      <c r="Z58" s="277">
        <f t="shared" si="56"/>
        <v>63</v>
      </c>
    </row>
    <row r="59" spans="2:26" hidden="1">
      <c r="B59" s="277" t="s">
        <v>644</v>
      </c>
      <c r="C59" s="277" t="str">
        <f>'Daily Mbr Ins'!C82</f>
        <v>010</v>
      </c>
      <c r="D59" s="277">
        <f>'Daily Mbr Ins'!B82</f>
        <v>9995</v>
      </c>
      <c r="E59" s="277" t="str">
        <f>'Daily Mbr Ins'!D82</f>
        <v>Payson</v>
      </c>
      <c r="F59" s="201">
        <f>'Daily Mbr Ins'!F82</f>
        <v>4</v>
      </c>
      <c r="G59" s="201">
        <f>'Daily Mbr Ins'!L82</f>
        <v>0</v>
      </c>
      <c r="H59" s="241">
        <f t="shared" si="51"/>
        <v>0</v>
      </c>
      <c r="I59" s="242">
        <f t="shared" si="49"/>
        <v>4</v>
      </c>
      <c r="J59" s="201">
        <f>'Daily Mbr Ins'!N82</f>
        <v>3</v>
      </c>
      <c r="K59" s="201">
        <f>'Daily Mbr Ins'!T82</f>
        <v>0</v>
      </c>
      <c r="L59" s="241">
        <f t="shared" si="52"/>
        <v>0</v>
      </c>
      <c r="M59" s="201">
        <f t="shared" si="50"/>
        <v>3</v>
      </c>
      <c r="N59" s="256" t="str">
        <f>IF(COUNTIF(Missing185,D59)=0,"Yes","No")</f>
        <v>Yes</v>
      </c>
      <c r="O59" s="256" t="str">
        <f>IF(COUNTIF(Missing365,D59)=0,"Yes","No")</f>
        <v>No</v>
      </c>
      <c r="P59" s="256" t="str">
        <f>IF(COUNTIF(Missing1728,D59)=0,"Yes","No")</f>
        <v>No</v>
      </c>
      <c r="Q59" s="256" t="str">
        <f>IF(COUNTIF(MissingSP7,D59)=0,"Yes","No")</f>
        <v>No</v>
      </c>
      <c r="R59" s="387" t="str">
        <f>IF(AND($S59&gt;="Yes", $T59&gt;="Yes", $U59&gt;="Yes", $V59&gt;="Yes"), "Yes", "No")</f>
        <v>No</v>
      </c>
      <c r="S59" s="387" t="str">
        <f>IF((COUNTIF(ProgramDir,D59)=0),"No","Yes")</f>
        <v>No</v>
      </c>
      <c r="T59" s="387" t="str">
        <f>IF(COUNTIF(NonCompliantGrandKnight,D59)=0,"No","Yes")</f>
        <v>Yes</v>
      </c>
      <c r="U59" s="387" t="str">
        <f>IF(COUNTIF(FamilyDir,D59)=0,"No","Yes")</f>
        <v>No</v>
      </c>
      <c r="V59" s="387" t="str">
        <f>IF(COUNTIF(CommunityDir,D59)=0,"No","Yes")</f>
        <v>No</v>
      </c>
      <c r="W59" s="277">
        <f t="shared" si="53"/>
        <v>4</v>
      </c>
      <c r="X59" s="277">
        <f t="shared" si="54"/>
        <v>8</v>
      </c>
      <c r="Y59" s="277">
        <f t="shared" si="55"/>
        <v>12</v>
      </c>
      <c r="Z59" s="277">
        <f t="shared" si="56"/>
        <v>16</v>
      </c>
    </row>
    <row r="60" spans="2:26" hidden="1">
      <c r="B60" s="201" t="s">
        <v>609</v>
      </c>
      <c r="C60" s="201" t="str">
        <f>'Daily Mbr Ins'!C66</f>
        <v>011</v>
      </c>
      <c r="D60" s="246">
        <f>'Daily Mbr Ins'!B66</f>
        <v>8540</v>
      </c>
      <c r="E60" s="246" t="str">
        <f>'Daily Mbr Ins'!D66</f>
        <v>Bagdad</v>
      </c>
      <c r="F60" s="201">
        <f>'Daily Mbr Ins'!F66</f>
        <v>24</v>
      </c>
      <c r="G60" s="201">
        <f>'Daily Mbr Ins'!L66</f>
        <v>0</v>
      </c>
      <c r="H60" s="241">
        <f t="shared" si="51"/>
        <v>0</v>
      </c>
      <c r="I60" s="242">
        <f t="shared" si="49"/>
        <v>24</v>
      </c>
      <c r="J60" s="201">
        <f>'Daily Mbr Ins'!N66</f>
        <v>3</v>
      </c>
      <c r="K60" s="201">
        <f>'Daily Mbr Ins'!T66</f>
        <v>0</v>
      </c>
      <c r="L60" s="241">
        <f t="shared" si="52"/>
        <v>0</v>
      </c>
      <c r="M60" s="201">
        <f t="shared" si="50"/>
        <v>3</v>
      </c>
      <c r="N60" s="256"/>
      <c r="O60" s="256"/>
      <c r="P60" s="256"/>
      <c r="Q60" s="256"/>
      <c r="R60" s="387"/>
      <c r="S60" s="387"/>
      <c r="T60" s="387"/>
      <c r="U60" s="387"/>
      <c r="V60" s="387"/>
      <c r="W60" s="277">
        <f t="shared" si="53"/>
        <v>24</v>
      </c>
      <c r="X60" s="277">
        <f t="shared" si="54"/>
        <v>48</v>
      </c>
      <c r="Y60" s="277">
        <f t="shared" si="55"/>
        <v>72</v>
      </c>
      <c r="Z60" s="277">
        <f t="shared" si="56"/>
        <v>96</v>
      </c>
    </row>
    <row r="61" spans="2:26" hidden="1">
      <c r="B61" s="277" t="s">
        <v>609</v>
      </c>
      <c r="C61" s="277" t="str">
        <f>'Daily Mbr Ins'!C75</f>
        <v>011</v>
      </c>
      <c r="D61" s="277">
        <f>'Daily Mbr Ins'!B75</f>
        <v>9467</v>
      </c>
      <c r="E61" s="277" t="str">
        <f>'Daily Mbr Ins'!D75</f>
        <v>Buckeye</v>
      </c>
      <c r="F61" s="201">
        <f>'Daily Mbr Ins'!F75</f>
        <v>11</v>
      </c>
      <c r="G61" s="201">
        <f>'Daily Mbr Ins'!L75</f>
        <v>0</v>
      </c>
      <c r="H61" s="241">
        <f t="shared" si="51"/>
        <v>0</v>
      </c>
      <c r="I61" s="242">
        <f t="shared" si="49"/>
        <v>11</v>
      </c>
      <c r="J61" s="201">
        <f>'Daily Mbr Ins'!N75</f>
        <v>4</v>
      </c>
      <c r="K61" s="201">
        <f>'Daily Mbr Ins'!T75</f>
        <v>0</v>
      </c>
      <c r="L61" s="241">
        <f t="shared" si="52"/>
        <v>0</v>
      </c>
      <c r="M61" s="201">
        <f t="shared" si="50"/>
        <v>4</v>
      </c>
      <c r="N61" s="256" t="str">
        <f>IF(COUNTIF(Missing185,D61)=0,"Yes","No")</f>
        <v>No</v>
      </c>
      <c r="O61" s="256" t="str">
        <f>IF(COUNTIF(Missing365,D61)=0,"Yes","No")</f>
        <v>No</v>
      </c>
      <c r="P61" s="256" t="str">
        <f>IF(COUNTIF(Missing1728,D61)=0,"Yes","No")</f>
        <v>No</v>
      </c>
      <c r="Q61" s="256" t="str">
        <f>IF(COUNTIF(MissingSP7,D61)=0,"Yes","No")</f>
        <v>No</v>
      </c>
      <c r="R61" s="387" t="str">
        <f>IF(AND($S61&gt;="Yes", $T61&gt;="Yes", $U61&gt;="Yes", $V61&gt;="Yes"), "Yes", "No")</f>
        <v>No</v>
      </c>
      <c r="S61" s="387" t="str">
        <f>IF((COUNTIF(ProgramDir,D61)=0),"No","Yes")</f>
        <v>No</v>
      </c>
      <c r="T61" s="387" t="str">
        <f>IF(COUNTIF(NonCompliantGrandKnight,D61)=0,"No","Yes")</f>
        <v>No</v>
      </c>
      <c r="U61" s="387" t="str">
        <f>IF(COUNTIF(FamilyDir,D61)=0,"No","Yes")</f>
        <v>No</v>
      </c>
      <c r="V61" s="387" t="str">
        <f>IF(COUNTIF(CommunityDir,D61)=0,"No","Yes")</f>
        <v>No</v>
      </c>
      <c r="W61" s="277">
        <f t="shared" si="53"/>
        <v>11</v>
      </c>
      <c r="X61" s="277">
        <f t="shared" si="54"/>
        <v>22</v>
      </c>
      <c r="Y61" s="277">
        <f t="shared" si="55"/>
        <v>33</v>
      </c>
      <c r="Z61" s="277">
        <f t="shared" si="56"/>
        <v>44</v>
      </c>
    </row>
    <row r="62" spans="2:26" hidden="1">
      <c r="B62" s="201" t="s">
        <v>609</v>
      </c>
      <c r="C62" s="201" t="str">
        <f>'Daily Mbr Ins'!C81</f>
        <v>011</v>
      </c>
      <c r="D62" s="201">
        <f>'Daily Mbr Ins'!B81</f>
        <v>9838</v>
      </c>
      <c r="E62" s="201" t="str">
        <f>'Daily Mbr Ins'!D81</f>
        <v>Wickenburg</v>
      </c>
      <c r="F62" s="201">
        <f>'Daily Mbr Ins'!F81</f>
        <v>5</v>
      </c>
      <c r="G62" s="201">
        <f>'Daily Mbr Ins'!L81</f>
        <v>1</v>
      </c>
      <c r="H62" s="241">
        <f t="shared" si="51"/>
        <v>20</v>
      </c>
      <c r="I62" s="242">
        <f t="shared" si="49"/>
        <v>4</v>
      </c>
      <c r="J62" s="201">
        <f>'Daily Mbr Ins'!N81</f>
        <v>3</v>
      </c>
      <c r="K62" s="201">
        <f>'Daily Mbr Ins'!T81</f>
        <v>0</v>
      </c>
      <c r="L62" s="241">
        <f t="shared" si="52"/>
        <v>0</v>
      </c>
      <c r="M62" s="201">
        <f t="shared" si="50"/>
        <v>3</v>
      </c>
      <c r="N62" s="256" t="str">
        <f>IF(COUNTIF(Missing185,D62)=0,"Yes","No")</f>
        <v>Yes</v>
      </c>
      <c r="O62" s="256" t="str">
        <f>IF(COUNTIF(Missing365,D62)=0,"Yes","No")</f>
        <v>No</v>
      </c>
      <c r="P62" s="256" t="str">
        <f>IF(COUNTIF(Missing1728,D62)=0,"Yes","No")</f>
        <v>No</v>
      </c>
      <c r="Q62" s="256" t="str">
        <f>IF(COUNTIF(MissingSP7,D62)=0,"Yes","No")</f>
        <v>No</v>
      </c>
      <c r="R62" s="387" t="str">
        <f>IF(AND($S62&gt;="Yes", $T62&gt;="Yes", $U62&gt;="Yes", $V62&gt;="Yes"), "Yes", "No")</f>
        <v>No</v>
      </c>
      <c r="S62" s="387" t="str">
        <f>IF((COUNTIF(ProgramDir,D62)=0),"No","Yes")</f>
        <v>No</v>
      </c>
      <c r="T62" s="387" t="str">
        <f>IF(COUNTIF(NonCompliantGrandKnight,D62)=0,"No","Yes")</f>
        <v>Yes</v>
      </c>
      <c r="U62" s="387" t="str">
        <f>IF(COUNTIF(FamilyDir,D62)=0,"No","Yes")</f>
        <v>No</v>
      </c>
      <c r="V62" s="387" t="str">
        <f>IF(COUNTIF(CommunityDir,D62)=0,"No","Yes")</f>
        <v>No</v>
      </c>
      <c r="W62" s="277">
        <f t="shared" si="53"/>
        <v>4</v>
      </c>
      <c r="X62" s="277">
        <f t="shared" si="54"/>
        <v>9</v>
      </c>
      <c r="Y62" s="277">
        <f t="shared" si="55"/>
        <v>14</v>
      </c>
      <c r="Z62" s="277">
        <f t="shared" si="56"/>
        <v>19</v>
      </c>
    </row>
    <row r="63" spans="2:26" ht="15.75" hidden="1" customHeight="1">
      <c r="B63" s="201" t="s">
        <v>609</v>
      </c>
      <c r="C63" s="201" t="str">
        <f>'Daily Mbr Ins'!C92</f>
        <v>011</v>
      </c>
      <c r="D63" s="246">
        <f>'Daily Mbr Ins'!B92</f>
        <v>10915</v>
      </c>
      <c r="E63" s="246" t="str">
        <f>'Daily Mbr Ins'!D92</f>
        <v>El Mirage</v>
      </c>
      <c r="F63" s="201">
        <f>'Daily Mbr Ins'!F92</f>
        <v>4</v>
      </c>
      <c r="G63" s="201">
        <f>'Daily Mbr Ins'!L92</f>
        <v>0</v>
      </c>
      <c r="H63" s="241">
        <f t="shared" si="51"/>
        <v>0</v>
      </c>
      <c r="I63" s="242">
        <f t="shared" si="49"/>
        <v>4</v>
      </c>
      <c r="J63" s="201">
        <f>'Daily Mbr Ins'!N92</f>
        <v>3</v>
      </c>
      <c r="K63" s="201">
        <f>'Daily Mbr Ins'!T92</f>
        <v>0</v>
      </c>
      <c r="L63" s="241">
        <f t="shared" si="52"/>
        <v>0</v>
      </c>
      <c r="M63" s="201">
        <f t="shared" si="50"/>
        <v>3</v>
      </c>
      <c r="N63" s="256"/>
      <c r="O63" s="256"/>
      <c r="P63" s="256"/>
      <c r="Q63" s="256"/>
      <c r="R63" s="387"/>
      <c r="S63" s="387"/>
      <c r="T63" s="387"/>
      <c r="U63" s="387"/>
      <c r="V63" s="387"/>
      <c r="W63" s="277">
        <f t="shared" si="53"/>
        <v>4</v>
      </c>
      <c r="X63" s="277">
        <f t="shared" si="54"/>
        <v>8</v>
      </c>
      <c r="Y63" s="277">
        <f t="shared" si="55"/>
        <v>12</v>
      </c>
      <c r="Z63" s="277">
        <f t="shared" si="56"/>
        <v>16</v>
      </c>
    </row>
    <row r="64" spans="2:26" hidden="1">
      <c r="B64" s="277" t="s">
        <v>609</v>
      </c>
      <c r="C64" s="277" t="str">
        <f>'Daily Mbr Ins'!C117</f>
        <v>011</v>
      </c>
      <c r="D64" s="277">
        <f>'Daily Mbr Ins'!B117</f>
        <v>12851</v>
      </c>
      <c r="E64" s="277" t="str">
        <f>'Daily Mbr Ins'!D117</f>
        <v>Surprise</v>
      </c>
      <c r="F64" s="201">
        <f>'Daily Mbr Ins'!F117</f>
        <v>14</v>
      </c>
      <c r="G64" s="201">
        <f>'Daily Mbr Ins'!L117</f>
        <v>2</v>
      </c>
      <c r="H64" s="241">
        <f t="shared" si="51"/>
        <v>14.285714285714286</v>
      </c>
      <c r="I64" s="242">
        <f t="shared" si="49"/>
        <v>12</v>
      </c>
      <c r="J64" s="201">
        <f>'Daily Mbr Ins'!N117</f>
        <v>5</v>
      </c>
      <c r="K64" s="201">
        <f>'Daily Mbr Ins'!T117</f>
        <v>0</v>
      </c>
      <c r="L64" s="241">
        <f t="shared" si="52"/>
        <v>0</v>
      </c>
      <c r="M64" s="201">
        <f t="shared" si="50"/>
        <v>5</v>
      </c>
      <c r="N64" s="256" t="str">
        <f t="shared" ref="N64:N70" si="57">IF(COUNTIF(Missing185,D64)=0,"Yes","No")</f>
        <v>Yes</v>
      </c>
      <c r="O64" s="256" t="str">
        <f t="shared" ref="O64:O70" si="58">IF(COUNTIF(Missing365,D64)=0,"Yes","No")</f>
        <v>Yes</v>
      </c>
      <c r="P64" s="256" t="str">
        <f t="shared" ref="P64:P70" si="59">IF(COUNTIF(Missing1728,D64)=0,"Yes","No")</f>
        <v>No</v>
      </c>
      <c r="Q64" s="256" t="str">
        <f t="shared" ref="Q64:Q70" si="60">IF(COUNTIF(MissingSP7,D64)=0,"Yes","No")</f>
        <v>No</v>
      </c>
      <c r="R64" s="387" t="str">
        <f t="shared" ref="R64:R70" si="61">IF(AND($S64&gt;="Yes", $T64&gt;="Yes", $U64&gt;="Yes", $V64&gt;="Yes"), "Yes", "No")</f>
        <v>No</v>
      </c>
      <c r="S64" s="387" t="str">
        <f t="shared" ref="S64:S70" si="62">IF((COUNTIF(ProgramDir,D64)=0),"No","Yes")</f>
        <v>No</v>
      </c>
      <c r="T64" s="387" t="str">
        <f t="shared" ref="T64:T70" si="63">IF(COUNTIF(NonCompliantGrandKnight,D64)=0,"No","Yes")</f>
        <v>Yes</v>
      </c>
      <c r="U64" s="387" t="str">
        <f t="shared" ref="U64:U70" si="64">IF(COUNTIF(FamilyDir,D64)=0,"No","Yes")</f>
        <v>Yes</v>
      </c>
      <c r="V64" s="387" t="str">
        <f t="shared" ref="V64:V70" si="65">IF(COUNTIF(CommunityDir,D64)=0,"No","Yes")</f>
        <v>No</v>
      </c>
      <c r="W64" s="277">
        <f t="shared" si="53"/>
        <v>12</v>
      </c>
      <c r="X64" s="277">
        <f t="shared" si="54"/>
        <v>26</v>
      </c>
      <c r="Y64" s="277">
        <f t="shared" si="55"/>
        <v>40</v>
      </c>
      <c r="Z64" s="277">
        <f t="shared" si="56"/>
        <v>54</v>
      </c>
    </row>
    <row r="65" spans="2:26">
      <c r="B65" s="201" t="s">
        <v>1974</v>
      </c>
      <c r="C65" s="201" t="str">
        <f>'Daily Mbr Ins'!C155</f>
        <v>012</v>
      </c>
      <c r="D65" s="201">
        <f>'Daily Mbr Ins'!B155</f>
        <v>16776</v>
      </c>
      <c r="E65" s="201" t="str">
        <f>'Daily Mbr Ins'!D155</f>
        <v>Phoenix</v>
      </c>
      <c r="F65" s="201">
        <f>'Daily Mbr Ins'!F155</f>
        <v>4</v>
      </c>
      <c r="G65" s="201">
        <f>'Daily Mbr Ins'!L155</f>
        <v>0</v>
      </c>
      <c r="H65" s="241">
        <f t="shared" si="51"/>
        <v>0</v>
      </c>
      <c r="I65" s="242">
        <f t="shared" si="49"/>
        <v>4</v>
      </c>
      <c r="J65" s="201">
        <f>'Daily Mbr Ins'!N155</f>
        <v>3</v>
      </c>
      <c r="K65" s="201">
        <f>'Daily Mbr Ins'!T155</f>
        <v>0</v>
      </c>
      <c r="L65" s="241">
        <f t="shared" si="52"/>
        <v>0</v>
      </c>
      <c r="M65" s="201">
        <f t="shared" si="50"/>
        <v>3</v>
      </c>
      <c r="N65" s="256" t="str">
        <f t="shared" si="57"/>
        <v>No</v>
      </c>
      <c r="O65" s="256" t="str">
        <f t="shared" si="58"/>
        <v>No</v>
      </c>
      <c r="P65" s="256" t="str">
        <f t="shared" si="59"/>
        <v>No</v>
      </c>
      <c r="Q65" s="256" t="str">
        <f t="shared" si="60"/>
        <v>No</v>
      </c>
      <c r="R65" s="387" t="str">
        <f t="shared" si="61"/>
        <v>No</v>
      </c>
      <c r="S65" s="387" t="str">
        <f t="shared" si="62"/>
        <v>No</v>
      </c>
      <c r="T65" s="387" t="str">
        <f t="shared" si="63"/>
        <v>No</v>
      </c>
      <c r="U65" s="387" t="str">
        <f t="shared" si="64"/>
        <v>No</v>
      </c>
      <c r="V65" s="387" t="str">
        <f t="shared" si="65"/>
        <v>No</v>
      </c>
      <c r="W65" s="277">
        <f t="shared" si="53"/>
        <v>4</v>
      </c>
      <c r="X65" s="277">
        <f t="shared" si="54"/>
        <v>8</v>
      </c>
      <c r="Y65" s="277">
        <f t="shared" si="55"/>
        <v>12</v>
      </c>
      <c r="Z65" s="277">
        <f t="shared" si="56"/>
        <v>16</v>
      </c>
    </row>
    <row r="66" spans="2:26">
      <c r="B66" s="201" t="s">
        <v>1974</v>
      </c>
      <c r="C66" s="201" t="str">
        <f>'Daily Mbr Ins'!C9</f>
        <v>019</v>
      </c>
      <c r="D66" s="201">
        <f>'Daily Mbr Ins'!B9</f>
        <v>1032</v>
      </c>
      <c r="E66" s="201" t="str">
        <f>'Daily Mbr Ins'!D9</f>
        <v>Prescott</v>
      </c>
      <c r="F66" s="201">
        <f>'Daily Mbr Ins'!F9</f>
        <v>12</v>
      </c>
      <c r="G66" s="201">
        <f>'Daily Mbr Ins'!L9</f>
        <v>0</v>
      </c>
      <c r="H66" s="241">
        <f t="shared" si="51"/>
        <v>0</v>
      </c>
      <c r="I66" s="242">
        <f t="shared" si="49"/>
        <v>12</v>
      </c>
      <c r="J66" s="201">
        <f>'Daily Mbr Ins'!N9</f>
        <v>4</v>
      </c>
      <c r="K66" s="201">
        <f>'Daily Mbr Ins'!T9</f>
        <v>-1</v>
      </c>
      <c r="L66" s="241">
        <f t="shared" si="52"/>
        <v>-25</v>
      </c>
      <c r="M66" s="201">
        <f t="shared" si="50"/>
        <v>5</v>
      </c>
      <c r="N66" s="256" t="str">
        <f t="shared" si="57"/>
        <v>Yes</v>
      </c>
      <c r="O66" s="256" t="str">
        <f t="shared" si="58"/>
        <v>Yes</v>
      </c>
      <c r="P66" s="256" t="str">
        <f t="shared" si="59"/>
        <v>No</v>
      </c>
      <c r="Q66" s="256" t="str">
        <f t="shared" si="60"/>
        <v>No</v>
      </c>
      <c r="R66" s="387" t="str">
        <f t="shared" si="61"/>
        <v>No</v>
      </c>
      <c r="S66" s="387" t="str">
        <f t="shared" si="62"/>
        <v>No</v>
      </c>
      <c r="T66" s="387" t="str">
        <f t="shared" si="63"/>
        <v>Yes</v>
      </c>
      <c r="U66" s="387" t="str">
        <f t="shared" si="64"/>
        <v>No</v>
      </c>
      <c r="V66" s="387" t="str">
        <f t="shared" si="65"/>
        <v>Yes</v>
      </c>
      <c r="W66" s="277">
        <f t="shared" si="53"/>
        <v>12</v>
      </c>
      <c r="X66" s="277">
        <f t="shared" si="54"/>
        <v>24</v>
      </c>
      <c r="Y66" s="277">
        <f t="shared" si="55"/>
        <v>36</v>
      </c>
      <c r="Z66" s="277">
        <f t="shared" si="56"/>
        <v>48</v>
      </c>
    </row>
    <row r="67" spans="2:26">
      <c r="B67" s="201" t="s">
        <v>1974</v>
      </c>
      <c r="C67" s="201" t="str">
        <f>'Daily Mbr Ins'!C18</f>
        <v>019</v>
      </c>
      <c r="D67" s="201">
        <f>'Daily Mbr Ins'!B18</f>
        <v>2493</v>
      </c>
      <c r="E67" s="201" t="str">
        <f>'Daily Mbr Ins'!D18</f>
        <v>Jerome</v>
      </c>
      <c r="F67" s="201">
        <f>'Daily Mbr Ins'!F18</f>
        <v>9</v>
      </c>
      <c r="G67" s="201">
        <f>'Daily Mbr Ins'!L18</f>
        <v>-1</v>
      </c>
      <c r="H67" s="241">
        <f t="shared" si="51"/>
        <v>-11.111111111111111</v>
      </c>
      <c r="I67" s="242">
        <f t="shared" si="49"/>
        <v>10</v>
      </c>
      <c r="J67" s="201">
        <f>'Daily Mbr Ins'!N18</f>
        <v>3</v>
      </c>
      <c r="K67" s="201">
        <f>'Daily Mbr Ins'!T18</f>
        <v>0</v>
      </c>
      <c r="L67" s="241">
        <f t="shared" si="52"/>
        <v>0</v>
      </c>
      <c r="M67" s="201">
        <f t="shared" si="50"/>
        <v>3</v>
      </c>
      <c r="N67" s="256" t="str">
        <f t="shared" si="57"/>
        <v>Yes</v>
      </c>
      <c r="O67" s="256" t="str">
        <f t="shared" si="58"/>
        <v>Yes</v>
      </c>
      <c r="P67" s="256" t="str">
        <f t="shared" si="59"/>
        <v>No</v>
      </c>
      <c r="Q67" s="256" t="str">
        <f t="shared" si="60"/>
        <v>No</v>
      </c>
      <c r="R67" s="387" t="str">
        <f t="shared" si="61"/>
        <v>No</v>
      </c>
      <c r="S67" s="387" t="str">
        <f t="shared" si="62"/>
        <v>No</v>
      </c>
      <c r="T67" s="387" t="str">
        <f t="shared" si="63"/>
        <v>Yes</v>
      </c>
      <c r="U67" s="387" t="str">
        <f t="shared" si="64"/>
        <v>No</v>
      </c>
      <c r="V67" s="387" t="str">
        <f t="shared" si="65"/>
        <v>No</v>
      </c>
      <c r="W67" s="277">
        <f t="shared" si="53"/>
        <v>10</v>
      </c>
      <c r="X67" s="277">
        <f t="shared" si="54"/>
        <v>19</v>
      </c>
      <c r="Y67" s="277">
        <f t="shared" si="55"/>
        <v>28</v>
      </c>
      <c r="Z67" s="277">
        <f t="shared" si="56"/>
        <v>37</v>
      </c>
    </row>
    <row r="68" spans="2:26">
      <c r="B68" s="201" t="s">
        <v>1974</v>
      </c>
      <c r="C68" s="201" t="str">
        <f>'Daily Mbr Ins'!C65</f>
        <v>019</v>
      </c>
      <c r="D68" s="201">
        <f>'Daily Mbr Ins'!B65</f>
        <v>8386</v>
      </c>
      <c r="E68" s="201" t="str">
        <f>'Daily Mbr Ins'!D65</f>
        <v>Prescott Valley</v>
      </c>
      <c r="F68" s="201">
        <f>'Daily Mbr Ins'!F65</f>
        <v>7</v>
      </c>
      <c r="G68" s="201">
        <f>'Daily Mbr Ins'!L65</f>
        <v>-1</v>
      </c>
      <c r="H68" s="241">
        <f t="shared" si="51"/>
        <v>-14.285714285714286</v>
      </c>
      <c r="I68" s="242">
        <f t="shared" si="49"/>
        <v>8</v>
      </c>
      <c r="J68" s="201">
        <f>'Daily Mbr Ins'!N65</f>
        <v>3</v>
      </c>
      <c r="K68" s="201">
        <f>'Daily Mbr Ins'!T65</f>
        <v>-1</v>
      </c>
      <c r="L68" s="241">
        <f t="shared" si="52"/>
        <v>-33.333333333333336</v>
      </c>
      <c r="M68" s="201">
        <f t="shared" si="50"/>
        <v>4</v>
      </c>
      <c r="N68" s="256" t="str">
        <f t="shared" si="57"/>
        <v>Yes</v>
      </c>
      <c r="O68" s="256" t="str">
        <f t="shared" si="58"/>
        <v>Yes</v>
      </c>
      <c r="P68" s="256" t="str">
        <f t="shared" si="59"/>
        <v>No</v>
      </c>
      <c r="Q68" s="256" t="str">
        <f t="shared" si="60"/>
        <v>No</v>
      </c>
      <c r="R68" s="387" t="str">
        <f t="shared" si="61"/>
        <v>No</v>
      </c>
      <c r="S68" s="387" t="str">
        <f t="shared" si="62"/>
        <v>No</v>
      </c>
      <c r="T68" s="387" t="str">
        <f t="shared" si="63"/>
        <v>No</v>
      </c>
      <c r="U68" s="387" t="str">
        <f t="shared" si="64"/>
        <v>No</v>
      </c>
      <c r="V68" s="387" t="str">
        <f t="shared" si="65"/>
        <v>No</v>
      </c>
      <c r="W68" s="277">
        <f t="shared" si="53"/>
        <v>8</v>
      </c>
      <c r="X68" s="277">
        <f t="shared" si="54"/>
        <v>15</v>
      </c>
      <c r="Y68" s="277">
        <f t="shared" si="55"/>
        <v>22</v>
      </c>
      <c r="Z68" s="277">
        <f t="shared" si="56"/>
        <v>29</v>
      </c>
    </row>
    <row r="69" spans="2:26">
      <c r="B69" s="201" t="s">
        <v>1974</v>
      </c>
      <c r="C69" s="201" t="str">
        <f>'Daily Mbr Ins'!C100</f>
        <v>019</v>
      </c>
      <c r="D69" s="201">
        <f>'Daily Mbr Ins'!B100</f>
        <v>11827</v>
      </c>
      <c r="E69" s="201" t="str">
        <f>'Daily Mbr Ins'!D100</f>
        <v>Chino Valley</v>
      </c>
      <c r="F69" s="201">
        <f>'Daily Mbr Ins'!F100</f>
        <v>5</v>
      </c>
      <c r="G69" s="201">
        <f>'Daily Mbr Ins'!L100</f>
        <v>2</v>
      </c>
      <c r="H69" s="241">
        <f t="shared" si="51"/>
        <v>40</v>
      </c>
      <c r="I69" s="242">
        <f t="shared" si="49"/>
        <v>3</v>
      </c>
      <c r="J69" s="201">
        <f>'Daily Mbr Ins'!N100</f>
        <v>3</v>
      </c>
      <c r="K69" s="201">
        <f>'Daily Mbr Ins'!T100</f>
        <v>0</v>
      </c>
      <c r="L69" s="241">
        <f t="shared" si="52"/>
        <v>0</v>
      </c>
      <c r="M69" s="201">
        <f t="shared" si="50"/>
        <v>3</v>
      </c>
      <c r="N69" s="256" t="str">
        <f t="shared" si="57"/>
        <v>Yes</v>
      </c>
      <c r="O69" s="256" t="str">
        <f t="shared" si="58"/>
        <v>No</v>
      </c>
      <c r="P69" s="256" t="str">
        <f t="shared" si="59"/>
        <v>No</v>
      </c>
      <c r="Q69" s="256" t="str">
        <f t="shared" si="60"/>
        <v>No</v>
      </c>
      <c r="R69" s="387" t="str">
        <f t="shared" si="61"/>
        <v>No</v>
      </c>
      <c r="S69" s="387" t="str">
        <f t="shared" si="62"/>
        <v>No</v>
      </c>
      <c r="T69" s="387" t="str">
        <f t="shared" si="63"/>
        <v>No</v>
      </c>
      <c r="U69" s="387" t="str">
        <f t="shared" si="64"/>
        <v>No</v>
      </c>
      <c r="V69" s="387" t="str">
        <f t="shared" si="65"/>
        <v>No</v>
      </c>
      <c r="W69" s="277">
        <f t="shared" si="53"/>
        <v>3</v>
      </c>
      <c r="X69" s="277">
        <f t="shared" si="54"/>
        <v>8</v>
      </c>
      <c r="Y69" s="277">
        <f t="shared" si="55"/>
        <v>13</v>
      </c>
      <c r="Z69" s="277">
        <f t="shared" si="56"/>
        <v>18</v>
      </c>
    </row>
    <row r="70" spans="2:26" hidden="1">
      <c r="B70" s="201" t="s">
        <v>620</v>
      </c>
      <c r="C70" s="201" t="str">
        <f>'Daily Mbr Ins'!C35</f>
        <v>013</v>
      </c>
      <c r="D70" s="201">
        <f>'Daily Mbr Ins'!B35</f>
        <v>5471</v>
      </c>
      <c r="E70" s="201" t="str">
        <f>'Daily Mbr Ins'!D35</f>
        <v>Ajo</v>
      </c>
      <c r="F70" s="201">
        <f>'Daily Mbr Ins'!F35</f>
        <v>4</v>
      </c>
      <c r="G70" s="201">
        <f>'Daily Mbr Ins'!L35</f>
        <v>0</v>
      </c>
      <c r="H70" s="241">
        <f t="shared" si="51"/>
        <v>0</v>
      </c>
      <c r="I70" s="242">
        <f t="shared" si="49"/>
        <v>4</v>
      </c>
      <c r="J70" s="201">
        <f>'Daily Mbr Ins'!N35</f>
        <v>3</v>
      </c>
      <c r="K70" s="201">
        <f>'Daily Mbr Ins'!T35</f>
        <v>0</v>
      </c>
      <c r="L70" s="241">
        <f t="shared" si="52"/>
        <v>0</v>
      </c>
      <c r="M70" s="201">
        <f t="shared" si="50"/>
        <v>3</v>
      </c>
      <c r="N70" s="256" t="str">
        <f t="shared" si="57"/>
        <v>Yes</v>
      </c>
      <c r="O70" s="256" t="str">
        <f t="shared" si="58"/>
        <v>No</v>
      </c>
      <c r="P70" s="256" t="str">
        <f t="shared" si="59"/>
        <v>No</v>
      </c>
      <c r="Q70" s="256" t="str">
        <f t="shared" si="60"/>
        <v>No</v>
      </c>
      <c r="R70" s="387" t="str">
        <f t="shared" si="61"/>
        <v>No</v>
      </c>
      <c r="S70" s="387" t="str">
        <f t="shared" si="62"/>
        <v>No</v>
      </c>
      <c r="T70" s="387" t="str">
        <f t="shared" si="63"/>
        <v>No</v>
      </c>
      <c r="U70" s="387" t="str">
        <f t="shared" si="64"/>
        <v>No</v>
      </c>
      <c r="V70" s="387" t="str">
        <f t="shared" si="65"/>
        <v>No</v>
      </c>
      <c r="W70" s="277">
        <f t="shared" si="53"/>
        <v>4</v>
      </c>
      <c r="X70" s="277">
        <f t="shared" si="54"/>
        <v>8</v>
      </c>
      <c r="Y70" s="277">
        <f t="shared" si="55"/>
        <v>12</v>
      </c>
      <c r="Z70" s="277">
        <f t="shared" si="56"/>
        <v>16</v>
      </c>
    </row>
    <row r="71" spans="2:26" hidden="1">
      <c r="B71" s="201" t="s">
        <v>620</v>
      </c>
      <c r="C71" s="201" t="str">
        <f>'Daily Mbr Ins'!C38</f>
        <v>013</v>
      </c>
      <c r="D71" s="246">
        <f>'Daily Mbr Ins'!B38</f>
        <v>6612</v>
      </c>
      <c r="E71" s="246" t="str">
        <f>'Daily Mbr Ins'!D38</f>
        <v>Sun City</v>
      </c>
      <c r="F71" s="201">
        <f>'Daily Mbr Ins'!F38</f>
        <v>5</v>
      </c>
      <c r="G71" s="201">
        <f>'Daily Mbr Ins'!L38</f>
        <v>0</v>
      </c>
      <c r="H71" s="241">
        <f t="shared" si="51"/>
        <v>0</v>
      </c>
      <c r="I71" s="242">
        <f t="shared" si="49"/>
        <v>5</v>
      </c>
      <c r="J71" s="201">
        <f>'Daily Mbr Ins'!N38</f>
        <v>3</v>
      </c>
      <c r="K71" s="201">
        <f>'Daily Mbr Ins'!T38</f>
        <v>0</v>
      </c>
      <c r="L71" s="241">
        <f t="shared" si="52"/>
        <v>0</v>
      </c>
      <c r="M71" s="201">
        <f t="shared" si="50"/>
        <v>3</v>
      </c>
      <c r="N71" s="256"/>
      <c r="O71" s="256"/>
      <c r="P71" s="256"/>
      <c r="Q71" s="256"/>
      <c r="R71" s="387"/>
      <c r="S71" s="387"/>
      <c r="T71" s="387"/>
      <c r="U71" s="387"/>
      <c r="V71" s="387"/>
      <c r="W71" s="277">
        <f t="shared" si="53"/>
        <v>5</v>
      </c>
      <c r="X71" s="277">
        <f t="shared" si="54"/>
        <v>10</v>
      </c>
      <c r="Y71" s="277">
        <f t="shared" si="55"/>
        <v>15</v>
      </c>
      <c r="Z71" s="277">
        <f t="shared" si="56"/>
        <v>20</v>
      </c>
    </row>
    <row r="72" spans="2:26" hidden="1">
      <c r="B72" s="201" t="s">
        <v>620</v>
      </c>
      <c r="C72" s="201" t="str">
        <f>'Daily Mbr Ins'!C95</f>
        <v>013</v>
      </c>
      <c r="D72" s="201">
        <f>'Daily Mbr Ins'!B95</f>
        <v>11440</v>
      </c>
      <c r="E72" s="201" t="str">
        <f>'Daily Mbr Ins'!D95</f>
        <v>Peoria</v>
      </c>
      <c r="F72" s="201">
        <f>'Daily Mbr Ins'!F95</f>
        <v>4</v>
      </c>
      <c r="G72" s="201">
        <f>'Daily Mbr Ins'!L95</f>
        <v>0</v>
      </c>
      <c r="H72" s="241">
        <f t="shared" si="51"/>
        <v>0</v>
      </c>
      <c r="I72" s="242">
        <f t="shared" si="49"/>
        <v>4</v>
      </c>
      <c r="J72" s="201">
        <f>'Daily Mbr Ins'!N95</f>
        <v>3</v>
      </c>
      <c r="K72" s="201">
        <f>'Daily Mbr Ins'!T95</f>
        <v>1</v>
      </c>
      <c r="L72" s="241">
        <f t="shared" si="52"/>
        <v>33.333333333333336</v>
      </c>
      <c r="M72" s="201">
        <f t="shared" si="50"/>
        <v>2</v>
      </c>
      <c r="N72" s="256" t="str">
        <f t="shared" ref="N72:N81" si="66">IF(COUNTIF(Missing185,D72)=0,"Yes","No")</f>
        <v>Yes</v>
      </c>
      <c r="O72" s="256" t="str">
        <f t="shared" ref="O72:O81" si="67">IF(COUNTIF(Missing365,D72)=0,"Yes","No")</f>
        <v>Yes</v>
      </c>
      <c r="P72" s="256" t="str">
        <f t="shared" ref="P72:P81" si="68">IF(COUNTIF(Missing1728,D72)=0,"Yes","No")</f>
        <v>No</v>
      </c>
      <c r="Q72" s="256" t="str">
        <f t="shared" ref="Q72:Q81" si="69">IF(COUNTIF(MissingSP7,D72)=0,"Yes","No")</f>
        <v>No</v>
      </c>
      <c r="R72" s="387" t="str">
        <f t="shared" ref="R72:R81" si="70">IF(AND($S72&gt;="Yes", $T72&gt;="Yes", $U72&gt;="Yes", $V72&gt;="Yes"), "Yes", "No")</f>
        <v>No</v>
      </c>
      <c r="S72" s="387" t="str">
        <f t="shared" ref="S72:S81" si="71">IF((COUNTIF(ProgramDir,D72)=0),"No","Yes")</f>
        <v>No</v>
      </c>
      <c r="T72" s="387" t="str">
        <f t="shared" ref="T72:T81" si="72">IF(COUNTIF(NonCompliantGrandKnight,D72)=0,"No","Yes")</f>
        <v>Yes</v>
      </c>
      <c r="U72" s="387" t="str">
        <f t="shared" ref="U72:U81" si="73">IF(COUNTIF(FamilyDir,D72)=0,"No","Yes")</f>
        <v>No</v>
      </c>
      <c r="V72" s="387" t="str">
        <f t="shared" ref="V72:V81" si="74">IF(COUNTIF(CommunityDir,D72)=0,"No","Yes")</f>
        <v>No</v>
      </c>
      <c r="W72" s="277">
        <f t="shared" si="53"/>
        <v>4</v>
      </c>
      <c r="X72" s="277">
        <f t="shared" si="54"/>
        <v>8</v>
      </c>
      <c r="Y72" s="277">
        <f t="shared" si="55"/>
        <v>12</v>
      </c>
      <c r="Z72" s="277">
        <f t="shared" si="56"/>
        <v>16</v>
      </c>
    </row>
    <row r="73" spans="2:26" hidden="1">
      <c r="B73" s="201" t="s">
        <v>620</v>
      </c>
      <c r="C73" s="201" t="str">
        <f>'Daily Mbr Ins'!C99</f>
        <v>013</v>
      </c>
      <c r="D73" s="201">
        <f>'Daily Mbr Ins'!B99</f>
        <v>11809</v>
      </c>
      <c r="E73" s="201" t="str">
        <f>'Daily Mbr Ins'!D99</f>
        <v>Sun City West Arizona</v>
      </c>
      <c r="F73" s="201">
        <f>'Daily Mbr Ins'!F99</f>
        <v>15</v>
      </c>
      <c r="G73" s="201">
        <f>'Daily Mbr Ins'!L99</f>
        <v>1</v>
      </c>
      <c r="H73" s="241">
        <f t="shared" si="51"/>
        <v>6.666666666666667</v>
      </c>
      <c r="I73" s="242">
        <f t="shared" si="49"/>
        <v>14</v>
      </c>
      <c r="J73" s="201">
        <f>'Daily Mbr Ins'!N99</f>
        <v>5</v>
      </c>
      <c r="K73" s="201">
        <f>'Daily Mbr Ins'!T99</f>
        <v>0</v>
      </c>
      <c r="L73" s="241">
        <f t="shared" si="52"/>
        <v>0</v>
      </c>
      <c r="M73" s="201">
        <f t="shared" si="50"/>
        <v>5</v>
      </c>
      <c r="N73" s="256" t="str">
        <f t="shared" si="66"/>
        <v>Yes</v>
      </c>
      <c r="O73" s="256" t="str">
        <f t="shared" si="67"/>
        <v>Yes</v>
      </c>
      <c r="P73" s="256" t="str">
        <f t="shared" si="68"/>
        <v>No</v>
      </c>
      <c r="Q73" s="256" t="str">
        <f t="shared" si="69"/>
        <v>No</v>
      </c>
      <c r="R73" s="387" t="str">
        <f t="shared" si="70"/>
        <v>No</v>
      </c>
      <c r="S73" s="387" t="str">
        <f t="shared" si="71"/>
        <v>No</v>
      </c>
      <c r="T73" s="387" t="str">
        <f t="shared" si="72"/>
        <v>Yes</v>
      </c>
      <c r="U73" s="387" t="str">
        <f t="shared" si="73"/>
        <v>No</v>
      </c>
      <c r="V73" s="387" t="str">
        <f t="shared" si="74"/>
        <v>No</v>
      </c>
      <c r="W73" s="277">
        <f t="shared" si="53"/>
        <v>14</v>
      </c>
      <c r="X73" s="277">
        <f t="shared" si="54"/>
        <v>29</v>
      </c>
      <c r="Y73" s="277">
        <f t="shared" si="55"/>
        <v>44</v>
      </c>
      <c r="Z73" s="277">
        <f t="shared" si="56"/>
        <v>59</v>
      </c>
    </row>
    <row r="74" spans="2:26" hidden="1">
      <c r="B74" s="201" t="s">
        <v>620</v>
      </c>
      <c r="C74" s="201" t="str">
        <f>'Daily Mbr Ins'!C106</f>
        <v>013</v>
      </c>
      <c r="D74" s="201">
        <f>'Daily Mbr Ins'!B106</f>
        <v>12144</v>
      </c>
      <c r="E74" s="201" t="str">
        <f>'Daily Mbr Ins'!D106</f>
        <v>Sun City</v>
      </c>
      <c r="F74" s="201">
        <f>'Daily Mbr Ins'!F106</f>
        <v>13</v>
      </c>
      <c r="G74" s="201">
        <f>'Daily Mbr Ins'!L106</f>
        <v>-7</v>
      </c>
      <c r="H74" s="241">
        <f t="shared" si="51"/>
        <v>-53.846153846153847</v>
      </c>
      <c r="I74" s="242">
        <f t="shared" si="49"/>
        <v>20</v>
      </c>
      <c r="J74" s="201">
        <f>'Daily Mbr Ins'!N106</f>
        <v>5</v>
      </c>
      <c r="K74" s="201">
        <f>'Daily Mbr Ins'!T106</f>
        <v>-1</v>
      </c>
      <c r="L74" s="241">
        <f t="shared" si="52"/>
        <v>-20</v>
      </c>
      <c r="M74" s="201">
        <f t="shared" si="50"/>
        <v>6</v>
      </c>
      <c r="N74" s="256" t="str">
        <f t="shared" si="66"/>
        <v>Yes</v>
      </c>
      <c r="O74" s="256" t="str">
        <f t="shared" si="67"/>
        <v>Yes</v>
      </c>
      <c r="P74" s="256" t="str">
        <f t="shared" si="68"/>
        <v>No</v>
      </c>
      <c r="Q74" s="256" t="str">
        <f t="shared" si="69"/>
        <v>No</v>
      </c>
      <c r="R74" s="387" t="str">
        <f t="shared" si="70"/>
        <v>No</v>
      </c>
      <c r="S74" s="387" t="str">
        <f t="shared" si="71"/>
        <v>No</v>
      </c>
      <c r="T74" s="387" t="str">
        <f t="shared" si="72"/>
        <v>Yes</v>
      </c>
      <c r="U74" s="387" t="str">
        <f t="shared" si="73"/>
        <v>Yes</v>
      </c>
      <c r="V74" s="387" t="str">
        <f t="shared" si="74"/>
        <v>Yes</v>
      </c>
      <c r="W74" s="277">
        <f t="shared" si="53"/>
        <v>20</v>
      </c>
      <c r="X74" s="277">
        <f t="shared" si="54"/>
        <v>33</v>
      </c>
      <c r="Y74" s="277">
        <f t="shared" si="55"/>
        <v>46</v>
      </c>
      <c r="Z74" s="277">
        <f t="shared" si="56"/>
        <v>59</v>
      </c>
    </row>
    <row r="75" spans="2:26" hidden="1">
      <c r="B75" s="201" t="s">
        <v>609</v>
      </c>
      <c r="C75" s="201" t="str">
        <f>'Daily Mbr Ins'!C69</f>
        <v>014</v>
      </c>
      <c r="D75" s="201">
        <f>'Daily Mbr Ins'!B69</f>
        <v>9188</v>
      </c>
      <c r="E75" s="201" t="str">
        <f>'Daily Mbr Ins'!D69</f>
        <v>Fountain Hills</v>
      </c>
      <c r="F75" s="201">
        <f>'Daily Mbr Ins'!F69</f>
        <v>4</v>
      </c>
      <c r="G75" s="201">
        <f>'Daily Mbr Ins'!L69</f>
        <v>1</v>
      </c>
      <c r="H75" s="241">
        <f t="shared" si="51"/>
        <v>25</v>
      </c>
      <c r="I75" s="242">
        <f t="shared" si="49"/>
        <v>3</v>
      </c>
      <c r="J75" s="201">
        <f>'Daily Mbr Ins'!N69</f>
        <v>3</v>
      </c>
      <c r="K75" s="201">
        <f>'Daily Mbr Ins'!T69</f>
        <v>0</v>
      </c>
      <c r="L75" s="241">
        <f t="shared" si="52"/>
        <v>0</v>
      </c>
      <c r="M75" s="201">
        <f t="shared" si="50"/>
        <v>3</v>
      </c>
      <c r="N75" s="256" t="str">
        <f t="shared" si="66"/>
        <v>No</v>
      </c>
      <c r="O75" s="256" t="str">
        <f t="shared" si="67"/>
        <v>No</v>
      </c>
      <c r="P75" s="256" t="str">
        <f t="shared" si="68"/>
        <v>No</v>
      </c>
      <c r="Q75" s="256" t="str">
        <f t="shared" si="69"/>
        <v>No</v>
      </c>
      <c r="R75" s="387" t="str">
        <f t="shared" si="70"/>
        <v>No</v>
      </c>
      <c r="S75" s="387" t="str">
        <f t="shared" si="71"/>
        <v>No</v>
      </c>
      <c r="T75" s="387" t="str">
        <f t="shared" si="72"/>
        <v>No</v>
      </c>
      <c r="U75" s="387" t="str">
        <f t="shared" si="73"/>
        <v>No</v>
      </c>
      <c r="V75" s="387" t="str">
        <f t="shared" si="74"/>
        <v>No</v>
      </c>
      <c r="W75" s="277">
        <f t="shared" si="53"/>
        <v>3</v>
      </c>
      <c r="X75" s="277">
        <f t="shared" si="54"/>
        <v>7</v>
      </c>
      <c r="Y75" s="277">
        <f t="shared" si="55"/>
        <v>11</v>
      </c>
      <c r="Z75" s="277">
        <f t="shared" si="56"/>
        <v>15</v>
      </c>
    </row>
    <row r="76" spans="2:26" hidden="1">
      <c r="B76" s="201" t="s">
        <v>609</v>
      </c>
      <c r="C76" s="201" t="str">
        <f>'Daily Mbr Ins'!C109</f>
        <v>014</v>
      </c>
      <c r="D76" s="201">
        <f>'Daily Mbr Ins'!B109</f>
        <v>12313</v>
      </c>
      <c r="E76" s="201" t="str">
        <f>'Daily Mbr Ins'!D109</f>
        <v>Scottsdale</v>
      </c>
      <c r="F76" s="201">
        <f>'Daily Mbr Ins'!F109</f>
        <v>10</v>
      </c>
      <c r="G76" s="201">
        <f>'Daily Mbr Ins'!L109</f>
        <v>1</v>
      </c>
      <c r="H76" s="241">
        <f t="shared" si="51"/>
        <v>10</v>
      </c>
      <c r="I76" s="242">
        <f t="shared" si="49"/>
        <v>9</v>
      </c>
      <c r="J76" s="201">
        <f>'Daily Mbr Ins'!N109</f>
        <v>4</v>
      </c>
      <c r="K76" s="201">
        <f>'Daily Mbr Ins'!T109</f>
        <v>1</v>
      </c>
      <c r="L76" s="241">
        <f t="shared" si="52"/>
        <v>25</v>
      </c>
      <c r="M76" s="201">
        <f t="shared" si="50"/>
        <v>3</v>
      </c>
      <c r="N76" s="256" t="str">
        <f t="shared" si="66"/>
        <v>Yes</v>
      </c>
      <c r="O76" s="256" t="str">
        <f t="shared" si="67"/>
        <v>Yes</v>
      </c>
      <c r="P76" s="256" t="str">
        <f t="shared" si="68"/>
        <v>No</v>
      </c>
      <c r="Q76" s="256" t="str">
        <f t="shared" si="69"/>
        <v>No</v>
      </c>
      <c r="R76" s="387" t="str">
        <f t="shared" si="70"/>
        <v>No</v>
      </c>
      <c r="S76" s="387" t="str">
        <f t="shared" si="71"/>
        <v>No</v>
      </c>
      <c r="T76" s="387" t="str">
        <f t="shared" si="72"/>
        <v>Yes</v>
      </c>
      <c r="U76" s="387" t="str">
        <f t="shared" si="73"/>
        <v>No</v>
      </c>
      <c r="V76" s="387" t="str">
        <f t="shared" si="74"/>
        <v>No</v>
      </c>
      <c r="W76" s="277">
        <f t="shared" si="53"/>
        <v>9</v>
      </c>
      <c r="X76" s="277">
        <f t="shared" si="54"/>
        <v>19</v>
      </c>
      <c r="Y76" s="277">
        <f t="shared" si="55"/>
        <v>29</v>
      </c>
      <c r="Z76" s="277">
        <f t="shared" si="56"/>
        <v>39</v>
      </c>
    </row>
    <row r="77" spans="2:26" hidden="1">
      <c r="B77" s="201" t="s">
        <v>609</v>
      </c>
      <c r="C77" s="201" t="str">
        <f>'Daily Mbr Ins'!C110</f>
        <v>014</v>
      </c>
      <c r="D77" s="201">
        <f>'Daily Mbr Ins'!B110</f>
        <v>12338</v>
      </c>
      <c r="E77" s="201" t="str">
        <f>'Daily Mbr Ins'!D110</f>
        <v>Scottsdale</v>
      </c>
      <c r="F77" s="201">
        <f>'Daily Mbr Ins'!F110</f>
        <v>5</v>
      </c>
      <c r="G77" s="201">
        <f>'Daily Mbr Ins'!L110</f>
        <v>0</v>
      </c>
      <c r="H77" s="241">
        <f t="shared" si="51"/>
        <v>0</v>
      </c>
      <c r="I77" s="242">
        <f t="shared" si="49"/>
        <v>5</v>
      </c>
      <c r="J77" s="201">
        <f>'Daily Mbr Ins'!N110</f>
        <v>3</v>
      </c>
      <c r="K77" s="201">
        <f>'Daily Mbr Ins'!T110</f>
        <v>1</v>
      </c>
      <c r="L77" s="241">
        <f t="shared" si="52"/>
        <v>33.333333333333336</v>
      </c>
      <c r="M77" s="201">
        <f t="shared" si="50"/>
        <v>2</v>
      </c>
      <c r="N77" s="256" t="str">
        <f t="shared" si="66"/>
        <v>No</v>
      </c>
      <c r="O77" s="256" t="str">
        <f t="shared" si="67"/>
        <v>No</v>
      </c>
      <c r="P77" s="256" t="str">
        <f t="shared" si="68"/>
        <v>No</v>
      </c>
      <c r="Q77" s="256" t="str">
        <f t="shared" si="69"/>
        <v>No</v>
      </c>
      <c r="R77" s="387" t="str">
        <f t="shared" si="70"/>
        <v>No</v>
      </c>
      <c r="S77" s="387" t="str">
        <f t="shared" si="71"/>
        <v>No</v>
      </c>
      <c r="T77" s="387" t="str">
        <f t="shared" si="72"/>
        <v>No</v>
      </c>
      <c r="U77" s="387" t="str">
        <f t="shared" si="73"/>
        <v>No</v>
      </c>
      <c r="V77" s="387" t="str">
        <f t="shared" si="74"/>
        <v>No</v>
      </c>
      <c r="W77" s="277">
        <f t="shared" si="53"/>
        <v>5</v>
      </c>
      <c r="X77" s="277">
        <f t="shared" si="54"/>
        <v>10</v>
      </c>
      <c r="Y77" s="277">
        <f t="shared" si="55"/>
        <v>15</v>
      </c>
      <c r="Z77" s="277">
        <f t="shared" si="56"/>
        <v>20</v>
      </c>
    </row>
    <row r="78" spans="2:26" hidden="1">
      <c r="B78" s="201" t="s">
        <v>609</v>
      </c>
      <c r="C78" s="201" t="str">
        <f>'Daily Mbr Ins'!C113</f>
        <v>014</v>
      </c>
      <c r="D78" s="201">
        <f>'Daily Mbr Ins'!B113</f>
        <v>12449</v>
      </c>
      <c r="E78" s="201" t="str">
        <f>'Daily Mbr Ins'!D113</f>
        <v>Scottsdale</v>
      </c>
      <c r="F78" s="201">
        <f>'Daily Mbr Ins'!F113</f>
        <v>10</v>
      </c>
      <c r="G78" s="201">
        <f>'Daily Mbr Ins'!L113</f>
        <v>8</v>
      </c>
      <c r="H78" s="241">
        <f t="shared" si="51"/>
        <v>80</v>
      </c>
      <c r="I78" s="242">
        <f t="shared" si="49"/>
        <v>2</v>
      </c>
      <c r="J78" s="201">
        <f>'Daily Mbr Ins'!N113</f>
        <v>4</v>
      </c>
      <c r="K78" s="201">
        <f>'Daily Mbr Ins'!T113</f>
        <v>2</v>
      </c>
      <c r="L78" s="241">
        <f t="shared" si="52"/>
        <v>50</v>
      </c>
      <c r="M78" s="201">
        <f t="shared" si="50"/>
        <v>2</v>
      </c>
      <c r="N78" s="256" t="str">
        <f t="shared" si="66"/>
        <v>Yes</v>
      </c>
      <c r="O78" s="256" t="str">
        <f t="shared" si="67"/>
        <v>No</v>
      </c>
      <c r="P78" s="256" t="str">
        <f t="shared" si="68"/>
        <v>No</v>
      </c>
      <c r="Q78" s="256" t="str">
        <f t="shared" si="69"/>
        <v>No</v>
      </c>
      <c r="R78" s="387" t="str">
        <f t="shared" si="70"/>
        <v>No</v>
      </c>
      <c r="S78" s="387" t="str">
        <f t="shared" si="71"/>
        <v>No</v>
      </c>
      <c r="T78" s="387" t="str">
        <f t="shared" si="72"/>
        <v>No</v>
      </c>
      <c r="U78" s="387" t="str">
        <f t="shared" si="73"/>
        <v>No</v>
      </c>
      <c r="V78" s="387" t="str">
        <f t="shared" si="74"/>
        <v>No</v>
      </c>
      <c r="W78" s="277">
        <f t="shared" si="53"/>
        <v>2</v>
      </c>
      <c r="X78" s="277">
        <f t="shared" si="54"/>
        <v>12</v>
      </c>
      <c r="Y78" s="277">
        <f t="shared" si="55"/>
        <v>22</v>
      </c>
      <c r="Z78" s="277">
        <f t="shared" si="56"/>
        <v>32</v>
      </c>
    </row>
    <row r="79" spans="2:26" hidden="1">
      <c r="B79" s="201" t="s">
        <v>620</v>
      </c>
      <c r="C79" s="201" t="str">
        <f>'Daily Mbr Ins'!C25</f>
        <v>015</v>
      </c>
      <c r="D79" s="201">
        <f>'Daily Mbr Ins'!B25</f>
        <v>3855</v>
      </c>
      <c r="E79" s="201" t="str">
        <f>'Daily Mbr Ins'!D25</f>
        <v>Glendale</v>
      </c>
      <c r="F79" s="201">
        <f>'Daily Mbr Ins'!F25</f>
        <v>19</v>
      </c>
      <c r="G79" s="201">
        <f>'Daily Mbr Ins'!L25</f>
        <v>1</v>
      </c>
      <c r="H79" s="241">
        <f t="shared" si="51"/>
        <v>5.2631578947368425</v>
      </c>
      <c r="I79" s="242">
        <f t="shared" si="49"/>
        <v>18</v>
      </c>
      <c r="J79" s="201">
        <f>'Daily Mbr Ins'!N25</f>
        <v>7</v>
      </c>
      <c r="K79" s="201">
        <f>'Daily Mbr Ins'!T25</f>
        <v>-1</v>
      </c>
      <c r="L79" s="241">
        <f t="shared" si="52"/>
        <v>-14.285714285714286</v>
      </c>
      <c r="M79" s="201">
        <f t="shared" si="50"/>
        <v>8</v>
      </c>
      <c r="N79" s="256" t="str">
        <f t="shared" si="66"/>
        <v>Yes</v>
      </c>
      <c r="O79" s="256" t="str">
        <f t="shared" si="67"/>
        <v>Yes</v>
      </c>
      <c r="P79" s="256" t="str">
        <f t="shared" si="68"/>
        <v>No</v>
      </c>
      <c r="Q79" s="256" t="str">
        <f t="shared" si="69"/>
        <v>No</v>
      </c>
      <c r="R79" s="387" t="str">
        <f t="shared" si="70"/>
        <v>Yes</v>
      </c>
      <c r="S79" s="387" t="str">
        <f t="shared" si="71"/>
        <v>Yes</v>
      </c>
      <c r="T79" s="387" t="str">
        <f t="shared" si="72"/>
        <v>Yes</v>
      </c>
      <c r="U79" s="387" t="str">
        <f t="shared" si="73"/>
        <v>Yes</v>
      </c>
      <c r="V79" s="387" t="str">
        <f t="shared" si="74"/>
        <v>Yes</v>
      </c>
      <c r="W79" s="277">
        <f t="shared" si="53"/>
        <v>18</v>
      </c>
      <c r="X79" s="277">
        <f t="shared" si="54"/>
        <v>37</v>
      </c>
      <c r="Y79" s="277">
        <f t="shared" si="55"/>
        <v>56</v>
      </c>
      <c r="Z79" s="277">
        <f t="shared" si="56"/>
        <v>75</v>
      </c>
    </row>
    <row r="80" spans="2:26" hidden="1">
      <c r="B80" s="201" t="s">
        <v>620</v>
      </c>
      <c r="C80" s="201" t="str">
        <f>'Daily Mbr Ins'!C45</f>
        <v>015</v>
      </c>
      <c r="D80" s="201">
        <f>'Daily Mbr Ins'!B45</f>
        <v>7114</v>
      </c>
      <c r="E80" s="201" t="str">
        <f>'Daily Mbr Ins'!D45</f>
        <v>Glendale</v>
      </c>
      <c r="F80" s="201">
        <f>'Daily Mbr Ins'!F45</f>
        <v>6</v>
      </c>
      <c r="G80" s="201">
        <f>'Daily Mbr Ins'!L45</f>
        <v>0</v>
      </c>
      <c r="H80" s="241">
        <f t="shared" si="51"/>
        <v>0</v>
      </c>
      <c r="I80" s="242">
        <f t="shared" si="49"/>
        <v>6</v>
      </c>
      <c r="J80" s="201">
        <f>'Daily Mbr Ins'!N45</f>
        <v>3</v>
      </c>
      <c r="K80" s="201">
        <f>'Daily Mbr Ins'!T45</f>
        <v>0</v>
      </c>
      <c r="L80" s="241">
        <f t="shared" si="52"/>
        <v>0</v>
      </c>
      <c r="M80" s="201">
        <f t="shared" si="50"/>
        <v>3</v>
      </c>
      <c r="N80" s="256" t="str">
        <f t="shared" si="66"/>
        <v>Yes</v>
      </c>
      <c r="O80" s="256" t="str">
        <f t="shared" si="67"/>
        <v>Yes</v>
      </c>
      <c r="P80" s="256" t="str">
        <f t="shared" si="68"/>
        <v>No</v>
      </c>
      <c r="Q80" s="256" t="str">
        <f t="shared" si="69"/>
        <v>No</v>
      </c>
      <c r="R80" s="387" t="str">
        <f t="shared" si="70"/>
        <v>No</v>
      </c>
      <c r="S80" s="387" t="str">
        <f t="shared" si="71"/>
        <v>No</v>
      </c>
      <c r="T80" s="387" t="str">
        <f t="shared" si="72"/>
        <v>No</v>
      </c>
      <c r="U80" s="387" t="str">
        <f t="shared" si="73"/>
        <v>No</v>
      </c>
      <c r="V80" s="387" t="str">
        <f t="shared" si="74"/>
        <v>No</v>
      </c>
      <c r="W80" s="277">
        <f t="shared" si="53"/>
        <v>6</v>
      </c>
      <c r="X80" s="277">
        <f t="shared" si="54"/>
        <v>12</v>
      </c>
      <c r="Y80" s="277">
        <f t="shared" si="55"/>
        <v>18</v>
      </c>
      <c r="Z80" s="277">
        <f t="shared" si="56"/>
        <v>24</v>
      </c>
    </row>
    <row r="81" spans="2:26" hidden="1">
      <c r="B81" s="277" t="s">
        <v>620</v>
      </c>
      <c r="C81" s="277" t="str">
        <f>'Daily Mbr Ins'!C49</f>
        <v>015</v>
      </c>
      <c r="D81" s="277">
        <f>'Daily Mbr Ins'!B49</f>
        <v>7465</v>
      </c>
      <c r="E81" s="277" t="str">
        <f>'Daily Mbr Ins'!D49</f>
        <v>Phoenix</v>
      </c>
      <c r="F81" s="201">
        <f>'Daily Mbr Ins'!F49</f>
        <v>17</v>
      </c>
      <c r="G81" s="201">
        <f>'Daily Mbr Ins'!L49</f>
        <v>0</v>
      </c>
      <c r="H81" s="241">
        <f t="shared" si="51"/>
        <v>0</v>
      </c>
      <c r="I81" s="242">
        <f t="shared" si="49"/>
        <v>17</v>
      </c>
      <c r="J81" s="201">
        <f>'Daily Mbr Ins'!N49</f>
        <v>6</v>
      </c>
      <c r="K81" s="201">
        <f>'Daily Mbr Ins'!T49</f>
        <v>2</v>
      </c>
      <c r="L81" s="241">
        <f t="shared" si="52"/>
        <v>33.333333333333336</v>
      </c>
      <c r="M81" s="201">
        <f t="shared" si="50"/>
        <v>4</v>
      </c>
      <c r="N81" s="256" t="str">
        <f t="shared" si="66"/>
        <v>Yes</v>
      </c>
      <c r="O81" s="256" t="str">
        <f t="shared" si="67"/>
        <v>Yes</v>
      </c>
      <c r="P81" s="256" t="str">
        <f t="shared" si="68"/>
        <v>No</v>
      </c>
      <c r="Q81" s="256" t="str">
        <f t="shared" si="69"/>
        <v>No</v>
      </c>
      <c r="R81" s="387" t="str">
        <f t="shared" si="70"/>
        <v>No</v>
      </c>
      <c r="S81" s="387" t="str">
        <f t="shared" si="71"/>
        <v>No</v>
      </c>
      <c r="T81" s="387" t="str">
        <f t="shared" si="72"/>
        <v>Yes</v>
      </c>
      <c r="U81" s="387" t="str">
        <f t="shared" si="73"/>
        <v>No</v>
      </c>
      <c r="V81" s="387" t="str">
        <f t="shared" si="74"/>
        <v>No</v>
      </c>
      <c r="W81" s="277">
        <f t="shared" si="53"/>
        <v>17</v>
      </c>
      <c r="X81" s="277">
        <f t="shared" si="54"/>
        <v>34</v>
      </c>
      <c r="Y81" s="277">
        <f t="shared" si="55"/>
        <v>51</v>
      </c>
      <c r="Z81" s="277">
        <f t="shared" si="56"/>
        <v>68</v>
      </c>
    </row>
    <row r="82" spans="2:26" hidden="1">
      <c r="B82" s="201" t="s">
        <v>620</v>
      </c>
      <c r="C82" s="201" t="str">
        <f>'Daily Mbr Ins'!C126</f>
        <v>015</v>
      </c>
      <c r="D82" s="246">
        <f>'Daily Mbr Ins'!B126</f>
        <v>13568</v>
      </c>
      <c r="E82" s="246" t="str">
        <f>'Daily Mbr Ins'!D126</f>
        <v>Phoenix</v>
      </c>
      <c r="F82" s="201">
        <f>'Daily Mbr Ins'!F126</f>
        <v>4</v>
      </c>
      <c r="G82" s="201">
        <f>'Daily Mbr Ins'!L126</f>
        <v>0</v>
      </c>
      <c r="H82" s="241">
        <f t="shared" si="51"/>
        <v>0</v>
      </c>
      <c r="I82" s="242">
        <f t="shared" ref="I82:I113" si="75">IF($G82&gt;=$F82, "Yes",$F82-$G82)</f>
        <v>4</v>
      </c>
      <c r="J82" s="201">
        <f>'Daily Mbr Ins'!N126</f>
        <v>3</v>
      </c>
      <c r="K82" s="201">
        <f>'Daily Mbr Ins'!T126</f>
        <v>0</v>
      </c>
      <c r="L82" s="241">
        <f t="shared" si="52"/>
        <v>0</v>
      </c>
      <c r="M82" s="201">
        <f t="shared" ref="M82:M113" si="76">IF($K82&gt;=$J82, "Yes",$J82-$K82)</f>
        <v>3</v>
      </c>
      <c r="N82" s="256"/>
      <c r="O82" s="256"/>
      <c r="P82" s="256"/>
      <c r="Q82" s="256"/>
      <c r="R82" s="387"/>
      <c r="S82" s="387"/>
      <c r="T82" s="387"/>
      <c r="U82" s="387"/>
      <c r="V82" s="387"/>
      <c r="W82" s="277">
        <f t="shared" si="53"/>
        <v>4</v>
      </c>
      <c r="X82" s="277">
        <f t="shared" si="54"/>
        <v>8</v>
      </c>
      <c r="Y82" s="277">
        <f t="shared" si="55"/>
        <v>12</v>
      </c>
      <c r="Z82" s="277">
        <f t="shared" si="56"/>
        <v>16</v>
      </c>
    </row>
    <row r="83" spans="2:26" hidden="1">
      <c r="B83" s="201" t="s">
        <v>620</v>
      </c>
      <c r="C83" s="201" t="str">
        <f>'Daily Mbr Ins'!C150</f>
        <v>015</v>
      </c>
      <c r="D83" s="201">
        <f>'Daily Mbr Ins'!B150</f>
        <v>15497</v>
      </c>
      <c r="E83" s="201" t="str">
        <f>'Daily Mbr Ins'!D150</f>
        <v>Phoenix</v>
      </c>
      <c r="F83" s="201">
        <f>'Daily Mbr Ins'!F150</f>
        <v>4</v>
      </c>
      <c r="G83" s="201">
        <f>'Daily Mbr Ins'!L150</f>
        <v>0</v>
      </c>
      <c r="H83" s="241">
        <f t="shared" si="51"/>
        <v>0</v>
      </c>
      <c r="I83" s="242">
        <f t="shared" si="75"/>
        <v>4</v>
      </c>
      <c r="J83" s="201">
        <f>'Daily Mbr Ins'!N150</f>
        <v>3</v>
      </c>
      <c r="K83" s="201">
        <f>'Daily Mbr Ins'!T150</f>
        <v>0</v>
      </c>
      <c r="L83" s="241">
        <f t="shared" si="52"/>
        <v>0</v>
      </c>
      <c r="M83" s="201">
        <f t="shared" si="76"/>
        <v>3</v>
      </c>
      <c r="N83" s="256" t="str">
        <f>IF(COUNTIF(Missing185,D83)=0,"Yes","No")</f>
        <v>Yes</v>
      </c>
      <c r="O83" s="256" t="str">
        <f>IF(COUNTIF(Missing365,D83)=0,"Yes","No")</f>
        <v>Yes</v>
      </c>
      <c r="P83" s="256" t="str">
        <f>IF(COUNTIF(Missing1728,D83)=0,"Yes","No")</f>
        <v>No</v>
      </c>
      <c r="Q83" s="256" t="str">
        <f>IF(COUNTIF(MissingSP7,D83)=0,"Yes","No")</f>
        <v>No</v>
      </c>
      <c r="R83" s="387" t="str">
        <f>IF(AND($S83&gt;="Yes", $T83&gt;="Yes", $U83&gt;="Yes", $V83&gt;="Yes"), "Yes", "No")</f>
        <v>No</v>
      </c>
      <c r="S83" s="387" t="str">
        <f>IF((COUNTIF(ProgramDir,D83)=0),"No","Yes")</f>
        <v>No</v>
      </c>
      <c r="T83" s="387" t="str">
        <f>IF(COUNTIF(NonCompliantGrandKnight,D83)=0,"No","Yes")</f>
        <v>No</v>
      </c>
      <c r="U83" s="387" t="str">
        <f>IF(COUNTIF(FamilyDir,D83)=0,"No","Yes")</f>
        <v>No</v>
      </c>
      <c r="V83" s="387" t="str">
        <f>IF(COUNTIF(CommunityDir,D83)=0,"No","Yes")</f>
        <v>No</v>
      </c>
      <c r="W83" s="277">
        <f t="shared" si="53"/>
        <v>4</v>
      </c>
      <c r="X83" s="277">
        <f t="shared" si="54"/>
        <v>8</v>
      </c>
      <c r="Y83" s="277">
        <f t="shared" si="55"/>
        <v>12</v>
      </c>
      <c r="Z83" s="277">
        <f t="shared" si="56"/>
        <v>16</v>
      </c>
    </row>
    <row r="84" spans="2:26" hidden="1">
      <c r="B84" s="201" t="s">
        <v>609</v>
      </c>
      <c r="C84" s="201" t="str">
        <f>'Daily Mbr Ins'!C10</f>
        <v>016</v>
      </c>
      <c r="D84" s="201">
        <f>'Daily Mbr Ins'!B10</f>
        <v>1158</v>
      </c>
      <c r="E84" s="201" t="str">
        <f>'Daily Mbr Ins'!D10</f>
        <v>Globe</v>
      </c>
      <c r="F84" s="201">
        <f>'Daily Mbr Ins'!F10</f>
        <v>6</v>
      </c>
      <c r="G84" s="201">
        <f>'Daily Mbr Ins'!L10</f>
        <v>0</v>
      </c>
      <c r="H84" s="241">
        <f t="shared" si="51"/>
        <v>0</v>
      </c>
      <c r="I84" s="242">
        <f t="shared" si="75"/>
        <v>6</v>
      </c>
      <c r="J84" s="201">
        <f>'Daily Mbr Ins'!N10</f>
        <v>3</v>
      </c>
      <c r="K84" s="201">
        <f>'Daily Mbr Ins'!T10</f>
        <v>0</v>
      </c>
      <c r="L84" s="241">
        <f t="shared" si="52"/>
        <v>0</v>
      </c>
      <c r="M84" s="201">
        <f t="shared" si="76"/>
        <v>3</v>
      </c>
      <c r="N84" s="256" t="str">
        <f>IF(COUNTIF(Missing185,D84)=0,"Yes","No")</f>
        <v>No</v>
      </c>
      <c r="O84" s="256" t="str">
        <f>IF(COUNTIF(Missing365,D84)=0,"Yes","No")</f>
        <v>Yes</v>
      </c>
      <c r="P84" s="256" t="str">
        <f>IF(COUNTIF(Missing1728,D84)=0,"Yes","No")</f>
        <v>No</v>
      </c>
      <c r="Q84" s="256" t="str">
        <f>IF(COUNTIF(MissingSP7,D84)=0,"Yes","No")</f>
        <v>No</v>
      </c>
      <c r="R84" s="387" t="str">
        <f>IF(AND($S84&gt;="Yes", $T84&gt;="Yes", $U84&gt;="Yes", $V84&gt;="Yes"), "Yes", "No")</f>
        <v>No</v>
      </c>
      <c r="S84" s="387" t="str">
        <f>IF((COUNTIF(ProgramDir,D84)=0),"No","Yes")</f>
        <v>Yes</v>
      </c>
      <c r="T84" s="387" t="str">
        <f>IF(COUNTIF(NonCompliantGrandKnight,D84)=0,"No","Yes")</f>
        <v>No</v>
      </c>
      <c r="U84" s="387" t="str">
        <f>IF(COUNTIF(FamilyDir,D84)=0,"No","Yes")</f>
        <v>No</v>
      </c>
      <c r="V84" s="387" t="str">
        <f>IF(COUNTIF(CommunityDir,D84)=0,"No","Yes")</f>
        <v>No</v>
      </c>
      <c r="W84" s="277">
        <f t="shared" si="53"/>
        <v>6</v>
      </c>
      <c r="X84" s="277">
        <f t="shared" si="54"/>
        <v>12</v>
      </c>
      <c r="Y84" s="277">
        <f t="shared" si="55"/>
        <v>18</v>
      </c>
      <c r="Z84" s="277">
        <f t="shared" si="56"/>
        <v>24</v>
      </c>
    </row>
    <row r="85" spans="2:26" hidden="1">
      <c r="B85" s="201" t="s">
        <v>609</v>
      </c>
      <c r="C85" s="201" t="str">
        <f>'Daily Mbr Ins'!C17</f>
        <v>016</v>
      </c>
      <c r="D85" s="201">
        <f>'Daily Mbr Ins'!B17</f>
        <v>1882</v>
      </c>
      <c r="E85" s="201" t="str">
        <f>'Daily Mbr Ins'!D17</f>
        <v>Miami</v>
      </c>
      <c r="F85" s="201">
        <f>'Daily Mbr Ins'!F17</f>
        <v>5</v>
      </c>
      <c r="G85" s="201">
        <f>'Daily Mbr Ins'!L17</f>
        <v>1</v>
      </c>
      <c r="H85" s="241">
        <f t="shared" ref="H85:H116" si="77">G85*100/F85</f>
        <v>20</v>
      </c>
      <c r="I85" s="242">
        <f t="shared" si="75"/>
        <v>4</v>
      </c>
      <c r="J85" s="201">
        <f>'Daily Mbr Ins'!N17</f>
        <v>3</v>
      </c>
      <c r="K85" s="201">
        <f>'Daily Mbr Ins'!T17</f>
        <v>0</v>
      </c>
      <c r="L85" s="241">
        <f t="shared" ref="L85:L116" si="78">K85*100/J85</f>
        <v>0</v>
      </c>
      <c r="M85" s="201">
        <f t="shared" si="76"/>
        <v>3</v>
      </c>
      <c r="N85" s="256" t="str">
        <f>IF(COUNTIF(Missing185,D85)=0,"Yes","No")</f>
        <v>Yes</v>
      </c>
      <c r="O85" s="256" t="str">
        <f>IF(COUNTIF(Missing365,D85)=0,"Yes","No")</f>
        <v>Yes</v>
      </c>
      <c r="P85" s="256" t="str">
        <f>IF(COUNTIF(Missing1728,D85)=0,"Yes","No")</f>
        <v>No</v>
      </c>
      <c r="Q85" s="256" t="str">
        <f>IF(COUNTIF(MissingSP7,D85)=0,"Yes","No")</f>
        <v>No</v>
      </c>
      <c r="R85" s="387" t="str">
        <f>IF(AND($S85&gt;="Yes", $T85&gt;="Yes", $U85&gt;="Yes", $V85&gt;="Yes"), "Yes", "No")</f>
        <v>No</v>
      </c>
      <c r="S85" s="387" t="str">
        <f>IF((COUNTIF(ProgramDir,D85)=0),"No","Yes")</f>
        <v>No</v>
      </c>
      <c r="T85" s="387" t="str">
        <f>IF(COUNTIF(NonCompliantGrandKnight,D85)=0,"No","Yes")</f>
        <v>No</v>
      </c>
      <c r="U85" s="387" t="str">
        <f>IF(COUNTIF(FamilyDir,D85)=0,"No","Yes")</f>
        <v>Yes</v>
      </c>
      <c r="V85" s="387" t="str">
        <f>IF(COUNTIF(CommunityDir,D85)=0,"No","Yes")</f>
        <v>No</v>
      </c>
      <c r="W85" s="277">
        <f t="shared" ref="W85:W116" si="79">IF(AND($G85&gt;=$F85,$K85&gt;=$J85), "S", $F85-$G85)</f>
        <v>4</v>
      </c>
      <c r="X85" s="277">
        <f t="shared" ref="X85:X116" si="80">IF(AND($G85&gt;=$F85*2,$K85&gt;=$J85),"DS",$F85*2-$G85)</f>
        <v>9</v>
      </c>
      <c r="Y85" s="277">
        <f t="shared" ref="Y85:Y116" si="81">IF(AND($G85&gt;=$F85*3,$K85&gt;=$J85),"TS",$F85*3-$G85)</f>
        <v>14</v>
      </c>
      <c r="Z85" s="277">
        <f t="shared" ref="Z85:Z116" si="82">IF(AND($G85&gt;=$F85*4,$K85&gt;=$J85),"QS",$F85*4-$G85)</f>
        <v>19</v>
      </c>
    </row>
    <row r="86" spans="2:26" hidden="1">
      <c r="B86" s="201" t="s">
        <v>609</v>
      </c>
      <c r="C86" s="201" t="str">
        <f>'Daily Mbr Ins'!C22</f>
        <v>016</v>
      </c>
      <c r="D86" s="201">
        <f>'Daily Mbr Ins'!B22</f>
        <v>3395</v>
      </c>
      <c r="E86" s="201" t="str">
        <f>'Daily Mbr Ins'!D22</f>
        <v>Superior</v>
      </c>
      <c r="F86" s="201">
        <f>'Daily Mbr Ins'!F22</f>
        <v>4</v>
      </c>
      <c r="G86" s="201">
        <f>'Daily Mbr Ins'!L22</f>
        <v>0</v>
      </c>
      <c r="H86" s="241">
        <f t="shared" si="77"/>
        <v>0</v>
      </c>
      <c r="I86" s="242">
        <f t="shared" si="75"/>
        <v>4</v>
      </c>
      <c r="J86" s="201">
        <f>'Daily Mbr Ins'!N22</f>
        <v>3</v>
      </c>
      <c r="K86" s="201">
        <f>'Daily Mbr Ins'!T22</f>
        <v>0</v>
      </c>
      <c r="L86" s="241">
        <f t="shared" si="78"/>
        <v>0</v>
      </c>
      <c r="M86" s="201">
        <f t="shared" si="76"/>
        <v>3</v>
      </c>
      <c r="N86" s="256" t="str">
        <f>IF(COUNTIF(Missing185,D86)=0,"Yes","No")</f>
        <v>No</v>
      </c>
      <c r="O86" s="256" t="str">
        <f>IF(COUNTIF(Missing365,D86)=0,"Yes","No")</f>
        <v>No</v>
      </c>
      <c r="P86" s="256" t="str">
        <f>IF(COUNTIF(Missing1728,D86)=0,"Yes","No")</f>
        <v>No</v>
      </c>
      <c r="Q86" s="256" t="str">
        <f>IF(COUNTIF(MissingSP7,D86)=0,"Yes","No")</f>
        <v>No</v>
      </c>
      <c r="R86" s="387" t="str">
        <f>IF(AND($S86&gt;="Yes", $T86&gt;="Yes", $U86&gt;="Yes", $V86&gt;="Yes"), "Yes", "No")</f>
        <v>No</v>
      </c>
      <c r="S86" s="387" t="str">
        <f>IF((COUNTIF(ProgramDir,D86)=0),"No","Yes")</f>
        <v>No</v>
      </c>
      <c r="T86" s="387" t="str">
        <f>IF(COUNTIF(NonCompliantGrandKnight,D86)=0,"No","Yes")</f>
        <v>No</v>
      </c>
      <c r="U86" s="387" t="str">
        <f>IF(COUNTIF(FamilyDir,D86)=0,"No","Yes")</f>
        <v>No</v>
      </c>
      <c r="V86" s="387" t="str">
        <f>IF(COUNTIF(CommunityDir,D86)=0,"No","Yes")</f>
        <v>No</v>
      </c>
      <c r="W86" s="277">
        <f t="shared" si="79"/>
        <v>4</v>
      </c>
      <c r="X86" s="277">
        <f t="shared" si="80"/>
        <v>8</v>
      </c>
      <c r="Y86" s="277">
        <f t="shared" si="81"/>
        <v>12</v>
      </c>
      <c r="Z86" s="277">
        <f t="shared" si="82"/>
        <v>16</v>
      </c>
    </row>
    <row r="87" spans="2:26" hidden="1">
      <c r="B87" s="201" t="s">
        <v>609</v>
      </c>
      <c r="C87" s="201" t="str">
        <f>'Daily Mbr Ins'!C26</f>
        <v>016</v>
      </c>
      <c r="D87" s="201">
        <f>'Daily Mbr Ins'!B26</f>
        <v>4260</v>
      </c>
      <c r="E87" s="201" t="str">
        <f>'Daily Mbr Ins'!D26</f>
        <v>Safford</v>
      </c>
      <c r="F87" s="201">
        <f>'Daily Mbr Ins'!F26</f>
        <v>4</v>
      </c>
      <c r="G87" s="201">
        <f>'Daily Mbr Ins'!L26</f>
        <v>-1</v>
      </c>
      <c r="H87" s="241">
        <f t="shared" si="77"/>
        <v>-25</v>
      </c>
      <c r="I87" s="242">
        <f t="shared" si="75"/>
        <v>5</v>
      </c>
      <c r="J87" s="201">
        <f>'Daily Mbr Ins'!N26</f>
        <v>3</v>
      </c>
      <c r="K87" s="201">
        <f>'Daily Mbr Ins'!T26</f>
        <v>0</v>
      </c>
      <c r="L87" s="241">
        <f t="shared" si="78"/>
        <v>0</v>
      </c>
      <c r="M87" s="201">
        <f t="shared" si="76"/>
        <v>3</v>
      </c>
      <c r="N87" s="256" t="str">
        <f>IF(COUNTIF(Missing185,D87)=0,"Yes","No")</f>
        <v>Yes</v>
      </c>
      <c r="O87" s="256" t="str">
        <f>IF(COUNTIF(Missing365,D87)=0,"Yes","No")</f>
        <v>No</v>
      </c>
      <c r="P87" s="256" t="str">
        <f>IF(COUNTIF(Missing1728,D87)=0,"Yes","No")</f>
        <v>No</v>
      </c>
      <c r="Q87" s="256" t="str">
        <f>IF(COUNTIF(MissingSP7,D87)=0,"Yes","No")</f>
        <v>No</v>
      </c>
      <c r="R87" s="387" t="str">
        <f>IF(AND($S87&gt;="Yes", $T87&gt;="Yes", $U87&gt;="Yes", $V87&gt;="Yes"), "Yes", "No")</f>
        <v>No</v>
      </c>
      <c r="S87" s="387" t="str">
        <f>IF((COUNTIF(ProgramDir,D87)=0),"No","Yes")</f>
        <v>No</v>
      </c>
      <c r="T87" s="387" t="str">
        <f>IF(COUNTIF(NonCompliantGrandKnight,D87)=0,"No","Yes")</f>
        <v>No</v>
      </c>
      <c r="U87" s="387" t="str">
        <f>IF(COUNTIF(FamilyDir,D87)=0,"No","Yes")</f>
        <v>No</v>
      </c>
      <c r="V87" s="387" t="str">
        <f>IF(COUNTIF(CommunityDir,D87)=0,"No","Yes")</f>
        <v>No</v>
      </c>
      <c r="W87" s="277">
        <f t="shared" si="79"/>
        <v>5</v>
      </c>
      <c r="X87" s="277">
        <f t="shared" si="80"/>
        <v>9</v>
      </c>
      <c r="Y87" s="277">
        <f t="shared" si="81"/>
        <v>13</v>
      </c>
      <c r="Z87" s="277">
        <f t="shared" si="82"/>
        <v>17</v>
      </c>
    </row>
    <row r="88" spans="2:26" hidden="1">
      <c r="B88" s="201" t="s">
        <v>609</v>
      </c>
      <c r="C88" s="201" t="str">
        <f>'Daily Mbr Ins'!C34</f>
        <v>016</v>
      </c>
      <c r="D88" s="246">
        <f>'Daily Mbr Ins'!B34</f>
        <v>5313</v>
      </c>
      <c r="E88" s="246" t="str">
        <f>'Daily Mbr Ins'!D34</f>
        <v>Clifton</v>
      </c>
      <c r="F88" s="201">
        <f>'Daily Mbr Ins'!F34</f>
        <v>12</v>
      </c>
      <c r="G88" s="201">
        <f>'Daily Mbr Ins'!L34</f>
        <v>0</v>
      </c>
      <c r="H88" s="241">
        <f t="shared" si="77"/>
        <v>0</v>
      </c>
      <c r="I88" s="242">
        <f t="shared" si="75"/>
        <v>12</v>
      </c>
      <c r="J88" s="201">
        <f>'Daily Mbr Ins'!N34</f>
        <v>3</v>
      </c>
      <c r="K88" s="201">
        <f>'Daily Mbr Ins'!T34</f>
        <v>0</v>
      </c>
      <c r="L88" s="241">
        <f t="shared" si="78"/>
        <v>0</v>
      </c>
      <c r="M88" s="201">
        <f t="shared" si="76"/>
        <v>3</v>
      </c>
      <c r="N88" s="256"/>
      <c r="O88" s="256"/>
      <c r="P88" s="256"/>
      <c r="Q88" s="256"/>
      <c r="R88" s="387"/>
      <c r="S88" s="387"/>
      <c r="T88" s="387"/>
      <c r="U88" s="387"/>
      <c r="V88" s="387"/>
      <c r="W88" s="277">
        <f t="shared" si="79"/>
        <v>12</v>
      </c>
      <c r="X88" s="277">
        <f t="shared" si="80"/>
        <v>24</v>
      </c>
      <c r="Y88" s="277">
        <f t="shared" si="81"/>
        <v>36</v>
      </c>
      <c r="Z88" s="277">
        <f t="shared" si="82"/>
        <v>48</v>
      </c>
    </row>
    <row r="89" spans="2:26" hidden="1">
      <c r="B89" s="201" t="s">
        <v>609</v>
      </c>
      <c r="C89" s="201" t="str">
        <f>'Daily Mbr Ins'!C132</f>
        <v>016</v>
      </c>
      <c r="D89" s="201">
        <f>'Daily Mbr Ins'!B132</f>
        <v>14033</v>
      </c>
      <c r="E89" s="201" t="str">
        <f>'Daily Mbr Ins'!D132</f>
        <v>Kearny/Hayden</v>
      </c>
      <c r="F89" s="201">
        <f>'Daily Mbr Ins'!F132</f>
        <v>4</v>
      </c>
      <c r="G89" s="201">
        <f>'Daily Mbr Ins'!L132</f>
        <v>0</v>
      </c>
      <c r="H89" s="241">
        <f t="shared" si="77"/>
        <v>0</v>
      </c>
      <c r="I89" s="242">
        <f t="shared" si="75"/>
        <v>4</v>
      </c>
      <c r="J89" s="201">
        <f>'Daily Mbr Ins'!N132</f>
        <v>3</v>
      </c>
      <c r="K89" s="201">
        <f>'Daily Mbr Ins'!T132</f>
        <v>0</v>
      </c>
      <c r="L89" s="241">
        <f t="shared" si="78"/>
        <v>0</v>
      </c>
      <c r="M89" s="201">
        <f t="shared" si="76"/>
        <v>3</v>
      </c>
      <c r="N89" s="256" t="str">
        <f>IF(COUNTIF(Missing185,D89)=0,"Yes","No")</f>
        <v>Yes</v>
      </c>
      <c r="O89" s="256" t="str">
        <f>IF(COUNTIF(Missing365,D89)=0,"Yes","No")</f>
        <v>No</v>
      </c>
      <c r="P89" s="256" t="str">
        <f>IF(COUNTIF(Missing1728,D89)=0,"Yes","No")</f>
        <v>No</v>
      </c>
      <c r="Q89" s="256" t="str">
        <f>IF(COUNTIF(MissingSP7,D89)=0,"Yes","No")</f>
        <v>No</v>
      </c>
      <c r="R89" s="387" t="str">
        <f>IF(AND($S89&gt;="Yes", $T89&gt;="Yes", $U89&gt;="Yes", $V89&gt;="Yes"), "Yes", "No")</f>
        <v>No</v>
      </c>
      <c r="S89" s="387" t="str">
        <f>IF((COUNTIF(ProgramDir,D89)=0),"No","Yes")</f>
        <v>No</v>
      </c>
      <c r="T89" s="387" t="str">
        <f>IF(COUNTIF(NonCompliantGrandKnight,D89)=0,"No","Yes")</f>
        <v>No</v>
      </c>
      <c r="U89" s="387" t="str">
        <f>IF(COUNTIF(FamilyDir,D89)=0,"No","Yes")</f>
        <v>No</v>
      </c>
      <c r="V89" s="387" t="str">
        <f>IF(COUNTIF(CommunityDir,D89)=0,"No","Yes")</f>
        <v>No</v>
      </c>
      <c r="W89" s="277">
        <f t="shared" si="79"/>
        <v>4</v>
      </c>
      <c r="X89" s="277">
        <f t="shared" si="80"/>
        <v>8</v>
      </c>
      <c r="Y89" s="277">
        <f t="shared" si="81"/>
        <v>12</v>
      </c>
      <c r="Z89" s="277">
        <f t="shared" si="82"/>
        <v>16</v>
      </c>
    </row>
    <row r="90" spans="2:26" hidden="1">
      <c r="B90" s="201" t="s">
        <v>625</v>
      </c>
      <c r="C90" s="201" t="str">
        <f>'Daily Mbr Ins'!C21</f>
        <v>017</v>
      </c>
      <c r="D90" s="201">
        <f>'Daily Mbr Ins'!B21</f>
        <v>3145</v>
      </c>
      <c r="E90" s="201" t="str">
        <f>'Daily Mbr Ins'!D21</f>
        <v>Kingman</v>
      </c>
      <c r="F90" s="201">
        <f>'Daily Mbr Ins'!F21</f>
        <v>8</v>
      </c>
      <c r="G90" s="201">
        <f>'Daily Mbr Ins'!L21</f>
        <v>1</v>
      </c>
      <c r="H90" s="241">
        <f t="shared" si="77"/>
        <v>12.5</v>
      </c>
      <c r="I90" s="242">
        <f t="shared" si="75"/>
        <v>7</v>
      </c>
      <c r="J90" s="201">
        <f>'Daily Mbr Ins'!N21</f>
        <v>3</v>
      </c>
      <c r="K90" s="201">
        <f>'Daily Mbr Ins'!T21</f>
        <v>0</v>
      </c>
      <c r="L90" s="241">
        <f t="shared" si="78"/>
        <v>0</v>
      </c>
      <c r="M90" s="201">
        <f t="shared" si="76"/>
        <v>3</v>
      </c>
      <c r="N90" s="256" t="str">
        <f>IF(COUNTIF(Missing185,D90)=0,"Yes","No")</f>
        <v>Yes</v>
      </c>
      <c r="O90" s="256" t="str">
        <f>IF(COUNTIF(Missing365,D90)=0,"Yes","No")</f>
        <v>No</v>
      </c>
      <c r="P90" s="256" t="str">
        <f>IF(COUNTIF(Missing1728,D90)=0,"Yes","No")</f>
        <v>No</v>
      </c>
      <c r="Q90" s="256" t="str">
        <f>IF(COUNTIF(MissingSP7,D90)=0,"Yes","No")</f>
        <v>No</v>
      </c>
      <c r="R90" s="387" t="str">
        <f>IF(AND($S90&gt;="Yes", $T90&gt;="Yes", $U90&gt;="Yes", $V90&gt;="Yes"), "Yes", "No")</f>
        <v>No</v>
      </c>
      <c r="S90" s="387" t="str">
        <f>IF((COUNTIF(ProgramDir,D90)=0),"No","Yes")</f>
        <v>No</v>
      </c>
      <c r="T90" s="387" t="str">
        <f>IF(COUNTIF(NonCompliantGrandKnight,D90)=0,"No","Yes")</f>
        <v>Yes</v>
      </c>
      <c r="U90" s="387" t="str">
        <f>IF(COUNTIF(FamilyDir,D90)=0,"No","Yes")</f>
        <v>No</v>
      </c>
      <c r="V90" s="387" t="str">
        <f>IF(COUNTIF(CommunityDir,D90)=0,"No","Yes")</f>
        <v>No</v>
      </c>
      <c r="W90" s="277">
        <f t="shared" si="79"/>
        <v>7</v>
      </c>
      <c r="X90" s="277">
        <f t="shared" si="80"/>
        <v>15</v>
      </c>
      <c r="Y90" s="277">
        <f t="shared" si="81"/>
        <v>23</v>
      </c>
      <c r="Z90" s="277">
        <f t="shared" si="82"/>
        <v>31</v>
      </c>
    </row>
    <row r="91" spans="2:26" hidden="1">
      <c r="B91" s="201" t="s">
        <v>625</v>
      </c>
      <c r="C91" s="201" t="str">
        <f>'Daily Mbr Ins'!C37</f>
        <v>017</v>
      </c>
      <c r="D91" s="201">
        <f>'Daily Mbr Ins'!B37</f>
        <v>6442</v>
      </c>
      <c r="E91" s="201" t="str">
        <f>'Daily Mbr Ins'!D37</f>
        <v>Lake Havasu</v>
      </c>
      <c r="F91" s="201">
        <f>'Daily Mbr Ins'!F37</f>
        <v>10</v>
      </c>
      <c r="G91" s="201">
        <f>'Daily Mbr Ins'!L37</f>
        <v>0</v>
      </c>
      <c r="H91" s="241">
        <f t="shared" si="77"/>
        <v>0</v>
      </c>
      <c r="I91" s="242">
        <f t="shared" si="75"/>
        <v>10</v>
      </c>
      <c r="J91" s="201">
        <f>'Daily Mbr Ins'!N37</f>
        <v>4</v>
      </c>
      <c r="K91" s="201">
        <f>'Daily Mbr Ins'!T37</f>
        <v>0</v>
      </c>
      <c r="L91" s="241">
        <f t="shared" si="78"/>
        <v>0</v>
      </c>
      <c r="M91" s="201">
        <f t="shared" si="76"/>
        <v>4</v>
      </c>
      <c r="N91" s="256" t="str">
        <f>IF(COUNTIF(Missing185,D91)=0,"Yes","No")</f>
        <v>Yes</v>
      </c>
      <c r="O91" s="256" t="str">
        <f>IF(COUNTIF(Missing365,D91)=0,"Yes","No")</f>
        <v>Yes</v>
      </c>
      <c r="P91" s="256" t="str">
        <f>IF(COUNTIF(Missing1728,D91)=0,"Yes","No")</f>
        <v>No</v>
      </c>
      <c r="Q91" s="256" t="str">
        <f>IF(COUNTIF(MissingSP7,D91)=0,"Yes","No")</f>
        <v>No</v>
      </c>
      <c r="R91" s="387" t="str">
        <f>IF(AND($S91&gt;="Yes", $T91&gt;="Yes", $U91&gt;="Yes", $V91&gt;="Yes"), "Yes", "No")</f>
        <v>No</v>
      </c>
      <c r="S91" s="387" t="str">
        <f>IF((COUNTIF(ProgramDir,D91)=0),"No","Yes")</f>
        <v>Yes</v>
      </c>
      <c r="T91" s="387" t="str">
        <f>IF(COUNTIF(NonCompliantGrandKnight,D91)=0,"No","Yes")</f>
        <v>No</v>
      </c>
      <c r="U91" s="387" t="str">
        <f>IF(COUNTIF(FamilyDir,D91)=0,"No","Yes")</f>
        <v>No</v>
      </c>
      <c r="V91" s="387" t="str">
        <f>IF(COUNTIF(CommunityDir,D91)=0,"No","Yes")</f>
        <v>No</v>
      </c>
      <c r="W91" s="277">
        <f t="shared" si="79"/>
        <v>10</v>
      </c>
      <c r="X91" s="277">
        <f t="shared" si="80"/>
        <v>20</v>
      </c>
      <c r="Y91" s="277">
        <f t="shared" si="81"/>
        <v>30</v>
      </c>
      <c r="Z91" s="277">
        <f t="shared" si="82"/>
        <v>40</v>
      </c>
    </row>
    <row r="92" spans="2:26" hidden="1">
      <c r="B92" s="201" t="s">
        <v>625</v>
      </c>
      <c r="C92" s="201" t="str">
        <f>'Daily Mbr Ins'!C57</f>
        <v>017</v>
      </c>
      <c r="D92" s="246">
        <f>'Daily Mbr Ins'!B57</f>
        <v>7949</v>
      </c>
      <c r="E92" s="246" t="str">
        <f>'Daily Mbr Ins'!D57</f>
        <v>Parker</v>
      </c>
      <c r="F92" s="201">
        <f>'Daily Mbr Ins'!F57</f>
        <v>4</v>
      </c>
      <c r="G92" s="201">
        <f>'Daily Mbr Ins'!L57</f>
        <v>0</v>
      </c>
      <c r="H92" s="241">
        <f t="shared" si="77"/>
        <v>0</v>
      </c>
      <c r="I92" s="242">
        <f t="shared" si="75"/>
        <v>4</v>
      </c>
      <c r="J92" s="201">
        <f>'Daily Mbr Ins'!N57</f>
        <v>3</v>
      </c>
      <c r="K92" s="201">
        <f>'Daily Mbr Ins'!T57</f>
        <v>0</v>
      </c>
      <c r="L92" s="241">
        <f t="shared" si="78"/>
        <v>0</v>
      </c>
      <c r="M92" s="201">
        <f t="shared" si="76"/>
        <v>3</v>
      </c>
      <c r="N92" s="256"/>
      <c r="O92" s="256"/>
      <c r="P92" s="256"/>
      <c r="Q92" s="256"/>
      <c r="R92" s="387"/>
      <c r="S92" s="387"/>
      <c r="T92" s="387"/>
      <c r="U92" s="387"/>
      <c r="V92" s="387"/>
      <c r="W92" s="277">
        <f t="shared" si="79"/>
        <v>4</v>
      </c>
      <c r="X92" s="277">
        <f t="shared" si="80"/>
        <v>8</v>
      </c>
      <c r="Y92" s="277">
        <f t="shared" si="81"/>
        <v>12</v>
      </c>
      <c r="Z92" s="277">
        <f t="shared" si="82"/>
        <v>16</v>
      </c>
    </row>
    <row r="93" spans="2:26" hidden="1">
      <c r="B93" s="201" t="s">
        <v>625</v>
      </c>
      <c r="C93" s="201" t="str">
        <f>'Daily Mbr Ins'!C61</f>
        <v>017</v>
      </c>
      <c r="D93" s="201">
        <f>'Daily Mbr Ins'!B61</f>
        <v>8100</v>
      </c>
      <c r="E93" s="201" t="str">
        <f>'Daily Mbr Ins'!D61</f>
        <v>Bullhead</v>
      </c>
      <c r="F93" s="201">
        <f>'Daily Mbr Ins'!F61</f>
        <v>6</v>
      </c>
      <c r="G93" s="201">
        <f>'Daily Mbr Ins'!L61</f>
        <v>0</v>
      </c>
      <c r="H93" s="241">
        <f t="shared" si="77"/>
        <v>0</v>
      </c>
      <c r="I93" s="242">
        <f t="shared" si="75"/>
        <v>6</v>
      </c>
      <c r="J93" s="201">
        <f>'Daily Mbr Ins'!N61</f>
        <v>3</v>
      </c>
      <c r="K93" s="201">
        <f>'Daily Mbr Ins'!T61</f>
        <v>0</v>
      </c>
      <c r="L93" s="241">
        <f t="shared" si="78"/>
        <v>0</v>
      </c>
      <c r="M93" s="201">
        <f t="shared" si="76"/>
        <v>3</v>
      </c>
      <c r="N93" s="256" t="str">
        <f t="shared" ref="N93:N100" si="83">IF(COUNTIF(Missing185,D93)=0,"Yes","No")</f>
        <v>Yes</v>
      </c>
      <c r="O93" s="256" t="str">
        <f t="shared" ref="O93:O100" si="84">IF(COUNTIF(Missing365,D93)=0,"Yes","No")</f>
        <v>No</v>
      </c>
      <c r="P93" s="256" t="str">
        <f t="shared" ref="P93:P100" si="85">IF(COUNTIF(Missing1728,D93)=0,"Yes","No")</f>
        <v>No</v>
      </c>
      <c r="Q93" s="256" t="str">
        <f t="shared" ref="Q93:Q100" si="86">IF(COUNTIF(MissingSP7,D93)=0,"Yes","No")</f>
        <v>No</v>
      </c>
      <c r="R93" s="387" t="str">
        <f t="shared" ref="R93:R100" si="87">IF(AND($S93&gt;="Yes", $T93&gt;="Yes", $U93&gt;="Yes", $V93&gt;="Yes"), "Yes", "No")</f>
        <v>No</v>
      </c>
      <c r="S93" s="387" t="str">
        <f t="shared" ref="S93:S100" si="88">IF((COUNTIF(ProgramDir,D93)=0),"No","Yes")</f>
        <v>No</v>
      </c>
      <c r="T93" s="387" t="str">
        <f t="shared" ref="T93:T100" si="89">IF(COUNTIF(NonCompliantGrandKnight,D93)=0,"No","Yes")</f>
        <v>No</v>
      </c>
      <c r="U93" s="387" t="str">
        <f t="shared" ref="U93:U100" si="90">IF(COUNTIF(FamilyDir,D93)=0,"No","Yes")</f>
        <v>No</v>
      </c>
      <c r="V93" s="387" t="str">
        <f t="shared" ref="V93:V100" si="91">IF(COUNTIF(CommunityDir,D93)=0,"No","Yes")</f>
        <v>No</v>
      </c>
      <c r="W93" s="277">
        <f t="shared" si="79"/>
        <v>6</v>
      </c>
      <c r="X93" s="277">
        <f t="shared" si="80"/>
        <v>12</v>
      </c>
      <c r="Y93" s="277">
        <f t="shared" si="81"/>
        <v>18</v>
      </c>
      <c r="Z93" s="277">
        <f t="shared" si="82"/>
        <v>24</v>
      </c>
    </row>
    <row r="94" spans="2:26" hidden="1">
      <c r="B94" s="201" t="s">
        <v>625</v>
      </c>
      <c r="C94" s="201" t="str">
        <f>'Daily Mbr Ins'!C15</f>
        <v>018</v>
      </c>
      <c r="D94" s="201">
        <f>'Daily Mbr Ins'!B15</f>
        <v>1806</v>
      </c>
      <c r="E94" s="201" t="str">
        <f>'Daily Mbr Ins'!D15</f>
        <v>Yuma</v>
      </c>
      <c r="F94" s="201">
        <f>'Daily Mbr Ins'!F15</f>
        <v>9</v>
      </c>
      <c r="G94" s="201">
        <f>'Daily Mbr Ins'!L15</f>
        <v>17</v>
      </c>
      <c r="H94" s="241">
        <f t="shared" si="77"/>
        <v>188.88888888888889</v>
      </c>
      <c r="I94" s="242" t="str">
        <f t="shared" si="75"/>
        <v>Yes</v>
      </c>
      <c r="J94" s="201">
        <f>'Daily Mbr Ins'!N15</f>
        <v>3</v>
      </c>
      <c r="K94" s="201">
        <f>'Daily Mbr Ins'!T15</f>
        <v>0</v>
      </c>
      <c r="L94" s="241">
        <f t="shared" si="78"/>
        <v>0</v>
      </c>
      <c r="M94" s="201">
        <f t="shared" si="76"/>
        <v>3</v>
      </c>
      <c r="N94" s="256" t="str">
        <f t="shared" si="83"/>
        <v>Yes</v>
      </c>
      <c r="O94" s="256" t="str">
        <f t="shared" si="84"/>
        <v>Yes</v>
      </c>
      <c r="P94" s="256" t="str">
        <f t="shared" si="85"/>
        <v>No</v>
      </c>
      <c r="Q94" s="256" t="str">
        <f t="shared" si="86"/>
        <v>No</v>
      </c>
      <c r="R94" s="387" t="str">
        <f t="shared" si="87"/>
        <v>No</v>
      </c>
      <c r="S94" s="387" t="str">
        <f t="shared" si="88"/>
        <v>No</v>
      </c>
      <c r="T94" s="387" t="str">
        <f t="shared" si="89"/>
        <v>No</v>
      </c>
      <c r="U94" s="387" t="str">
        <f t="shared" si="90"/>
        <v>Yes</v>
      </c>
      <c r="V94" s="387" t="str">
        <f t="shared" si="91"/>
        <v>Yes</v>
      </c>
      <c r="W94" s="277">
        <f t="shared" si="79"/>
        <v>-8</v>
      </c>
      <c r="X94" s="277">
        <f t="shared" si="80"/>
        <v>1</v>
      </c>
      <c r="Y94" s="277">
        <f t="shared" si="81"/>
        <v>10</v>
      </c>
      <c r="Z94" s="277">
        <f t="shared" si="82"/>
        <v>19</v>
      </c>
    </row>
    <row r="95" spans="2:26" hidden="1">
      <c r="B95" s="201" t="s">
        <v>625</v>
      </c>
      <c r="C95" s="201" t="str">
        <f>'Daily Mbr Ins'!C63</f>
        <v>018</v>
      </c>
      <c r="D95" s="201">
        <f>'Daily Mbr Ins'!B63</f>
        <v>8305</v>
      </c>
      <c r="E95" s="201" t="str">
        <f>'Daily Mbr Ins'!D63</f>
        <v>Yuma</v>
      </c>
      <c r="F95" s="201">
        <f>'Daily Mbr Ins'!F63</f>
        <v>10</v>
      </c>
      <c r="G95" s="201">
        <f>'Daily Mbr Ins'!L63</f>
        <v>0</v>
      </c>
      <c r="H95" s="241">
        <f t="shared" si="77"/>
        <v>0</v>
      </c>
      <c r="I95" s="242">
        <f t="shared" si="75"/>
        <v>10</v>
      </c>
      <c r="J95" s="201">
        <f>'Daily Mbr Ins'!N63</f>
        <v>3</v>
      </c>
      <c r="K95" s="201">
        <f>'Daily Mbr Ins'!T63</f>
        <v>0</v>
      </c>
      <c r="L95" s="241">
        <f t="shared" si="78"/>
        <v>0</v>
      </c>
      <c r="M95" s="201">
        <f t="shared" si="76"/>
        <v>3</v>
      </c>
      <c r="N95" s="256" t="str">
        <f t="shared" si="83"/>
        <v>Yes</v>
      </c>
      <c r="O95" s="256" t="str">
        <f t="shared" si="84"/>
        <v>Yes</v>
      </c>
      <c r="P95" s="256" t="str">
        <f t="shared" si="85"/>
        <v>No</v>
      </c>
      <c r="Q95" s="256" t="str">
        <f t="shared" si="86"/>
        <v>No</v>
      </c>
      <c r="R95" s="387" t="str">
        <f t="shared" si="87"/>
        <v>No</v>
      </c>
      <c r="S95" s="387" t="str">
        <f t="shared" si="88"/>
        <v>Yes</v>
      </c>
      <c r="T95" s="387" t="str">
        <f t="shared" si="89"/>
        <v>No</v>
      </c>
      <c r="U95" s="387" t="str">
        <f t="shared" si="90"/>
        <v>No</v>
      </c>
      <c r="V95" s="387" t="str">
        <f t="shared" si="91"/>
        <v>No</v>
      </c>
      <c r="W95" s="277">
        <f t="shared" si="79"/>
        <v>10</v>
      </c>
      <c r="X95" s="277">
        <f t="shared" si="80"/>
        <v>20</v>
      </c>
      <c r="Y95" s="277">
        <f t="shared" si="81"/>
        <v>30</v>
      </c>
      <c r="Z95" s="277">
        <f t="shared" si="82"/>
        <v>40</v>
      </c>
    </row>
    <row r="96" spans="2:26" hidden="1">
      <c r="B96" s="201" t="s">
        <v>625</v>
      </c>
      <c r="C96" s="201" t="str">
        <f>'Daily Mbr Ins'!C72</f>
        <v>018</v>
      </c>
      <c r="D96" s="201">
        <f>'Daily Mbr Ins'!B72</f>
        <v>9378</v>
      </c>
      <c r="E96" s="201" t="str">
        <f>'Daily Mbr Ins'!D72</f>
        <v>Yuma</v>
      </c>
      <c r="F96" s="201">
        <f>'Daily Mbr Ins'!F72</f>
        <v>7</v>
      </c>
      <c r="G96" s="201">
        <f>'Daily Mbr Ins'!L72</f>
        <v>0</v>
      </c>
      <c r="H96" s="241">
        <f t="shared" si="77"/>
        <v>0</v>
      </c>
      <c r="I96" s="242">
        <f t="shared" si="75"/>
        <v>7</v>
      </c>
      <c r="J96" s="201">
        <f>'Daily Mbr Ins'!N72</f>
        <v>3</v>
      </c>
      <c r="K96" s="201">
        <f>'Daily Mbr Ins'!T72</f>
        <v>0</v>
      </c>
      <c r="L96" s="241">
        <f t="shared" si="78"/>
        <v>0</v>
      </c>
      <c r="M96" s="201">
        <f t="shared" si="76"/>
        <v>3</v>
      </c>
      <c r="N96" s="256" t="str">
        <f t="shared" si="83"/>
        <v>Yes</v>
      </c>
      <c r="O96" s="256" t="str">
        <f t="shared" si="84"/>
        <v>Yes</v>
      </c>
      <c r="P96" s="256" t="str">
        <f t="shared" si="85"/>
        <v>No</v>
      </c>
      <c r="Q96" s="256" t="str">
        <f t="shared" si="86"/>
        <v>No</v>
      </c>
      <c r="R96" s="387" t="str">
        <f t="shared" si="87"/>
        <v>No</v>
      </c>
      <c r="S96" s="387" t="str">
        <f t="shared" si="88"/>
        <v>No</v>
      </c>
      <c r="T96" s="387" t="str">
        <f t="shared" si="89"/>
        <v>Yes</v>
      </c>
      <c r="U96" s="387" t="str">
        <f t="shared" si="90"/>
        <v>No</v>
      </c>
      <c r="V96" s="387" t="str">
        <f t="shared" si="91"/>
        <v>No</v>
      </c>
      <c r="W96" s="277">
        <f t="shared" si="79"/>
        <v>7</v>
      </c>
      <c r="X96" s="277">
        <f t="shared" si="80"/>
        <v>14</v>
      </c>
      <c r="Y96" s="277">
        <f t="shared" si="81"/>
        <v>21</v>
      </c>
      <c r="Z96" s="277">
        <f t="shared" si="82"/>
        <v>28</v>
      </c>
    </row>
    <row r="97" spans="2:26" hidden="1">
      <c r="B97" s="201" t="s">
        <v>625</v>
      </c>
      <c r="C97" s="201" t="str">
        <f>'Daily Mbr Ins'!C137</f>
        <v>018</v>
      </c>
      <c r="D97" s="201">
        <f>'Daily Mbr Ins'!B137</f>
        <v>14157</v>
      </c>
      <c r="E97" s="201" t="str">
        <f>'Daily Mbr Ins'!D137</f>
        <v>Yuma</v>
      </c>
      <c r="F97" s="201">
        <f>'Daily Mbr Ins'!F137</f>
        <v>4</v>
      </c>
      <c r="G97" s="201">
        <f>'Daily Mbr Ins'!L137</f>
        <v>0</v>
      </c>
      <c r="H97" s="241">
        <f t="shared" si="77"/>
        <v>0</v>
      </c>
      <c r="I97" s="242">
        <f t="shared" si="75"/>
        <v>4</v>
      </c>
      <c r="J97" s="201">
        <f>'Daily Mbr Ins'!N137</f>
        <v>3</v>
      </c>
      <c r="K97" s="201">
        <f>'Daily Mbr Ins'!T137</f>
        <v>0</v>
      </c>
      <c r="L97" s="241">
        <f t="shared" si="78"/>
        <v>0</v>
      </c>
      <c r="M97" s="201">
        <f t="shared" si="76"/>
        <v>3</v>
      </c>
      <c r="N97" s="256" t="str">
        <f t="shared" si="83"/>
        <v>Yes</v>
      </c>
      <c r="O97" s="256" t="str">
        <f t="shared" si="84"/>
        <v>Yes</v>
      </c>
      <c r="P97" s="256" t="str">
        <f t="shared" si="85"/>
        <v>No</v>
      </c>
      <c r="Q97" s="256" t="str">
        <f t="shared" si="86"/>
        <v>No</v>
      </c>
      <c r="R97" s="387" t="str">
        <f t="shared" si="87"/>
        <v>No</v>
      </c>
      <c r="S97" s="387" t="str">
        <f t="shared" si="88"/>
        <v>No</v>
      </c>
      <c r="T97" s="387" t="str">
        <f t="shared" si="89"/>
        <v>No</v>
      </c>
      <c r="U97" s="387" t="str">
        <f t="shared" si="90"/>
        <v>No</v>
      </c>
      <c r="V97" s="387" t="str">
        <f t="shared" si="91"/>
        <v>No</v>
      </c>
      <c r="W97" s="277">
        <f t="shared" si="79"/>
        <v>4</v>
      </c>
      <c r="X97" s="277">
        <f t="shared" si="80"/>
        <v>8</v>
      </c>
      <c r="Y97" s="277">
        <f t="shared" si="81"/>
        <v>12</v>
      </c>
      <c r="Z97" s="277">
        <f t="shared" si="82"/>
        <v>16</v>
      </c>
    </row>
    <row r="98" spans="2:26">
      <c r="B98" s="201" t="s">
        <v>1974</v>
      </c>
      <c r="C98" s="201" t="str">
        <f>'Daily Mbr Ins'!C32</f>
        <v>021</v>
      </c>
      <c r="D98" s="201">
        <f>'Daily Mbr Ins'!B32</f>
        <v>5195</v>
      </c>
      <c r="E98" s="201" t="str">
        <f>'Daily Mbr Ins'!D32</f>
        <v>Holbrook</v>
      </c>
      <c r="F98" s="201">
        <f>'Daily Mbr Ins'!F32</f>
        <v>4</v>
      </c>
      <c r="G98" s="201">
        <f>'Daily Mbr Ins'!L32</f>
        <v>0</v>
      </c>
      <c r="H98" s="241">
        <f t="shared" si="77"/>
        <v>0</v>
      </c>
      <c r="I98" s="242">
        <f t="shared" si="75"/>
        <v>4</v>
      </c>
      <c r="J98" s="201">
        <f>'Daily Mbr Ins'!N32</f>
        <v>3</v>
      </c>
      <c r="K98" s="201">
        <f>'Daily Mbr Ins'!T32</f>
        <v>0</v>
      </c>
      <c r="L98" s="241">
        <f t="shared" si="78"/>
        <v>0</v>
      </c>
      <c r="M98" s="201">
        <f t="shared" si="76"/>
        <v>3</v>
      </c>
      <c r="N98" s="256" t="str">
        <f t="shared" si="83"/>
        <v>Yes</v>
      </c>
      <c r="O98" s="256" t="str">
        <f t="shared" si="84"/>
        <v>No</v>
      </c>
      <c r="P98" s="256" t="str">
        <f t="shared" si="85"/>
        <v>No</v>
      </c>
      <c r="Q98" s="256" t="str">
        <f t="shared" si="86"/>
        <v>No</v>
      </c>
      <c r="R98" s="387" t="str">
        <f t="shared" si="87"/>
        <v>No</v>
      </c>
      <c r="S98" s="387" t="str">
        <f t="shared" si="88"/>
        <v>No</v>
      </c>
      <c r="T98" s="387" t="str">
        <f t="shared" si="89"/>
        <v>No</v>
      </c>
      <c r="U98" s="387" t="str">
        <f t="shared" si="90"/>
        <v>No</v>
      </c>
      <c r="V98" s="387" t="str">
        <f t="shared" si="91"/>
        <v>No</v>
      </c>
      <c r="W98" s="277">
        <f t="shared" si="79"/>
        <v>4</v>
      </c>
      <c r="X98" s="277">
        <f t="shared" si="80"/>
        <v>8</v>
      </c>
      <c r="Y98" s="277">
        <f t="shared" si="81"/>
        <v>12</v>
      </c>
      <c r="Z98" s="277">
        <f t="shared" si="82"/>
        <v>16</v>
      </c>
    </row>
    <row r="99" spans="2:26">
      <c r="B99" s="201" t="s">
        <v>1974</v>
      </c>
      <c r="C99" s="201" t="str">
        <f>'Daily Mbr Ins'!C56</f>
        <v>021</v>
      </c>
      <c r="D99" s="201">
        <f>'Daily Mbr Ins'!B56</f>
        <v>7912</v>
      </c>
      <c r="E99" s="201" t="str">
        <f>'Daily Mbr Ins'!D56</f>
        <v>Pinetop</v>
      </c>
      <c r="F99" s="201">
        <f>'Daily Mbr Ins'!F56</f>
        <v>4</v>
      </c>
      <c r="G99" s="201">
        <f>'Daily Mbr Ins'!L56</f>
        <v>0</v>
      </c>
      <c r="H99" s="241">
        <f t="shared" si="77"/>
        <v>0</v>
      </c>
      <c r="I99" s="242">
        <f t="shared" si="75"/>
        <v>4</v>
      </c>
      <c r="J99" s="201">
        <f>'Daily Mbr Ins'!N56</f>
        <v>3</v>
      </c>
      <c r="K99" s="201">
        <f>'Daily Mbr Ins'!T56</f>
        <v>0</v>
      </c>
      <c r="L99" s="241">
        <f t="shared" si="78"/>
        <v>0</v>
      </c>
      <c r="M99" s="201">
        <f t="shared" si="76"/>
        <v>3</v>
      </c>
      <c r="N99" s="256" t="str">
        <f t="shared" si="83"/>
        <v>Yes</v>
      </c>
      <c r="O99" s="256" t="str">
        <f t="shared" si="84"/>
        <v>Yes</v>
      </c>
      <c r="P99" s="256" t="str">
        <f t="shared" si="85"/>
        <v>No</v>
      </c>
      <c r="Q99" s="256" t="str">
        <f t="shared" si="86"/>
        <v>No</v>
      </c>
      <c r="R99" s="387" t="str">
        <f t="shared" si="87"/>
        <v>No</v>
      </c>
      <c r="S99" s="387" t="str">
        <f t="shared" si="88"/>
        <v>No</v>
      </c>
      <c r="T99" s="387" t="str">
        <f t="shared" si="89"/>
        <v>Yes</v>
      </c>
      <c r="U99" s="387" t="str">
        <f t="shared" si="90"/>
        <v>No</v>
      </c>
      <c r="V99" s="387" t="str">
        <f t="shared" si="91"/>
        <v>No</v>
      </c>
      <c r="W99" s="277">
        <f t="shared" si="79"/>
        <v>4</v>
      </c>
      <c r="X99" s="277">
        <f t="shared" si="80"/>
        <v>8</v>
      </c>
      <c r="Y99" s="277">
        <f t="shared" si="81"/>
        <v>12</v>
      </c>
      <c r="Z99" s="277">
        <f t="shared" si="82"/>
        <v>16</v>
      </c>
    </row>
    <row r="100" spans="2:26">
      <c r="B100" s="201" t="s">
        <v>1974</v>
      </c>
      <c r="C100" s="201" t="str">
        <f>'Daily Mbr Ins'!C60</f>
        <v>021</v>
      </c>
      <c r="D100" s="201">
        <f>'Daily Mbr Ins'!B60</f>
        <v>8091</v>
      </c>
      <c r="E100" s="201" t="str">
        <f>'Daily Mbr Ins'!D60</f>
        <v>St Johns</v>
      </c>
      <c r="F100" s="201">
        <f>'Daily Mbr Ins'!F60</f>
        <v>4</v>
      </c>
      <c r="G100" s="201">
        <f>'Daily Mbr Ins'!L60</f>
        <v>-1</v>
      </c>
      <c r="H100" s="241">
        <f t="shared" si="77"/>
        <v>-25</v>
      </c>
      <c r="I100" s="242">
        <f t="shared" si="75"/>
        <v>5</v>
      </c>
      <c r="J100" s="201">
        <f>'Daily Mbr Ins'!N60</f>
        <v>3</v>
      </c>
      <c r="K100" s="201">
        <f>'Daily Mbr Ins'!T60</f>
        <v>0</v>
      </c>
      <c r="L100" s="241">
        <f t="shared" si="78"/>
        <v>0</v>
      </c>
      <c r="M100" s="201">
        <f t="shared" si="76"/>
        <v>3</v>
      </c>
      <c r="N100" s="256" t="str">
        <f t="shared" si="83"/>
        <v>Yes</v>
      </c>
      <c r="O100" s="256" t="str">
        <f t="shared" si="84"/>
        <v>No</v>
      </c>
      <c r="P100" s="256" t="str">
        <f t="shared" si="85"/>
        <v>No</v>
      </c>
      <c r="Q100" s="256" t="str">
        <f t="shared" si="86"/>
        <v>No</v>
      </c>
      <c r="R100" s="387" t="str">
        <f t="shared" si="87"/>
        <v>No</v>
      </c>
      <c r="S100" s="387" t="str">
        <f t="shared" si="88"/>
        <v>No</v>
      </c>
      <c r="T100" s="387" t="str">
        <f t="shared" si="89"/>
        <v>No</v>
      </c>
      <c r="U100" s="387" t="str">
        <f t="shared" si="90"/>
        <v>No</v>
      </c>
      <c r="V100" s="387" t="str">
        <f t="shared" si="91"/>
        <v>No</v>
      </c>
      <c r="W100" s="277">
        <f t="shared" si="79"/>
        <v>5</v>
      </c>
      <c r="X100" s="277">
        <f t="shared" si="80"/>
        <v>9</v>
      </c>
      <c r="Y100" s="277">
        <f t="shared" si="81"/>
        <v>13</v>
      </c>
      <c r="Z100" s="277">
        <f t="shared" si="82"/>
        <v>17</v>
      </c>
    </row>
    <row r="101" spans="2:26">
      <c r="B101" s="201" t="s">
        <v>1974</v>
      </c>
      <c r="C101" s="201" t="str">
        <f>'Daily Mbr Ins'!C64</f>
        <v>021</v>
      </c>
      <c r="D101" s="246">
        <f>'Daily Mbr Ins'!B64</f>
        <v>8358</v>
      </c>
      <c r="E101" s="246" t="str">
        <f>'Daily Mbr Ins'!D64</f>
        <v>Springerville</v>
      </c>
      <c r="F101" s="201">
        <f>'Daily Mbr Ins'!F64</f>
        <v>10</v>
      </c>
      <c r="G101" s="201">
        <f>'Daily Mbr Ins'!L64</f>
        <v>0</v>
      </c>
      <c r="H101" s="241">
        <f t="shared" si="77"/>
        <v>0</v>
      </c>
      <c r="I101" s="242">
        <f t="shared" si="75"/>
        <v>10</v>
      </c>
      <c r="J101" s="201">
        <f>'Daily Mbr Ins'!N64</f>
        <v>3</v>
      </c>
      <c r="K101" s="201">
        <f>'Daily Mbr Ins'!T64</f>
        <v>0</v>
      </c>
      <c r="L101" s="241">
        <f t="shared" si="78"/>
        <v>0</v>
      </c>
      <c r="M101" s="201">
        <f t="shared" si="76"/>
        <v>3</v>
      </c>
      <c r="N101" s="256"/>
      <c r="O101" s="256"/>
      <c r="P101" s="256"/>
      <c r="Q101" s="256"/>
      <c r="R101" s="387"/>
      <c r="S101" s="387"/>
      <c r="T101" s="387"/>
      <c r="U101" s="387"/>
      <c r="V101" s="387"/>
      <c r="W101" s="277">
        <f t="shared" si="79"/>
        <v>10</v>
      </c>
      <c r="X101" s="277">
        <f t="shared" si="80"/>
        <v>20</v>
      </c>
      <c r="Y101" s="277">
        <f t="shared" si="81"/>
        <v>30</v>
      </c>
      <c r="Z101" s="277">
        <f t="shared" si="82"/>
        <v>40</v>
      </c>
    </row>
    <row r="102" spans="2:26" hidden="1">
      <c r="B102" s="277" t="s">
        <v>609</v>
      </c>
      <c r="C102" s="277" t="str">
        <f>'Daily Mbr Ins'!C13</f>
        <v>020</v>
      </c>
      <c r="D102" s="277">
        <f>'Daily Mbr Ins'!B13</f>
        <v>1229</v>
      </c>
      <c r="E102" s="277" t="str">
        <f>'Daily Mbr Ins'!D13</f>
        <v>Flagstaff</v>
      </c>
      <c r="F102" s="201">
        <f>'Daily Mbr Ins'!F13</f>
        <v>15</v>
      </c>
      <c r="G102" s="201">
        <f>'Daily Mbr Ins'!L13</f>
        <v>2</v>
      </c>
      <c r="H102" s="241">
        <f t="shared" si="77"/>
        <v>13.333333333333334</v>
      </c>
      <c r="I102" s="242">
        <f t="shared" si="75"/>
        <v>13</v>
      </c>
      <c r="J102" s="201">
        <f>'Daily Mbr Ins'!N13</f>
        <v>5</v>
      </c>
      <c r="K102" s="201">
        <f>'Daily Mbr Ins'!T13</f>
        <v>1</v>
      </c>
      <c r="L102" s="241">
        <f t="shared" si="78"/>
        <v>20</v>
      </c>
      <c r="M102" s="201">
        <f t="shared" si="76"/>
        <v>4</v>
      </c>
      <c r="N102" s="256" t="str">
        <f>IF(COUNTIF(Missing185,D102)=0,"Yes","No")</f>
        <v>Yes</v>
      </c>
      <c r="O102" s="256" t="str">
        <f>IF(COUNTIF(Missing365,D102)=0,"Yes","No")</f>
        <v>Yes</v>
      </c>
      <c r="P102" s="256" t="str">
        <f>IF(COUNTIF(Missing1728,D102)=0,"Yes","No")</f>
        <v>No</v>
      </c>
      <c r="Q102" s="256" t="str">
        <f>IF(COUNTIF(MissingSP7,D102)=0,"Yes","No")</f>
        <v>No</v>
      </c>
      <c r="R102" s="387" t="str">
        <f>IF(AND($S102&gt;="Yes", $T102&gt;="Yes", $U102&gt;="Yes", $V102&gt;="Yes"), "Yes", "No")</f>
        <v>No</v>
      </c>
      <c r="S102" s="387" t="str">
        <f>IF((COUNTIF(ProgramDir,D102)=0),"No","Yes")</f>
        <v>Yes</v>
      </c>
      <c r="T102" s="387" t="str">
        <f>IF(COUNTIF(NonCompliantGrandKnight,D102)=0,"No","Yes")</f>
        <v>Yes</v>
      </c>
      <c r="U102" s="387" t="str">
        <f>IF(COUNTIF(FamilyDir,D102)=0,"No","Yes")</f>
        <v>Yes</v>
      </c>
      <c r="V102" s="387" t="str">
        <f>IF(COUNTIF(CommunityDir,D102)=0,"No","Yes")</f>
        <v>No</v>
      </c>
      <c r="W102" s="277">
        <f t="shared" si="79"/>
        <v>13</v>
      </c>
      <c r="X102" s="277">
        <f t="shared" si="80"/>
        <v>28</v>
      </c>
      <c r="Y102" s="277">
        <f t="shared" si="81"/>
        <v>43</v>
      </c>
      <c r="Z102" s="277">
        <f t="shared" si="82"/>
        <v>58</v>
      </c>
    </row>
    <row r="103" spans="2:26" hidden="1">
      <c r="B103" s="201" t="s">
        <v>609</v>
      </c>
      <c r="C103" s="201" t="str">
        <f>'Daily Mbr Ins'!C40</f>
        <v>020</v>
      </c>
      <c r="D103" s="246">
        <f>'Daily Mbr Ins'!B40</f>
        <v>6788</v>
      </c>
      <c r="E103" s="246" t="str">
        <f>'Daily Mbr Ins'!D40</f>
        <v>Page</v>
      </c>
      <c r="F103" s="201">
        <f>'Daily Mbr Ins'!F40</f>
        <v>4</v>
      </c>
      <c r="G103" s="201">
        <f>'Daily Mbr Ins'!L40</f>
        <v>0</v>
      </c>
      <c r="H103" s="241">
        <f t="shared" si="77"/>
        <v>0</v>
      </c>
      <c r="I103" s="242">
        <f t="shared" si="75"/>
        <v>4</v>
      </c>
      <c r="J103" s="201">
        <f>'Daily Mbr Ins'!N40</f>
        <v>3</v>
      </c>
      <c r="K103" s="201">
        <f>'Daily Mbr Ins'!T40</f>
        <v>0</v>
      </c>
      <c r="L103" s="241">
        <f t="shared" si="78"/>
        <v>0</v>
      </c>
      <c r="M103" s="201">
        <f t="shared" si="76"/>
        <v>3</v>
      </c>
      <c r="N103" s="256"/>
      <c r="O103" s="256"/>
      <c r="P103" s="256"/>
      <c r="Q103" s="256"/>
      <c r="R103" s="387"/>
      <c r="S103" s="387"/>
      <c r="T103" s="387"/>
      <c r="U103" s="387"/>
      <c r="V103" s="387"/>
      <c r="W103" s="277">
        <f t="shared" si="79"/>
        <v>4</v>
      </c>
      <c r="X103" s="277">
        <f t="shared" si="80"/>
        <v>8</v>
      </c>
      <c r="Y103" s="277">
        <f t="shared" si="81"/>
        <v>12</v>
      </c>
      <c r="Z103" s="277">
        <f t="shared" si="82"/>
        <v>16</v>
      </c>
    </row>
    <row r="104" spans="2:26" hidden="1">
      <c r="B104" s="201" t="s">
        <v>609</v>
      </c>
      <c r="C104" s="201" t="str">
        <f>'Daily Mbr Ins'!C50</f>
        <v>020</v>
      </c>
      <c r="D104" s="246">
        <f>'Daily Mbr Ins'!B50</f>
        <v>7513</v>
      </c>
      <c r="E104" s="246" t="str">
        <f>'Daily Mbr Ins'!D50</f>
        <v>Flagstaff</v>
      </c>
      <c r="F104" s="201">
        <f>'Daily Mbr Ins'!F50</f>
        <v>4</v>
      </c>
      <c r="G104" s="201">
        <f>'Daily Mbr Ins'!L50</f>
        <v>0</v>
      </c>
      <c r="H104" s="241">
        <f t="shared" si="77"/>
        <v>0</v>
      </c>
      <c r="I104" s="242">
        <f t="shared" si="75"/>
        <v>4</v>
      </c>
      <c r="J104" s="201">
        <f>'Daily Mbr Ins'!N50</f>
        <v>3</v>
      </c>
      <c r="K104" s="201">
        <f>'Daily Mbr Ins'!T50</f>
        <v>0</v>
      </c>
      <c r="L104" s="241">
        <f t="shared" si="78"/>
        <v>0</v>
      </c>
      <c r="M104" s="201">
        <f t="shared" si="76"/>
        <v>3</v>
      </c>
      <c r="N104" s="256"/>
      <c r="O104" s="256"/>
      <c r="P104" s="256"/>
      <c r="Q104" s="256"/>
      <c r="R104" s="387"/>
      <c r="S104" s="387"/>
      <c r="T104" s="387"/>
      <c r="U104" s="387"/>
      <c r="V104" s="387"/>
      <c r="W104" s="277">
        <f t="shared" si="79"/>
        <v>4</v>
      </c>
      <c r="X104" s="277">
        <f t="shared" si="80"/>
        <v>8</v>
      </c>
      <c r="Y104" s="277">
        <f t="shared" si="81"/>
        <v>12</v>
      </c>
      <c r="Z104" s="277">
        <f t="shared" si="82"/>
        <v>16</v>
      </c>
    </row>
    <row r="105" spans="2:26" hidden="1">
      <c r="B105" s="201" t="s">
        <v>609</v>
      </c>
      <c r="C105" s="201" t="str">
        <f>'Daily Mbr Ins'!C53</f>
        <v>020</v>
      </c>
      <c r="D105" s="201">
        <f>'Daily Mbr Ins'!B53</f>
        <v>7626</v>
      </c>
      <c r="E105" s="201" t="str">
        <f>'Daily Mbr Ins'!D53</f>
        <v>Williams</v>
      </c>
      <c r="F105" s="201">
        <f>'Daily Mbr Ins'!F53</f>
        <v>4</v>
      </c>
      <c r="G105" s="201">
        <f>'Daily Mbr Ins'!L53</f>
        <v>2</v>
      </c>
      <c r="H105" s="241">
        <f t="shared" si="77"/>
        <v>50</v>
      </c>
      <c r="I105" s="242">
        <f t="shared" si="75"/>
        <v>2</v>
      </c>
      <c r="J105" s="201">
        <f>'Daily Mbr Ins'!N53</f>
        <v>3</v>
      </c>
      <c r="K105" s="201">
        <f>'Daily Mbr Ins'!T53</f>
        <v>0</v>
      </c>
      <c r="L105" s="241">
        <f t="shared" si="78"/>
        <v>0</v>
      </c>
      <c r="M105" s="201">
        <f t="shared" si="76"/>
        <v>3</v>
      </c>
      <c r="N105" s="256" t="str">
        <f>IF(COUNTIF(Missing185,D105)=0,"Yes","No")</f>
        <v>Yes</v>
      </c>
      <c r="O105" s="256" t="str">
        <f>IF(COUNTIF(Missing365,D105)=0,"Yes","No")</f>
        <v>Yes</v>
      </c>
      <c r="P105" s="256" t="str">
        <f>IF(COUNTIF(Missing1728,D105)=0,"Yes","No")</f>
        <v>No</v>
      </c>
      <c r="Q105" s="256" t="str">
        <f>IF(COUNTIF(MissingSP7,D105)=0,"Yes","No")</f>
        <v>No</v>
      </c>
      <c r="R105" s="387" t="str">
        <f>IF(AND($S105&gt;="Yes", $T105&gt;="Yes", $U105&gt;="Yes", $V105&gt;="Yes"), "Yes", "No")</f>
        <v>No</v>
      </c>
      <c r="S105" s="387" t="str">
        <f>IF((COUNTIF(ProgramDir,D105)=0),"No","Yes")</f>
        <v>No</v>
      </c>
      <c r="T105" s="387" t="str">
        <f>IF(COUNTIF(NonCompliantGrandKnight,D105)=0,"No","Yes")</f>
        <v>No</v>
      </c>
      <c r="U105" s="387" t="str">
        <f>IF(COUNTIF(FamilyDir,D105)=0,"No","Yes")</f>
        <v>No</v>
      </c>
      <c r="V105" s="387" t="str">
        <f>IF(COUNTIF(CommunityDir,D105)=0,"No","Yes")</f>
        <v>No</v>
      </c>
      <c r="W105" s="277">
        <f t="shared" si="79"/>
        <v>2</v>
      </c>
      <c r="X105" s="277">
        <f t="shared" si="80"/>
        <v>6</v>
      </c>
      <c r="Y105" s="277">
        <f t="shared" si="81"/>
        <v>10</v>
      </c>
      <c r="Z105" s="277">
        <f t="shared" si="82"/>
        <v>14</v>
      </c>
    </row>
    <row r="106" spans="2:26" hidden="1">
      <c r="B106" s="201" t="s">
        <v>609</v>
      </c>
      <c r="C106" s="201" t="str">
        <f>'Daily Mbr Ins'!C80</f>
        <v>020</v>
      </c>
      <c r="D106" s="201">
        <f>'Daily Mbr Ins'!B80</f>
        <v>9801</v>
      </c>
      <c r="E106" s="201" t="str">
        <f>'Daily Mbr Ins'!D80</f>
        <v>Winslow</v>
      </c>
      <c r="F106" s="201">
        <f>'Daily Mbr Ins'!F80</f>
        <v>4</v>
      </c>
      <c r="G106" s="201">
        <f>'Daily Mbr Ins'!L80</f>
        <v>0</v>
      </c>
      <c r="H106" s="241">
        <f t="shared" si="77"/>
        <v>0</v>
      </c>
      <c r="I106" s="242">
        <f t="shared" si="75"/>
        <v>4</v>
      </c>
      <c r="J106" s="201">
        <f>'Daily Mbr Ins'!N80</f>
        <v>3</v>
      </c>
      <c r="K106" s="201">
        <f>'Daily Mbr Ins'!T80</f>
        <v>0</v>
      </c>
      <c r="L106" s="241">
        <f t="shared" si="78"/>
        <v>0</v>
      </c>
      <c r="M106" s="201">
        <f t="shared" si="76"/>
        <v>3</v>
      </c>
      <c r="N106" s="256" t="str">
        <f>IF(COUNTIF(Missing185,D106)=0,"Yes","No")</f>
        <v>Yes</v>
      </c>
      <c r="O106" s="256" t="str">
        <f>IF(COUNTIF(Missing365,D106)=0,"Yes","No")</f>
        <v>No</v>
      </c>
      <c r="P106" s="256" t="str">
        <f>IF(COUNTIF(Missing1728,D106)=0,"Yes","No")</f>
        <v>No</v>
      </c>
      <c r="Q106" s="256" t="str">
        <f>IF(COUNTIF(MissingSP7,D106)=0,"Yes","No")</f>
        <v>No</v>
      </c>
      <c r="R106" s="387" t="str">
        <f>IF(AND($S106&gt;="Yes", $T106&gt;="Yes", $U106&gt;="Yes", $V106&gt;="Yes"), "Yes", "No")</f>
        <v>No</v>
      </c>
      <c r="S106" s="387" t="str">
        <f>IF((COUNTIF(ProgramDir,D106)=0),"No","Yes")</f>
        <v>No</v>
      </c>
      <c r="T106" s="387" t="str">
        <f>IF(COUNTIF(NonCompliantGrandKnight,D106)=0,"No","Yes")</f>
        <v>Yes</v>
      </c>
      <c r="U106" s="387" t="str">
        <f>IF(COUNTIF(FamilyDir,D106)=0,"No","Yes")</f>
        <v>No</v>
      </c>
      <c r="V106" s="387" t="str">
        <f>IF(COUNTIF(CommunityDir,D106)=0,"No","Yes")</f>
        <v>No</v>
      </c>
      <c r="W106" s="277">
        <f t="shared" si="79"/>
        <v>4</v>
      </c>
      <c r="X106" s="277">
        <f t="shared" si="80"/>
        <v>8</v>
      </c>
      <c r="Y106" s="277">
        <f t="shared" si="81"/>
        <v>12</v>
      </c>
      <c r="Z106" s="277">
        <f t="shared" si="82"/>
        <v>16</v>
      </c>
    </row>
    <row r="107" spans="2:26">
      <c r="B107" s="201" t="s">
        <v>1974</v>
      </c>
      <c r="C107" s="201" t="str">
        <f>'Daily Mbr Ins'!C105</f>
        <v>021</v>
      </c>
      <c r="D107" s="201">
        <f>'Daily Mbr Ins'!B105</f>
        <v>12078</v>
      </c>
      <c r="E107" s="201" t="str">
        <f>'Daily Mbr Ins'!D105</f>
        <v>Show Low</v>
      </c>
      <c r="F107" s="201">
        <f>'Daily Mbr Ins'!F105</f>
        <v>6</v>
      </c>
      <c r="G107" s="201">
        <f>'Daily Mbr Ins'!L105</f>
        <v>-1</v>
      </c>
      <c r="H107" s="241">
        <f t="shared" si="77"/>
        <v>-16.666666666666668</v>
      </c>
      <c r="I107" s="242">
        <f t="shared" si="75"/>
        <v>7</v>
      </c>
      <c r="J107" s="201">
        <f>'Daily Mbr Ins'!N105</f>
        <v>3</v>
      </c>
      <c r="K107" s="201">
        <f>'Daily Mbr Ins'!T105</f>
        <v>2</v>
      </c>
      <c r="L107" s="241">
        <f t="shared" si="78"/>
        <v>66.666666666666671</v>
      </c>
      <c r="M107" s="201">
        <f t="shared" si="76"/>
        <v>1</v>
      </c>
      <c r="N107" s="256" t="str">
        <f>IF(COUNTIF(Missing185,D107)=0,"Yes","No")</f>
        <v>Yes</v>
      </c>
      <c r="O107" s="256" t="str">
        <f>IF(COUNTIF(Missing365,D107)=0,"Yes","No")</f>
        <v>No</v>
      </c>
      <c r="P107" s="256" t="str">
        <f>IF(COUNTIF(Missing1728,D107)=0,"Yes","No")</f>
        <v>No</v>
      </c>
      <c r="Q107" s="256" t="str">
        <f>IF(COUNTIF(MissingSP7,D107)=0,"Yes","No")</f>
        <v>No</v>
      </c>
      <c r="R107" s="387" t="str">
        <f>IF(AND($S107&gt;="Yes", $T107&gt;="Yes", $U107&gt;="Yes", $V107&gt;="Yes"), "Yes", "No")</f>
        <v>No</v>
      </c>
      <c r="S107" s="387" t="str">
        <f>IF((COUNTIF(ProgramDir,D107)=0),"No","Yes")</f>
        <v>No</v>
      </c>
      <c r="T107" s="387" t="str">
        <f>IF(COUNTIF(NonCompliantGrandKnight,D107)=0,"No","Yes")</f>
        <v>No</v>
      </c>
      <c r="U107" s="387" t="str">
        <f>IF(COUNTIF(FamilyDir,D107)=0,"No","Yes")</f>
        <v>No</v>
      </c>
      <c r="V107" s="387" t="str">
        <f>IF(COUNTIF(CommunityDir,D107)=0,"No","Yes")</f>
        <v>No</v>
      </c>
      <c r="W107" s="277">
        <f t="shared" si="79"/>
        <v>7</v>
      </c>
      <c r="X107" s="277">
        <f t="shared" si="80"/>
        <v>13</v>
      </c>
      <c r="Y107" s="277">
        <f t="shared" si="81"/>
        <v>19</v>
      </c>
      <c r="Z107" s="277">
        <f t="shared" si="82"/>
        <v>25</v>
      </c>
    </row>
    <row r="108" spans="2:26">
      <c r="B108" s="201" t="s">
        <v>1974</v>
      </c>
      <c r="C108" s="201" t="str">
        <f>'Daily Mbr Ins'!C143</f>
        <v>021</v>
      </c>
      <c r="D108" s="246">
        <f>'Daily Mbr Ins'!B143</f>
        <v>14610</v>
      </c>
      <c r="E108" s="246" t="str">
        <f>'Daily Mbr Ins'!D143</f>
        <v>Snowflake</v>
      </c>
      <c r="F108" s="201">
        <f>'Daily Mbr Ins'!F143</f>
        <v>4</v>
      </c>
      <c r="G108" s="201">
        <f>'Daily Mbr Ins'!L143</f>
        <v>0</v>
      </c>
      <c r="H108" s="241">
        <f t="shared" si="77"/>
        <v>0</v>
      </c>
      <c r="I108" s="242">
        <f t="shared" si="75"/>
        <v>4</v>
      </c>
      <c r="J108" s="201">
        <f>'Daily Mbr Ins'!N143</f>
        <v>3</v>
      </c>
      <c r="K108" s="201">
        <f>'Daily Mbr Ins'!T143</f>
        <v>0</v>
      </c>
      <c r="L108" s="241">
        <f t="shared" si="78"/>
        <v>0</v>
      </c>
      <c r="M108" s="201">
        <f t="shared" si="76"/>
        <v>3</v>
      </c>
      <c r="N108" s="256"/>
      <c r="O108" s="256"/>
      <c r="P108" s="256"/>
      <c r="Q108" s="256"/>
      <c r="R108" s="387"/>
      <c r="S108" s="387"/>
      <c r="T108" s="387"/>
      <c r="U108" s="387"/>
      <c r="V108" s="387"/>
      <c r="W108" s="277">
        <f t="shared" si="79"/>
        <v>4</v>
      </c>
      <c r="X108" s="277">
        <f t="shared" si="80"/>
        <v>8</v>
      </c>
      <c r="Y108" s="277">
        <f t="shared" si="81"/>
        <v>12</v>
      </c>
      <c r="Z108" s="277">
        <f t="shared" si="82"/>
        <v>16</v>
      </c>
    </row>
    <row r="109" spans="2:26">
      <c r="B109" s="201" t="s">
        <v>1974</v>
      </c>
      <c r="C109" s="201" t="str">
        <f>'Daily Mbr Ins'!C28</f>
        <v>030</v>
      </c>
      <c r="D109" s="201">
        <f>'Daily Mbr Ins'!B28</f>
        <v>4426</v>
      </c>
      <c r="E109" s="201" t="str">
        <f>'Daily Mbr Ins'!D28</f>
        <v>Scottsdale</v>
      </c>
      <c r="F109" s="201">
        <f>'Daily Mbr Ins'!F28</f>
        <v>7</v>
      </c>
      <c r="G109" s="201">
        <f>'Daily Mbr Ins'!L28</f>
        <v>0</v>
      </c>
      <c r="H109" s="241">
        <f t="shared" si="77"/>
        <v>0</v>
      </c>
      <c r="I109" s="242">
        <f t="shared" si="75"/>
        <v>7</v>
      </c>
      <c r="J109" s="201">
        <f>'Daily Mbr Ins'!N28</f>
        <v>3</v>
      </c>
      <c r="K109" s="201">
        <f>'Daily Mbr Ins'!T28</f>
        <v>0</v>
      </c>
      <c r="L109" s="241">
        <f t="shared" si="78"/>
        <v>0</v>
      </c>
      <c r="M109" s="201">
        <f t="shared" si="76"/>
        <v>3</v>
      </c>
      <c r="N109" s="256" t="str">
        <f>IF(COUNTIF(Missing185,D109)=0,"Yes","No")</f>
        <v>No</v>
      </c>
      <c r="O109" s="256" t="str">
        <f>IF(COUNTIF(Missing365,D109)=0,"Yes","No")</f>
        <v>No</v>
      </c>
      <c r="P109" s="256" t="str">
        <f>IF(COUNTIF(Missing1728,D109)=0,"Yes","No")</f>
        <v>No</v>
      </c>
      <c r="Q109" s="256" t="str">
        <f>IF(COUNTIF(MissingSP7,D109)=0,"Yes","No")</f>
        <v>No</v>
      </c>
      <c r="R109" s="387" t="str">
        <f>IF(AND($S109&gt;="Yes", $T109&gt;="Yes", $U109&gt;="Yes", $V109&gt;="Yes"), "Yes", "No")</f>
        <v>No</v>
      </c>
      <c r="S109" s="387" t="str">
        <f>IF((COUNTIF(ProgramDir,D109)=0),"No","Yes")</f>
        <v>No</v>
      </c>
      <c r="T109" s="387" t="str">
        <f>IF(COUNTIF(NonCompliantGrandKnight,D109)=0,"No","Yes")</f>
        <v>No</v>
      </c>
      <c r="U109" s="387" t="str">
        <f>IF(COUNTIF(FamilyDir,D109)=0,"No","Yes")</f>
        <v>No</v>
      </c>
      <c r="V109" s="387" t="str">
        <f>IF(COUNTIF(CommunityDir,D109)=0,"No","Yes")</f>
        <v>No</v>
      </c>
      <c r="W109" s="277">
        <f t="shared" si="79"/>
        <v>7</v>
      </c>
      <c r="X109" s="277">
        <f t="shared" si="80"/>
        <v>14</v>
      </c>
      <c r="Y109" s="277">
        <f t="shared" si="81"/>
        <v>21</v>
      </c>
      <c r="Z109" s="277">
        <f t="shared" si="82"/>
        <v>28</v>
      </c>
    </row>
    <row r="110" spans="2:26">
      <c r="B110" s="201" t="s">
        <v>1974</v>
      </c>
      <c r="C110" s="201" t="str">
        <f>'Daily Mbr Ins'!C71</f>
        <v>030</v>
      </c>
      <c r="D110" s="201">
        <f>'Daily Mbr Ins'!B71</f>
        <v>9312</v>
      </c>
      <c r="E110" s="201" t="str">
        <f>'Daily Mbr Ins'!D71</f>
        <v>Scottsdale</v>
      </c>
      <c r="F110" s="201">
        <f>'Daily Mbr Ins'!F71</f>
        <v>4</v>
      </c>
      <c r="G110" s="201">
        <f>'Daily Mbr Ins'!L71</f>
        <v>0</v>
      </c>
      <c r="H110" s="241">
        <f t="shared" si="77"/>
        <v>0</v>
      </c>
      <c r="I110" s="242">
        <f t="shared" si="75"/>
        <v>4</v>
      </c>
      <c r="J110" s="201">
        <f>'Daily Mbr Ins'!N71</f>
        <v>3</v>
      </c>
      <c r="K110" s="201">
        <f>'Daily Mbr Ins'!T71</f>
        <v>0</v>
      </c>
      <c r="L110" s="241">
        <f t="shared" si="78"/>
        <v>0</v>
      </c>
      <c r="M110" s="201">
        <f t="shared" si="76"/>
        <v>3</v>
      </c>
      <c r="N110" s="256" t="str">
        <f>IF(COUNTIF(Missing185,D110)=0,"Yes","No")</f>
        <v>Yes</v>
      </c>
      <c r="O110" s="256" t="str">
        <f>IF(COUNTIF(Missing365,D110)=0,"Yes","No")</f>
        <v>No</v>
      </c>
      <c r="P110" s="256" t="str">
        <f>IF(COUNTIF(Missing1728,D110)=0,"Yes","No")</f>
        <v>No</v>
      </c>
      <c r="Q110" s="256" t="str">
        <f>IF(COUNTIF(MissingSP7,D110)=0,"Yes","No")</f>
        <v>No</v>
      </c>
      <c r="R110" s="387" t="str">
        <f>IF(AND($S110&gt;="Yes", $T110&gt;="Yes", $U110&gt;="Yes", $V110&gt;="Yes"), "Yes", "No")</f>
        <v>No</v>
      </c>
      <c r="S110" s="387" t="str">
        <f>IF((COUNTIF(ProgramDir,D110)=0),"No","Yes")</f>
        <v>No</v>
      </c>
      <c r="T110" s="387" t="str">
        <f>IF(COUNTIF(NonCompliantGrandKnight,D110)=0,"No","Yes")</f>
        <v>No</v>
      </c>
      <c r="U110" s="387" t="str">
        <f>IF(COUNTIF(FamilyDir,D110)=0,"No","Yes")</f>
        <v>No</v>
      </c>
      <c r="V110" s="387" t="str">
        <f>IF(COUNTIF(CommunityDir,D110)=0,"No","Yes")</f>
        <v>No</v>
      </c>
      <c r="W110" s="277">
        <f t="shared" si="79"/>
        <v>4</v>
      </c>
      <c r="X110" s="277">
        <f t="shared" si="80"/>
        <v>8</v>
      </c>
      <c r="Y110" s="277">
        <f t="shared" si="81"/>
        <v>12</v>
      </c>
      <c r="Z110" s="277">
        <f t="shared" si="82"/>
        <v>16</v>
      </c>
    </row>
    <row r="111" spans="2:26">
      <c r="B111" s="201" t="s">
        <v>1974</v>
      </c>
      <c r="C111" s="201" t="str">
        <f>'Daily Mbr Ins'!C93</f>
        <v>030</v>
      </c>
      <c r="D111" s="201">
        <f>'Daily Mbr Ins'!B93</f>
        <v>11007</v>
      </c>
      <c r="E111" s="201" t="str">
        <f>'Daily Mbr Ins'!D93</f>
        <v>Scottsdale</v>
      </c>
      <c r="F111" s="201">
        <f>'Daily Mbr Ins'!F93</f>
        <v>5</v>
      </c>
      <c r="G111" s="201">
        <f>'Daily Mbr Ins'!L93</f>
        <v>3</v>
      </c>
      <c r="H111" s="241">
        <f t="shared" si="77"/>
        <v>60</v>
      </c>
      <c r="I111" s="242">
        <f t="shared" si="75"/>
        <v>2</v>
      </c>
      <c r="J111" s="201">
        <f>'Daily Mbr Ins'!N93</f>
        <v>3</v>
      </c>
      <c r="K111" s="201">
        <f>'Daily Mbr Ins'!T93</f>
        <v>-1</v>
      </c>
      <c r="L111" s="241">
        <f t="shared" si="78"/>
        <v>-33.333333333333336</v>
      </c>
      <c r="M111" s="201">
        <f t="shared" si="76"/>
        <v>4</v>
      </c>
      <c r="N111" s="256" t="str">
        <f>IF(COUNTIF(Missing185,D111)=0,"Yes","No")</f>
        <v>Yes</v>
      </c>
      <c r="O111" s="256" t="str">
        <f>IF(COUNTIF(Missing365,D111)=0,"Yes","No")</f>
        <v>Yes</v>
      </c>
      <c r="P111" s="256" t="str">
        <f>IF(COUNTIF(Missing1728,D111)=0,"Yes","No")</f>
        <v>No</v>
      </c>
      <c r="Q111" s="256" t="str">
        <f>IF(COUNTIF(MissingSP7,D111)=0,"Yes","No")</f>
        <v>No</v>
      </c>
      <c r="R111" s="387" t="str">
        <f>IF(AND($S111&gt;="Yes", $T111&gt;="Yes", $U111&gt;="Yes", $V111&gt;="Yes"), "Yes", "No")</f>
        <v>No</v>
      </c>
      <c r="S111" s="387" t="str">
        <f>IF((COUNTIF(ProgramDir,D111)=0),"No","Yes")</f>
        <v>No</v>
      </c>
      <c r="T111" s="387" t="str">
        <f>IF(COUNTIF(NonCompliantGrandKnight,D111)=0,"No","Yes")</f>
        <v>Yes</v>
      </c>
      <c r="U111" s="387" t="str">
        <f>IF(COUNTIF(FamilyDir,D111)=0,"No","Yes")</f>
        <v>No</v>
      </c>
      <c r="V111" s="387" t="str">
        <f>IF(COUNTIF(CommunityDir,D111)=0,"No","Yes")</f>
        <v>No</v>
      </c>
      <c r="W111" s="277">
        <f t="shared" si="79"/>
        <v>2</v>
      </c>
      <c r="X111" s="277">
        <f t="shared" si="80"/>
        <v>7</v>
      </c>
      <c r="Y111" s="277">
        <f t="shared" si="81"/>
        <v>12</v>
      </c>
      <c r="Z111" s="277">
        <f t="shared" si="82"/>
        <v>17</v>
      </c>
    </row>
    <row r="112" spans="2:26">
      <c r="B112" s="201" t="s">
        <v>1974</v>
      </c>
      <c r="C112" s="201" t="str">
        <f>'Daily Mbr Ins'!C125</f>
        <v>030</v>
      </c>
      <c r="D112" s="201">
        <f>'Daily Mbr Ins'!B125</f>
        <v>13497</v>
      </c>
      <c r="E112" s="201" t="str">
        <f>'Daily Mbr Ins'!D125</f>
        <v>Phoenix</v>
      </c>
      <c r="F112" s="201">
        <f>'Daily Mbr Ins'!F125</f>
        <v>4</v>
      </c>
      <c r="G112" s="201">
        <f>'Daily Mbr Ins'!L125</f>
        <v>0</v>
      </c>
      <c r="H112" s="241">
        <f t="shared" si="77"/>
        <v>0</v>
      </c>
      <c r="I112" s="242">
        <f t="shared" si="75"/>
        <v>4</v>
      </c>
      <c r="J112" s="201">
        <f>'Daily Mbr Ins'!N125</f>
        <v>3</v>
      </c>
      <c r="K112" s="201">
        <f>'Daily Mbr Ins'!T125</f>
        <v>0</v>
      </c>
      <c r="L112" s="241">
        <f t="shared" si="78"/>
        <v>0</v>
      </c>
      <c r="M112" s="201">
        <f t="shared" si="76"/>
        <v>3</v>
      </c>
      <c r="N112" s="256" t="str">
        <f>IF(COUNTIF(Missing185,D112)=0,"Yes","No")</f>
        <v>No</v>
      </c>
      <c r="O112" s="256" t="str">
        <f>IF(COUNTIF(Missing365,D112)=0,"Yes","No")</f>
        <v>No</v>
      </c>
      <c r="P112" s="256" t="str">
        <f>IF(COUNTIF(Missing1728,D112)=0,"Yes","No")</f>
        <v>No</v>
      </c>
      <c r="Q112" s="256" t="str">
        <f>IF(COUNTIF(MissingSP7,D112)=0,"Yes","No")</f>
        <v>No</v>
      </c>
      <c r="R112" s="387" t="str">
        <f>IF(AND($S112&gt;="Yes", $T112&gt;="Yes", $U112&gt;="Yes", $V112&gt;="Yes"), "Yes", "No")</f>
        <v>No</v>
      </c>
      <c r="S112" s="387" t="str">
        <f>IF((COUNTIF(ProgramDir,D112)=0),"No","Yes")</f>
        <v>No</v>
      </c>
      <c r="T112" s="387" t="str">
        <f>IF(COUNTIF(NonCompliantGrandKnight,D112)=0,"No","Yes")</f>
        <v>No</v>
      </c>
      <c r="U112" s="387" t="str">
        <f>IF(COUNTIF(FamilyDir,D112)=0,"No","Yes")</f>
        <v>No</v>
      </c>
      <c r="V112" s="387" t="str">
        <f>IF(COUNTIF(CommunityDir,D112)=0,"No","Yes")</f>
        <v>No</v>
      </c>
      <c r="W112" s="277">
        <f t="shared" si="79"/>
        <v>4</v>
      </c>
      <c r="X112" s="277">
        <f t="shared" si="80"/>
        <v>8</v>
      </c>
      <c r="Y112" s="277">
        <f t="shared" si="81"/>
        <v>12</v>
      </c>
      <c r="Z112" s="277">
        <f t="shared" si="82"/>
        <v>16</v>
      </c>
    </row>
    <row r="113" spans="2:26" hidden="1">
      <c r="B113" s="201" t="s">
        <v>609</v>
      </c>
      <c r="C113" s="201" t="str">
        <f>'Daily Mbr Ins'!C59</f>
        <v>022</v>
      </c>
      <c r="D113" s="246">
        <f>'Daily Mbr Ins'!B59</f>
        <v>8090</v>
      </c>
      <c r="E113" s="246" t="str">
        <f>'Daily Mbr Ins'!D59</f>
        <v>Asu Tempe</v>
      </c>
      <c r="F113" s="201">
        <f>'Daily Mbr Ins'!F59</f>
        <v>4</v>
      </c>
      <c r="G113" s="201">
        <f>'Daily Mbr Ins'!L59</f>
        <v>0</v>
      </c>
      <c r="H113" s="241">
        <f t="shared" si="77"/>
        <v>0</v>
      </c>
      <c r="I113" s="242">
        <f t="shared" si="75"/>
        <v>4</v>
      </c>
      <c r="J113" s="201">
        <f>'Daily Mbr Ins'!N59</f>
        <v>3</v>
      </c>
      <c r="K113" s="201">
        <f>'Daily Mbr Ins'!T59</f>
        <v>0</v>
      </c>
      <c r="L113" s="241">
        <f t="shared" si="78"/>
        <v>0</v>
      </c>
      <c r="M113" s="201">
        <f t="shared" si="76"/>
        <v>3</v>
      </c>
      <c r="N113" s="256"/>
      <c r="O113" s="256"/>
      <c r="P113" s="256"/>
      <c r="Q113" s="256"/>
      <c r="R113" s="387"/>
      <c r="S113" s="387"/>
      <c r="T113" s="387"/>
      <c r="U113" s="387"/>
      <c r="V113" s="387"/>
      <c r="W113" s="277">
        <f t="shared" si="79"/>
        <v>4</v>
      </c>
      <c r="X113" s="277">
        <f t="shared" si="80"/>
        <v>8</v>
      </c>
      <c r="Y113" s="277">
        <f t="shared" si="81"/>
        <v>12</v>
      </c>
      <c r="Z113" s="277">
        <f t="shared" si="82"/>
        <v>16</v>
      </c>
    </row>
    <row r="114" spans="2:26" hidden="1">
      <c r="B114" s="201" t="s">
        <v>609</v>
      </c>
      <c r="C114" s="201" t="str">
        <f>'Daily Mbr Ins'!C104</f>
        <v>022</v>
      </c>
      <c r="D114" s="201">
        <f>'Daily Mbr Ins'!B104</f>
        <v>11999</v>
      </c>
      <c r="E114" s="201" t="str">
        <f>'Daily Mbr Ins'!D104</f>
        <v>Tempe</v>
      </c>
      <c r="F114" s="201">
        <f>'Daily Mbr Ins'!F104</f>
        <v>10</v>
      </c>
      <c r="G114" s="201">
        <f>'Daily Mbr Ins'!L104</f>
        <v>1</v>
      </c>
      <c r="H114" s="241">
        <f t="shared" si="77"/>
        <v>10</v>
      </c>
      <c r="I114" s="242">
        <f t="shared" ref="I114:I145" si="92">IF($G114&gt;=$F114, "Yes",$F114-$G114)</f>
        <v>9</v>
      </c>
      <c r="J114" s="201">
        <f>'Daily Mbr Ins'!N104</f>
        <v>3</v>
      </c>
      <c r="K114" s="201">
        <f>'Daily Mbr Ins'!T104</f>
        <v>0</v>
      </c>
      <c r="L114" s="241">
        <f t="shared" si="78"/>
        <v>0</v>
      </c>
      <c r="M114" s="201">
        <f t="shared" ref="M114:M145" si="93">IF($K114&gt;=$J114, "Yes",$J114-$K114)</f>
        <v>3</v>
      </c>
      <c r="N114" s="256" t="str">
        <f t="shared" ref="N114:N133" si="94">IF(COUNTIF(Missing185,D114)=0,"Yes","No")</f>
        <v>Yes</v>
      </c>
      <c r="O114" s="256" t="str">
        <f t="shared" ref="O114:O133" si="95">IF(COUNTIF(Missing365,D114)=0,"Yes","No")</f>
        <v>Yes</v>
      </c>
      <c r="P114" s="256" t="str">
        <f t="shared" ref="P114:P133" si="96">IF(COUNTIF(Missing1728,D114)=0,"Yes","No")</f>
        <v>No</v>
      </c>
      <c r="Q114" s="256" t="str">
        <f t="shared" ref="Q114:Q133" si="97">IF(COUNTIF(MissingSP7,D114)=0,"Yes","No")</f>
        <v>No</v>
      </c>
      <c r="R114" s="387" t="str">
        <f t="shared" ref="R114:R133" si="98">IF(AND($S114&gt;="Yes", $T114&gt;="Yes", $U114&gt;="Yes", $V114&gt;="Yes"), "Yes", "No")</f>
        <v>No</v>
      </c>
      <c r="S114" s="387" t="str">
        <f t="shared" ref="S114:S133" si="99">IF((COUNTIF(ProgramDir,D114)=0),"No","Yes")</f>
        <v>No</v>
      </c>
      <c r="T114" s="387" t="str">
        <f t="shared" ref="T114:T133" si="100">IF(COUNTIF(NonCompliantGrandKnight,D114)=0,"No","Yes")</f>
        <v>Yes</v>
      </c>
      <c r="U114" s="387" t="str">
        <f t="shared" ref="U114:U133" si="101">IF(COUNTIF(FamilyDir,D114)=0,"No","Yes")</f>
        <v>No</v>
      </c>
      <c r="V114" s="387" t="str">
        <f t="shared" ref="V114:V133" si="102">IF(COUNTIF(CommunityDir,D114)=0,"No","Yes")</f>
        <v>Yes</v>
      </c>
      <c r="W114" s="277">
        <f t="shared" si="79"/>
        <v>9</v>
      </c>
      <c r="X114" s="277">
        <f t="shared" si="80"/>
        <v>19</v>
      </c>
      <c r="Y114" s="277">
        <f t="shared" si="81"/>
        <v>29</v>
      </c>
      <c r="Z114" s="277">
        <f t="shared" si="82"/>
        <v>39</v>
      </c>
    </row>
    <row r="115" spans="2:26" hidden="1">
      <c r="B115" s="277" t="s">
        <v>609</v>
      </c>
      <c r="C115" s="277" t="str">
        <f>'Daily Mbr Ins'!C131</f>
        <v>022</v>
      </c>
      <c r="D115" s="277">
        <f>'Daily Mbr Ins'!B131</f>
        <v>13895</v>
      </c>
      <c r="E115" s="277" t="str">
        <f>'Daily Mbr Ins'!D131</f>
        <v>Maricopa</v>
      </c>
      <c r="F115" s="201">
        <f>'Daily Mbr Ins'!F131</f>
        <v>6</v>
      </c>
      <c r="G115" s="201">
        <f>'Daily Mbr Ins'!L131</f>
        <v>0</v>
      </c>
      <c r="H115" s="241">
        <f t="shared" si="77"/>
        <v>0</v>
      </c>
      <c r="I115" s="242">
        <f t="shared" si="92"/>
        <v>6</v>
      </c>
      <c r="J115" s="201">
        <f>'Daily Mbr Ins'!N131</f>
        <v>3</v>
      </c>
      <c r="K115" s="201">
        <f>'Daily Mbr Ins'!T131</f>
        <v>1</v>
      </c>
      <c r="L115" s="241">
        <f t="shared" si="78"/>
        <v>33.333333333333336</v>
      </c>
      <c r="M115" s="201">
        <f t="shared" si="93"/>
        <v>2</v>
      </c>
      <c r="N115" s="256" t="str">
        <f t="shared" si="94"/>
        <v>Yes</v>
      </c>
      <c r="O115" s="256" t="str">
        <f t="shared" si="95"/>
        <v>No</v>
      </c>
      <c r="P115" s="256" t="str">
        <f t="shared" si="96"/>
        <v>No</v>
      </c>
      <c r="Q115" s="256" t="str">
        <f t="shared" si="97"/>
        <v>No</v>
      </c>
      <c r="R115" s="387" t="str">
        <f t="shared" si="98"/>
        <v>No</v>
      </c>
      <c r="S115" s="387" t="str">
        <f t="shared" si="99"/>
        <v>No</v>
      </c>
      <c r="T115" s="387" t="str">
        <f t="shared" si="100"/>
        <v>Yes</v>
      </c>
      <c r="U115" s="387" t="str">
        <f t="shared" si="101"/>
        <v>No</v>
      </c>
      <c r="V115" s="387" t="str">
        <f t="shared" si="102"/>
        <v>No</v>
      </c>
      <c r="W115" s="277">
        <f t="shared" si="79"/>
        <v>6</v>
      </c>
      <c r="X115" s="277">
        <f t="shared" si="80"/>
        <v>12</v>
      </c>
      <c r="Y115" s="277">
        <f t="shared" si="81"/>
        <v>18</v>
      </c>
      <c r="Z115" s="277">
        <f t="shared" si="82"/>
        <v>24</v>
      </c>
    </row>
    <row r="116" spans="2:26" hidden="1">
      <c r="B116" s="277" t="s">
        <v>609</v>
      </c>
      <c r="C116" s="277" t="str">
        <f>'Daily Mbr Ins'!C134</f>
        <v>022</v>
      </c>
      <c r="D116" s="277">
        <f>'Daily Mbr Ins'!B134</f>
        <v>14101</v>
      </c>
      <c r="E116" s="277" t="str">
        <f>'Daily Mbr Ins'!D134</f>
        <v>Queen Creek</v>
      </c>
      <c r="F116" s="201">
        <f>'Daily Mbr Ins'!F134</f>
        <v>5</v>
      </c>
      <c r="G116" s="201">
        <f>'Daily Mbr Ins'!L134</f>
        <v>0</v>
      </c>
      <c r="H116" s="241">
        <f t="shared" si="77"/>
        <v>0</v>
      </c>
      <c r="I116" s="242">
        <f t="shared" si="92"/>
        <v>5</v>
      </c>
      <c r="J116" s="201">
        <f>'Daily Mbr Ins'!N134</f>
        <v>3</v>
      </c>
      <c r="K116" s="201">
        <f>'Daily Mbr Ins'!T134</f>
        <v>1</v>
      </c>
      <c r="L116" s="241">
        <f t="shared" si="78"/>
        <v>33.333333333333336</v>
      </c>
      <c r="M116" s="201">
        <f t="shared" si="93"/>
        <v>2</v>
      </c>
      <c r="N116" s="256" t="str">
        <f t="shared" si="94"/>
        <v>Yes</v>
      </c>
      <c r="O116" s="256" t="str">
        <f t="shared" si="95"/>
        <v>Yes</v>
      </c>
      <c r="P116" s="256" t="str">
        <f t="shared" si="96"/>
        <v>No</v>
      </c>
      <c r="Q116" s="256" t="str">
        <f t="shared" si="97"/>
        <v>No</v>
      </c>
      <c r="R116" s="387" t="str">
        <f t="shared" si="98"/>
        <v>No</v>
      </c>
      <c r="S116" s="387" t="str">
        <f t="shared" si="99"/>
        <v>No</v>
      </c>
      <c r="T116" s="387" t="str">
        <f t="shared" si="100"/>
        <v>Yes</v>
      </c>
      <c r="U116" s="387" t="str">
        <f t="shared" si="101"/>
        <v>No</v>
      </c>
      <c r="V116" s="387" t="str">
        <f t="shared" si="102"/>
        <v>No</v>
      </c>
      <c r="W116" s="277">
        <f t="shared" si="79"/>
        <v>5</v>
      </c>
      <c r="X116" s="277">
        <f t="shared" si="80"/>
        <v>10</v>
      </c>
      <c r="Y116" s="277">
        <f t="shared" si="81"/>
        <v>15</v>
      </c>
      <c r="Z116" s="277">
        <f t="shared" si="82"/>
        <v>20</v>
      </c>
    </row>
    <row r="117" spans="2:26" hidden="1">
      <c r="B117" s="277" t="s">
        <v>625</v>
      </c>
      <c r="C117" s="277" t="str">
        <f>'Daily Mbr Ins'!C83</f>
        <v>023</v>
      </c>
      <c r="D117" s="277">
        <f>'Daily Mbr Ins'!B83</f>
        <v>10050</v>
      </c>
      <c r="E117" s="277" t="str">
        <f>'Daily Mbr Ins'!D83</f>
        <v>Scottsdale</v>
      </c>
      <c r="F117" s="201">
        <f>'Daily Mbr Ins'!F83</f>
        <v>12</v>
      </c>
      <c r="G117" s="201">
        <f>'Daily Mbr Ins'!L83</f>
        <v>-10</v>
      </c>
      <c r="H117" s="241">
        <f t="shared" ref="H117:H135" si="103">G117*100/F117</f>
        <v>-83.333333333333329</v>
      </c>
      <c r="I117" s="242">
        <f t="shared" si="92"/>
        <v>22</v>
      </c>
      <c r="J117" s="201">
        <f>'Daily Mbr Ins'!N83</f>
        <v>4</v>
      </c>
      <c r="K117" s="201">
        <f>'Daily Mbr Ins'!T83</f>
        <v>-2</v>
      </c>
      <c r="L117" s="241">
        <f t="shared" ref="L117:L135" si="104">K117*100/J117</f>
        <v>-50</v>
      </c>
      <c r="M117" s="201">
        <f t="shared" si="93"/>
        <v>6</v>
      </c>
      <c r="N117" s="256" t="str">
        <f t="shared" si="94"/>
        <v>Yes</v>
      </c>
      <c r="O117" s="256" t="str">
        <f t="shared" si="95"/>
        <v>No</v>
      </c>
      <c r="P117" s="256" t="str">
        <f t="shared" si="96"/>
        <v>No</v>
      </c>
      <c r="Q117" s="256" t="str">
        <f t="shared" si="97"/>
        <v>No</v>
      </c>
      <c r="R117" s="387" t="str">
        <f t="shared" si="98"/>
        <v>No</v>
      </c>
      <c r="S117" s="387" t="str">
        <f t="shared" si="99"/>
        <v>No</v>
      </c>
      <c r="T117" s="387" t="str">
        <f t="shared" si="100"/>
        <v>No</v>
      </c>
      <c r="U117" s="387" t="str">
        <f t="shared" si="101"/>
        <v>No</v>
      </c>
      <c r="V117" s="387" t="str">
        <f t="shared" si="102"/>
        <v>No</v>
      </c>
      <c r="W117" s="277">
        <f t="shared" ref="W117:W135" si="105">IF(AND($G117&gt;=$F117,$K117&gt;=$J117), "S", $F117-$G117)</f>
        <v>22</v>
      </c>
      <c r="X117" s="277">
        <f t="shared" ref="X117:X135" si="106">IF(AND($G117&gt;=$F117*2,$K117&gt;=$J117),"DS",$F117*2-$G117)</f>
        <v>34</v>
      </c>
      <c r="Y117" s="277">
        <f t="shared" ref="Y117:Y135" si="107">IF(AND($G117&gt;=$F117*3,$K117&gt;=$J117),"TS",$F117*3-$G117)</f>
        <v>46</v>
      </c>
      <c r="Z117" s="277">
        <f t="shared" ref="Z117:Z135" si="108">IF(AND($G117&gt;=$F117*4,$K117&gt;=$J117),"QS",$F117*4-$G117)</f>
        <v>58</v>
      </c>
    </row>
    <row r="118" spans="2:26" hidden="1">
      <c r="B118" s="277" t="s">
        <v>625</v>
      </c>
      <c r="C118" s="277" t="str">
        <f>'Daily Mbr Ins'!C94</f>
        <v>023</v>
      </c>
      <c r="D118" s="277">
        <f>'Daily Mbr Ins'!B94</f>
        <v>11116</v>
      </c>
      <c r="E118" s="277" t="str">
        <f>'Daily Mbr Ins'!D94</f>
        <v>Carefree</v>
      </c>
      <c r="F118" s="201">
        <f>'Daily Mbr Ins'!F94</f>
        <v>12</v>
      </c>
      <c r="G118" s="201">
        <f>'Daily Mbr Ins'!L94</f>
        <v>0</v>
      </c>
      <c r="H118" s="241">
        <f t="shared" si="103"/>
        <v>0</v>
      </c>
      <c r="I118" s="242">
        <f t="shared" si="92"/>
        <v>12</v>
      </c>
      <c r="J118" s="201">
        <f>'Daily Mbr Ins'!N94</f>
        <v>4</v>
      </c>
      <c r="K118" s="201">
        <f>'Daily Mbr Ins'!T94</f>
        <v>0</v>
      </c>
      <c r="L118" s="241">
        <f t="shared" si="104"/>
        <v>0</v>
      </c>
      <c r="M118" s="201">
        <f t="shared" si="93"/>
        <v>4</v>
      </c>
      <c r="N118" s="256" t="str">
        <f t="shared" si="94"/>
        <v>Yes</v>
      </c>
      <c r="O118" s="256" t="str">
        <f t="shared" si="95"/>
        <v>Yes</v>
      </c>
      <c r="P118" s="256" t="str">
        <f t="shared" si="96"/>
        <v>No</v>
      </c>
      <c r="Q118" s="256" t="str">
        <f t="shared" si="97"/>
        <v>No</v>
      </c>
      <c r="R118" s="387" t="str">
        <f t="shared" si="98"/>
        <v>No</v>
      </c>
      <c r="S118" s="387" t="str">
        <f t="shared" si="99"/>
        <v>No</v>
      </c>
      <c r="T118" s="387" t="str">
        <f t="shared" si="100"/>
        <v>No</v>
      </c>
      <c r="U118" s="387" t="str">
        <f t="shared" si="101"/>
        <v>No</v>
      </c>
      <c r="V118" s="387" t="str">
        <f t="shared" si="102"/>
        <v>No</v>
      </c>
      <c r="W118" s="277">
        <f t="shared" si="105"/>
        <v>12</v>
      </c>
      <c r="X118" s="277">
        <f t="shared" si="106"/>
        <v>24</v>
      </c>
      <c r="Y118" s="277">
        <f t="shared" si="107"/>
        <v>36</v>
      </c>
      <c r="Z118" s="277">
        <f t="shared" si="108"/>
        <v>48</v>
      </c>
    </row>
    <row r="119" spans="2:26" hidden="1">
      <c r="B119" s="277" t="s">
        <v>625</v>
      </c>
      <c r="C119" s="277" t="str">
        <f>'Daily Mbr Ins'!C118</f>
        <v>023</v>
      </c>
      <c r="D119" s="277">
        <f>'Daily Mbr Ins'!B118</f>
        <v>12856</v>
      </c>
      <c r="E119" s="277" t="str">
        <f>'Daily Mbr Ins'!D118</f>
        <v>Glendale</v>
      </c>
      <c r="F119" s="201">
        <f>'Daily Mbr Ins'!F118</f>
        <v>14</v>
      </c>
      <c r="G119" s="201">
        <f>'Daily Mbr Ins'!L118</f>
        <v>1</v>
      </c>
      <c r="H119" s="241">
        <f t="shared" si="103"/>
        <v>7.1428571428571432</v>
      </c>
      <c r="I119" s="242">
        <f t="shared" si="92"/>
        <v>13</v>
      </c>
      <c r="J119" s="201">
        <f>'Daily Mbr Ins'!N118</f>
        <v>5</v>
      </c>
      <c r="K119" s="201">
        <f>'Daily Mbr Ins'!T118</f>
        <v>-1</v>
      </c>
      <c r="L119" s="241">
        <f t="shared" si="104"/>
        <v>-20</v>
      </c>
      <c r="M119" s="201">
        <f t="shared" si="93"/>
        <v>6</v>
      </c>
      <c r="N119" s="256" t="str">
        <f t="shared" si="94"/>
        <v>Yes</v>
      </c>
      <c r="O119" s="256" t="str">
        <f t="shared" si="95"/>
        <v>Yes</v>
      </c>
      <c r="P119" s="256" t="str">
        <f t="shared" si="96"/>
        <v>No</v>
      </c>
      <c r="Q119" s="256" t="str">
        <f t="shared" si="97"/>
        <v>No</v>
      </c>
      <c r="R119" s="387" t="str">
        <f t="shared" si="98"/>
        <v>No</v>
      </c>
      <c r="S119" s="387" t="str">
        <f t="shared" si="99"/>
        <v>No</v>
      </c>
      <c r="T119" s="387" t="str">
        <f t="shared" si="100"/>
        <v>Yes</v>
      </c>
      <c r="U119" s="387" t="str">
        <f t="shared" si="101"/>
        <v>No</v>
      </c>
      <c r="V119" s="387" t="str">
        <f t="shared" si="102"/>
        <v>No</v>
      </c>
      <c r="W119" s="277">
        <f t="shared" si="105"/>
        <v>13</v>
      </c>
      <c r="X119" s="277">
        <f t="shared" si="106"/>
        <v>27</v>
      </c>
      <c r="Y119" s="277">
        <f t="shared" si="107"/>
        <v>41</v>
      </c>
      <c r="Z119" s="277">
        <f t="shared" si="108"/>
        <v>55</v>
      </c>
    </row>
    <row r="120" spans="2:26" hidden="1">
      <c r="B120" s="277" t="s">
        <v>625</v>
      </c>
      <c r="C120" s="277" t="str">
        <f>'Daily Mbr Ins'!C123</f>
        <v>023</v>
      </c>
      <c r="D120" s="277">
        <f>'Daily Mbr Ins'!B123</f>
        <v>13286</v>
      </c>
      <c r="E120" s="277" t="str">
        <f>'Daily Mbr Ins'!D123</f>
        <v>Cave Creek</v>
      </c>
      <c r="F120" s="201">
        <f>'Daily Mbr Ins'!F123</f>
        <v>14</v>
      </c>
      <c r="G120" s="201">
        <f>'Daily Mbr Ins'!L123</f>
        <v>0</v>
      </c>
      <c r="H120" s="241">
        <f t="shared" si="103"/>
        <v>0</v>
      </c>
      <c r="I120" s="242">
        <f t="shared" si="92"/>
        <v>14</v>
      </c>
      <c r="J120" s="201">
        <f>'Daily Mbr Ins'!N123</f>
        <v>5</v>
      </c>
      <c r="K120" s="201">
        <f>'Daily Mbr Ins'!T123</f>
        <v>0</v>
      </c>
      <c r="L120" s="241">
        <f t="shared" si="104"/>
        <v>0</v>
      </c>
      <c r="M120" s="201">
        <f t="shared" si="93"/>
        <v>5</v>
      </c>
      <c r="N120" s="256" t="str">
        <f t="shared" si="94"/>
        <v>Yes</v>
      </c>
      <c r="O120" s="256" t="str">
        <f t="shared" si="95"/>
        <v>Yes</v>
      </c>
      <c r="P120" s="256" t="str">
        <f t="shared" si="96"/>
        <v>No</v>
      </c>
      <c r="Q120" s="256" t="str">
        <f t="shared" si="97"/>
        <v>No</v>
      </c>
      <c r="R120" s="387" t="str">
        <f t="shared" si="98"/>
        <v>No</v>
      </c>
      <c r="S120" s="387" t="str">
        <f t="shared" si="99"/>
        <v>Yes</v>
      </c>
      <c r="T120" s="387" t="str">
        <f t="shared" si="100"/>
        <v>Yes</v>
      </c>
      <c r="U120" s="387" t="str">
        <f t="shared" si="101"/>
        <v>No</v>
      </c>
      <c r="V120" s="387" t="str">
        <f t="shared" si="102"/>
        <v>Yes</v>
      </c>
      <c r="W120" s="277">
        <f t="shared" si="105"/>
        <v>14</v>
      </c>
      <c r="X120" s="277">
        <f t="shared" si="106"/>
        <v>28</v>
      </c>
      <c r="Y120" s="277">
        <f t="shared" si="107"/>
        <v>42</v>
      </c>
      <c r="Z120" s="277">
        <f t="shared" si="108"/>
        <v>56</v>
      </c>
    </row>
    <row r="121" spans="2:26" hidden="1">
      <c r="B121" s="277" t="s">
        <v>625</v>
      </c>
      <c r="C121" s="277" t="str">
        <f>'Daily Mbr Ins'!C127</f>
        <v>023</v>
      </c>
      <c r="D121" s="277">
        <f>'Daily Mbr Ins'!B127</f>
        <v>13719</v>
      </c>
      <c r="E121" s="277" t="str">
        <f>'Daily Mbr Ins'!D127</f>
        <v>Anthem</v>
      </c>
      <c r="F121" s="201">
        <f>'Daily Mbr Ins'!F127</f>
        <v>12</v>
      </c>
      <c r="G121" s="201">
        <f>'Daily Mbr Ins'!L127</f>
        <v>-1</v>
      </c>
      <c r="H121" s="241">
        <f t="shared" si="103"/>
        <v>-8.3333333333333339</v>
      </c>
      <c r="I121" s="242">
        <f t="shared" si="92"/>
        <v>13</v>
      </c>
      <c r="J121" s="201">
        <f>'Daily Mbr Ins'!N127</f>
        <v>4</v>
      </c>
      <c r="K121" s="201">
        <f>'Daily Mbr Ins'!T127</f>
        <v>0</v>
      </c>
      <c r="L121" s="241">
        <f t="shared" si="104"/>
        <v>0</v>
      </c>
      <c r="M121" s="201">
        <f t="shared" si="93"/>
        <v>4</v>
      </c>
      <c r="N121" s="256" t="str">
        <f t="shared" si="94"/>
        <v>Yes</v>
      </c>
      <c r="O121" s="256" t="str">
        <f t="shared" si="95"/>
        <v>Yes</v>
      </c>
      <c r="P121" s="256" t="str">
        <f t="shared" si="96"/>
        <v>No</v>
      </c>
      <c r="Q121" s="256" t="str">
        <f t="shared" si="97"/>
        <v>No</v>
      </c>
      <c r="R121" s="387" t="str">
        <f t="shared" si="98"/>
        <v>No</v>
      </c>
      <c r="S121" s="387" t="str">
        <f t="shared" si="99"/>
        <v>No</v>
      </c>
      <c r="T121" s="387" t="str">
        <f t="shared" si="100"/>
        <v>Yes</v>
      </c>
      <c r="U121" s="387" t="str">
        <f t="shared" si="101"/>
        <v>No</v>
      </c>
      <c r="V121" s="387" t="str">
        <f t="shared" si="102"/>
        <v>No</v>
      </c>
      <c r="W121" s="277">
        <f t="shared" si="105"/>
        <v>13</v>
      </c>
      <c r="X121" s="277">
        <f t="shared" si="106"/>
        <v>25</v>
      </c>
      <c r="Y121" s="277">
        <f t="shared" si="107"/>
        <v>37</v>
      </c>
      <c r="Z121" s="277">
        <f t="shared" si="108"/>
        <v>49</v>
      </c>
    </row>
    <row r="122" spans="2:26" hidden="1">
      <c r="B122" s="277" t="s">
        <v>620</v>
      </c>
      <c r="C122" s="277" t="str">
        <f>'Daily Mbr Ins'!C24</f>
        <v>024</v>
      </c>
      <c r="D122" s="277">
        <f>'Daily Mbr Ins'!B24</f>
        <v>3510</v>
      </c>
      <c r="E122" s="277" t="str">
        <f>'Daily Mbr Ins'!D24</f>
        <v>Phoenix</v>
      </c>
      <c r="F122" s="201">
        <f>'Daily Mbr Ins'!F24</f>
        <v>5</v>
      </c>
      <c r="G122" s="201">
        <f>'Daily Mbr Ins'!L24</f>
        <v>0</v>
      </c>
      <c r="H122" s="241">
        <f t="shared" si="103"/>
        <v>0</v>
      </c>
      <c r="I122" s="242">
        <f t="shared" si="92"/>
        <v>5</v>
      </c>
      <c r="J122" s="201">
        <f>'Daily Mbr Ins'!N24</f>
        <v>3</v>
      </c>
      <c r="K122" s="201">
        <f>'Daily Mbr Ins'!T24</f>
        <v>0</v>
      </c>
      <c r="L122" s="241">
        <f t="shared" si="104"/>
        <v>0</v>
      </c>
      <c r="M122" s="201">
        <f t="shared" si="93"/>
        <v>3</v>
      </c>
      <c r="N122" s="256" t="str">
        <f t="shared" si="94"/>
        <v>Yes</v>
      </c>
      <c r="O122" s="256" t="str">
        <f t="shared" si="95"/>
        <v>No</v>
      </c>
      <c r="P122" s="256" t="str">
        <f t="shared" si="96"/>
        <v>No</v>
      </c>
      <c r="Q122" s="256" t="str">
        <f t="shared" si="97"/>
        <v>No</v>
      </c>
      <c r="R122" s="387" t="str">
        <f t="shared" si="98"/>
        <v>No</v>
      </c>
      <c r="S122" s="387" t="str">
        <f t="shared" si="99"/>
        <v>No</v>
      </c>
      <c r="T122" s="387" t="str">
        <f t="shared" si="100"/>
        <v>No</v>
      </c>
      <c r="U122" s="387" t="str">
        <f t="shared" si="101"/>
        <v>No</v>
      </c>
      <c r="V122" s="387" t="str">
        <f t="shared" si="102"/>
        <v>No</v>
      </c>
      <c r="W122" s="277">
        <f t="shared" si="105"/>
        <v>5</v>
      </c>
      <c r="X122" s="277">
        <f t="shared" si="106"/>
        <v>10</v>
      </c>
      <c r="Y122" s="277">
        <f t="shared" si="107"/>
        <v>15</v>
      </c>
      <c r="Z122" s="277">
        <f t="shared" si="108"/>
        <v>20</v>
      </c>
    </row>
    <row r="123" spans="2:26" hidden="1">
      <c r="B123" s="277" t="s">
        <v>620</v>
      </c>
      <c r="C123" s="277" t="str">
        <f>'Daily Mbr Ins'!C97</f>
        <v>024</v>
      </c>
      <c r="D123" s="277">
        <f>'Daily Mbr Ins'!B97</f>
        <v>11675</v>
      </c>
      <c r="E123" s="277" t="str">
        <f>'Daily Mbr Ins'!D97</f>
        <v>Litchfield Park</v>
      </c>
      <c r="F123" s="201">
        <f>'Daily Mbr Ins'!F97</f>
        <v>19</v>
      </c>
      <c r="G123" s="201">
        <f>'Daily Mbr Ins'!L97</f>
        <v>3</v>
      </c>
      <c r="H123" s="241">
        <f t="shared" si="103"/>
        <v>15.789473684210526</v>
      </c>
      <c r="I123" s="242">
        <f t="shared" si="92"/>
        <v>16</v>
      </c>
      <c r="J123" s="201">
        <f>'Daily Mbr Ins'!N97</f>
        <v>7</v>
      </c>
      <c r="K123" s="201">
        <f>'Daily Mbr Ins'!T97</f>
        <v>0</v>
      </c>
      <c r="L123" s="241">
        <f t="shared" si="104"/>
        <v>0</v>
      </c>
      <c r="M123" s="201">
        <f t="shared" si="93"/>
        <v>7</v>
      </c>
      <c r="N123" s="256" t="str">
        <f t="shared" si="94"/>
        <v>Yes</v>
      </c>
      <c r="O123" s="256" t="str">
        <f t="shared" si="95"/>
        <v>Yes</v>
      </c>
      <c r="P123" s="256" t="str">
        <f t="shared" si="96"/>
        <v>No</v>
      </c>
      <c r="Q123" s="256" t="str">
        <f t="shared" si="97"/>
        <v>No</v>
      </c>
      <c r="R123" s="387" t="str">
        <f t="shared" si="98"/>
        <v>No</v>
      </c>
      <c r="S123" s="387" t="str">
        <f t="shared" si="99"/>
        <v>Yes</v>
      </c>
      <c r="T123" s="387" t="str">
        <f t="shared" si="100"/>
        <v>No</v>
      </c>
      <c r="U123" s="387" t="str">
        <f t="shared" si="101"/>
        <v>Yes</v>
      </c>
      <c r="V123" s="387" t="str">
        <f t="shared" si="102"/>
        <v>No</v>
      </c>
      <c r="W123" s="277">
        <f t="shared" si="105"/>
        <v>16</v>
      </c>
      <c r="X123" s="277">
        <f t="shared" si="106"/>
        <v>35</v>
      </c>
      <c r="Y123" s="277">
        <f t="shared" si="107"/>
        <v>54</v>
      </c>
      <c r="Z123" s="277">
        <f t="shared" si="108"/>
        <v>73</v>
      </c>
    </row>
    <row r="124" spans="2:26" hidden="1">
      <c r="B124" s="277" t="s">
        <v>620</v>
      </c>
      <c r="C124" s="277" t="str">
        <f>'Daily Mbr Ins'!C102</f>
        <v>024</v>
      </c>
      <c r="D124" s="277">
        <f>'Daily Mbr Ins'!B102</f>
        <v>11858</v>
      </c>
      <c r="E124" s="277" t="str">
        <f>'Daily Mbr Ins'!D102</f>
        <v>Tolleson</v>
      </c>
      <c r="F124" s="201">
        <f>'Daily Mbr Ins'!F102</f>
        <v>4</v>
      </c>
      <c r="G124" s="201">
        <f>'Daily Mbr Ins'!L102</f>
        <v>0</v>
      </c>
      <c r="H124" s="241">
        <f t="shared" si="103"/>
        <v>0</v>
      </c>
      <c r="I124" s="242">
        <f t="shared" si="92"/>
        <v>4</v>
      </c>
      <c r="J124" s="201">
        <f>'Daily Mbr Ins'!N102</f>
        <v>3</v>
      </c>
      <c r="K124" s="201">
        <f>'Daily Mbr Ins'!T102</f>
        <v>0</v>
      </c>
      <c r="L124" s="241">
        <f t="shared" si="104"/>
        <v>0</v>
      </c>
      <c r="M124" s="201">
        <f t="shared" si="93"/>
        <v>3</v>
      </c>
      <c r="N124" s="256" t="str">
        <f t="shared" si="94"/>
        <v>Yes</v>
      </c>
      <c r="O124" s="256" t="str">
        <f t="shared" si="95"/>
        <v>No</v>
      </c>
      <c r="P124" s="256" t="str">
        <f t="shared" si="96"/>
        <v>No</v>
      </c>
      <c r="Q124" s="256" t="str">
        <f t="shared" si="97"/>
        <v>No</v>
      </c>
      <c r="R124" s="387" t="str">
        <f t="shared" si="98"/>
        <v>No</v>
      </c>
      <c r="S124" s="387" t="str">
        <f t="shared" si="99"/>
        <v>No</v>
      </c>
      <c r="T124" s="387" t="str">
        <f t="shared" si="100"/>
        <v>No</v>
      </c>
      <c r="U124" s="387" t="str">
        <f t="shared" si="101"/>
        <v>No</v>
      </c>
      <c r="V124" s="387" t="str">
        <f t="shared" si="102"/>
        <v>No</v>
      </c>
      <c r="W124" s="277">
        <f t="shared" si="105"/>
        <v>4</v>
      </c>
      <c r="X124" s="277">
        <f t="shared" si="106"/>
        <v>8</v>
      </c>
      <c r="Y124" s="277">
        <f t="shared" si="107"/>
        <v>12</v>
      </c>
      <c r="Z124" s="277">
        <f t="shared" si="108"/>
        <v>16</v>
      </c>
    </row>
    <row r="125" spans="2:26" hidden="1">
      <c r="B125" s="277" t="s">
        <v>620</v>
      </c>
      <c r="C125" s="277" t="str">
        <f>'Daily Mbr Ins'!C120</f>
        <v>024</v>
      </c>
      <c r="D125" s="277">
        <f>'Daily Mbr Ins'!B120</f>
        <v>13024</v>
      </c>
      <c r="E125" s="277" t="str">
        <f>'Daily Mbr Ins'!D120</f>
        <v>Luke Air Force Base</v>
      </c>
      <c r="F125" s="201">
        <f>'Daily Mbr Ins'!F120</f>
        <v>4</v>
      </c>
      <c r="G125" s="201">
        <f>'Daily Mbr Ins'!L120</f>
        <v>0</v>
      </c>
      <c r="H125" s="241">
        <f t="shared" si="103"/>
        <v>0</v>
      </c>
      <c r="I125" s="242">
        <f t="shared" si="92"/>
        <v>4</v>
      </c>
      <c r="J125" s="201">
        <f>'Daily Mbr Ins'!N120</f>
        <v>3</v>
      </c>
      <c r="K125" s="201">
        <f>'Daily Mbr Ins'!T120</f>
        <v>0</v>
      </c>
      <c r="L125" s="241">
        <f t="shared" si="104"/>
        <v>0</v>
      </c>
      <c r="M125" s="201">
        <f t="shared" si="93"/>
        <v>3</v>
      </c>
      <c r="N125" s="256" t="str">
        <f t="shared" si="94"/>
        <v>Yes</v>
      </c>
      <c r="O125" s="256" t="str">
        <f t="shared" si="95"/>
        <v>Yes</v>
      </c>
      <c r="P125" s="256" t="str">
        <f t="shared" si="96"/>
        <v>No</v>
      </c>
      <c r="Q125" s="256" t="str">
        <f t="shared" si="97"/>
        <v>No</v>
      </c>
      <c r="R125" s="387" t="str">
        <f t="shared" si="98"/>
        <v>Yes</v>
      </c>
      <c r="S125" s="387" t="str">
        <f t="shared" si="99"/>
        <v>Yes</v>
      </c>
      <c r="T125" s="387" t="str">
        <f t="shared" si="100"/>
        <v>Yes</v>
      </c>
      <c r="U125" s="387" t="str">
        <f t="shared" si="101"/>
        <v>Yes</v>
      </c>
      <c r="V125" s="387" t="str">
        <f t="shared" si="102"/>
        <v>Yes</v>
      </c>
      <c r="W125" s="277">
        <f t="shared" si="105"/>
        <v>4</v>
      </c>
      <c r="X125" s="277">
        <f t="shared" si="106"/>
        <v>8</v>
      </c>
      <c r="Y125" s="277">
        <f t="shared" si="107"/>
        <v>12</v>
      </c>
      <c r="Z125" s="277">
        <f t="shared" si="108"/>
        <v>16</v>
      </c>
    </row>
    <row r="126" spans="2:26" hidden="1">
      <c r="B126" s="277" t="s">
        <v>620</v>
      </c>
      <c r="C126" s="277" t="str">
        <f>'Daily Mbr Ins'!C46</f>
        <v>025</v>
      </c>
      <c r="D126" s="277">
        <f>'Daily Mbr Ins'!B46</f>
        <v>7159</v>
      </c>
      <c r="E126" s="277" t="str">
        <f>'Daily Mbr Ins'!D46</f>
        <v>Phoenix</v>
      </c>
      <c r="F126" s="201">
        <f>'Daily Mbr Ins'!F46</f>
        <v>8</v>
      </c>
      <c r="G126" s="201">
        <f>'Daily Mbr Ins'!L46</f>
        <v>0</v>
      </c>
      <c r="H126" s="241">
        <f t="shared" si="103"/>
        <v>0</v>
      </c>
      <c r="I126" s="242">
        <f t="shared" si="92"/>
        <v>8</v>
      </c>
      <c r="J126" s="201">
        <f>'Daily Mbr Ins'!N46</f>
        <v>3</v>
      </c>
      <c r="K126" s="201">
        <f>'Daily Mbr Ins'!T46</f>
        <v>0</v>
      </c>
      <c r="L126" s="241">
        <f t="shared" si="104"/>
        <v>0</v>
      </c>
      <c r="M126" s="201">
        <f t="shared" si="93"/>
        <v>3</v>
      </c>
      <c r="N126" s="256" t="str">
        <f t="shared" si="94"/>
        <v>Yes</v>
      </c>
      <c r="O126" s="256" t="str">
        <f t="shared" si="95"/>
        <v>Yes</v>
      </c>
      <c r="P126" s="256" t="str">
        <f t="shared" si="96"/>
        <v>No</v>
      </c>
      <c r="Q126" s="256" t="str">
        <f t="shared" si="97"/>
        <v>No</v>
      </c>
      <c r="R126" s="387" t="str">
        <f t="shared" si="98"/>
        <v>Yes</v>
      </c>
      <c r="S126" s="387" t="str">
        <f t="shared" si="99"/>
        <v>Yes</v>
      </c>
      <c r="T126" s="387" t="str">
        <f t="shared" si="100"/>
        <v>Yes</v>
      </c>
      <c r="U126" s="387" t="str">
        <f t="shared" si="101"/>
        <v>Yes</v>
      </c>
      <c r="V126" s="387" t="str">
        <f t="shared" si="102"/>
        <v>Yes</v>
      </c>
      <c r="W126" s="277">
        <f t="shared" si="105"/>
        <v>8</v>
      </c>
      <c r="X126" s="277">
        <f t="shared" si="106"/>
        <v>16</v>
      </c>
      <c r="Y126" s="277">
        <f t="shared" si="107"/>
        <v>24</v>
      </c>
      <c r="Z126" s="277">
        <f t="shared" si="108"/>
        <v>32</v>
      </c>
    </row>
    <row r="127" spans="2:26" hidden="1">
      <c r="B127" s="277" t="s">
        <v>620</v>
      </c>
      <c r="C127" s="277" t="str">
        <f>'Daily Mbr Ins'!C91</f>
        <v>025</v>
      </c>
      <c r="D127" s="277">
        <f>'Daily Mbr Ins'!B91</f>
        <v>10832</v>
      </c>
      <c r="E127" s="277" t="str">
        <f>'Daily Mbr Ins'!D91</f>
        <v>Phoenix</v>
      </c>
      <c r="F127" s="201">
        <f>'Daily Mbr Ins'!F91</f>
        <v>4</v>
      </c>
      <c r="G127" s="201">
        <f>'Daily Mbr Ins'!L91</f>
        <v>0</v>
      </c>
      <c r="H127" s="241">
        <f t="shared" si="103"/>
        <v>0</v>
      </c>
      <c r="I127" s="242">
        <f t="shared" si="92"/>
        <v>4</v>
      </c>
      <c r="J127" s="201">
        <f>'Daily Mbr Ins'!N91</f>
        <v>3</v>
      </c>
      <c r="K127" s="201">
        <f>'Daily Mbr Ins'!T91</f>
        <v>0</v>
      </c>
      <c r="L127" s="241">
        <f t="shared" si="104"/>
        <v>0</v>
      </c>
      <c r="M127" s="201">
        <f t="shared" si="93"/>
        <v>3</v>
      </c>
      <c r="N127" s="256" t="str">
        <f t="shared" si="94"/>
        <v>Yes</v>
      </c>
      <c r="O127" s="256" t="str">
        <f t="shared" si="95"/>
        <v>Yes</v>
      </c>
      <c r="P127" s="256" t="str">
        <f t="shared" si="96"/>
        <v>No</v>
      </c>
      <c r="Q127" s="256" t="str">
        <f t="shared" si="97"/>
        <v>No</v>
      </c>
      <c r="R127" s="387" t="str">
        <f t="shared" si="98"/>
        <v>No</v>
      </c>
      <c r="S127" s="387" t="str">
        <f t="shared" si="99"/>
        <v>Yes</v>
      </c>
      <c r="T127" s="387" t="str">
        <f t="shared" si="100"/>
        <v>Yes</v>
      </c>
      <c r="U127" s="387" t="str">
        <f t="shared" si="101"/>
        <v>No</v>
      </c>
      <c r="V127" s="387" t="str">
        <f t="shared" si="102"/>
        <v>No</v>
      </c>
      <c r="W127" s="277">
        <f t="shared" si="105"/>
        <v>4</v>
      </c>
      <c r="X127" s="277">
        <f t="shared" si="106"/>
        <v>8</v>
      </c>
      <c r="Y127" s="277">
        <f t="shared" si="107"/>
        <v>12</v>
      </c>
      <c r="Z127" s="277">
        <f t="shared" si="108"/>
        <v>16</v>
      </c>
    </row>
    <row r="128" spans="2:26" hidden="1">
      <c r="B128" s="277" t="s">
        <v>620</v>
      </c>
      <c r="C128" s="277" t="str">
        <f>'Daily Mbr Ins'!C107</f>
        <v>025</v>
      </c>
      <c r="D128" s="277">
        <f>'Daily Mbr Ins'!B107</f>
        <v>12164</v>
      </c>
      <c r="E128" s="277" t="str">
        <f>'Daily Mbr Ins'!D107</f>
        <v>Scottsdale</v>
      </c>
      <c r="F128" s="201">
        <f>'Daily Mbr Ins'!F107</f>
        <v>10</v>
      </c>
      <c r="G128" s="201">
        <f>'Daily Mbr Ins'!L107</f>
        <v>0</v>
      </c>
      <c r="H128" s="241">
        <f t="shared" si="103"/>
        <v>0</v>
      </c>
      <c r="I128" s="242">
        <f t="shared" si="92"/>
        <v>10</v>
      </c>
      <c r="J128" s="201">
        <f>'Daily Mbr Ins'!N107</f>
        <v>4</v>
      </c>
      <c r="K128" s="201">
        <f>'Daily Mbr Ins'!T107</f>
        <v>0</v>
      </c>
      <c r="L128" s="241">
        <f t="shared" si="104"/>
        <v>0</v>
      </c>
      <c r="M128" s="201">
        <f t="shared" si="93"/>
        <v>4</v>
      </c>
      <c r="N128" s="256" t="str">
        <f t="shared" si="94"/>
        <v>Yes</v>
      </c>
      <c r="O128" s="256" t="str">
        <f t="shared" si="95"/>
        <v>Yes</v>
      </c>
      <c r="P128" s="256" t="str">
        <f t="shared" si="96"/>
        <v>No</v>
      </c>
      <c r="Q128" s="256" t="str">
        <f t="shared" si="97"/>
        <v>No</v>
      </c>
      <c r="R128" s="387" t="str">
        <f t="shared" si="98"/>
        <v>No</v>
      </c>
      <c r="S128" s="387" t="str">
        <f t="shared" si="99"/>
        <v>Yes</v>
      </c>
      <c r="T128" s="387" t="str">
        <f t="shared" si="100"/>
        <v>Yes</v>
      </c>
      <c r="U128" s="387" t="str">
        <f t="shared" si="101"/>
        <v>No</v>
      </c>
      <c r="V128" s="387" t="str">
        <f t="shared" si="102"/>
        <v>No</v>
      </c>
      <c r="W128" s="277">
        <f t="shared" si="105"/>
        <v>10</v>
      </c>
      <c r="X128" s="277">
        <f t="shared" si="106"/>
        <v>20</v>
      </c>
      <c r="Y128" s="277">
        <f t="shared" si="107"/>
        <v>30</v>
      </c>
      <c r="Z128" s="277">
        <f t="shared" si="108"/>
        <v>40</v>
      </c>
    </row>
    <row r="129" spans="2:26" hidden="1">
      <c r="B129" s="277" t="s">
        <v>620</v>
      </c>
      <c r="C129" s="277" t="str">
        <f>'Daily Mbr Ins'!C141</f>
        <v>025</v>
      </c>
      <c r="D129" s="277">
        <f>'Daily Mbr Ins'!B141</f>
        <v>14357</v>
      </c>
      <c r="E129" s="277" t="str">
        <f>'Daily Mbr Ins'!D141</f>
        <v>Phoenix</v>
      </c>
      <c r="F129" s="201">
        <f>'Daily Mbr Ins'!F141</f>
        <v>10</v>
      </c>
      <c r="G129" s="201">
        <f>'Daily Mbr Ins'!L141</f>
        <v>0</v>
      </c>
      <c r="H129" s="241">
        <f t="shared" si="103"/>
        <v>0</v>
      </c>
      <c r="I129" s="242">
        <f t="shared" si="92"/>
        <v>10</v>
      </c>
      <c r="J129" s="201">
        <f>'Daily Mbr Ins'!N141</f>
        <v>4</v>
      </c>
      <c r="K129" s="201">
        <f>'Daily Mbr Ins'!T141</f>
        <v>0</v>
      </c>
      <c r="L129" s="241">
        <f t="shared" si="104"/>
        <v>0</v>
      </c>
      <c r="M129" s="201">
        <f t="shared" si="93"/>
        <v>4</v>
      </c>
      <c r="N129" s="256" t="str">
        <f t="shared" si="94"/>
        <v>Yes</v>
      </c>
      <c r="O129" s="256" t="str">
        <f t="shared" si="95"/>
        <v>No</v>
      </c>
      <c r="P129" s="256" t="str">
        <f t="shared" si="96"/>
        <v>No</v>
      </c>
      <c r="Q129" s="256" t="str">
        <f t="shared" si="97"/>
        <v>No</v>
      </c>
      <c r="R129" s="387" t="str">
        <f t="shared" si="98"/>
        <v>No</v>
      </c>
      <c r="S129" s="387" t="str">
        <f t="shared" si="99"/>
        <v>No</v>
      </c>
      <c r="T129" s="387" t="str">
        <f t="shared" si="100"/>
        <v>Yes</v>
      </c>
      <c r="U129" s="387" t="str">
        <f t="shared" si="101"/>
        <v>No</v>
      </c>
      <c r="V129" s="387" t="str">
        <f t="shared" si="102"/>
        <v>No</v>
      </c>
      <c r="W129" s="277">
        <f t="shared" si="105"/>
        <v>10</v>
      </c>
      <c r="X129" s="277">
        <f t="shared" si="106"/>
        <v>20</v>
      </c>
      <c r="Y129" s="277">
        <f t="shared" si="107"/>
        <v>30</v>
      </c>
      <c r="Z129" s="277">
        <f t="shared" si="108"/>
        <v>40</v>
      </c>
    </row>
    <row r="130" spans="2:26" hidden="1">
      <c r="B130" s="277" t="s">
        <v>620</v>
      </c>
      <c r="C130" s="277" t="str">
        <f>'Daily Mbr Ins'!C146</f>
        <v>025</v>
      </c>
      <c r="D130" s="277">
        <f>'Daily Mbr Ins'!B146</f>
        <v>15001</v>
      </c>
      <c r="E130" s="277" t="str">
        <f>'Daily Mbr Ins'!D146</f>
        <v>Phoenix</v>
      </c>
      <c r="F130" s="201">
        <f>'Daily Mbr Ins'!F146</f>
        <v>10</v>
      </c>
      <c r="G130" s="201">
        <f>'Daily Mbr Ins'!L146</f>
        <v>0</v>
      </c>
      <c r="H130" s="241">
        <f t="shared" si="103"/>
        <v>0</v>
      </c>
      <c r="I130" s="242">
        <f t="shared" si="92"/>
        <v>10</v>
      </c>
      <c r="J130" s="201">
        <f>'Daily Mbr Ins'!N146</f>
        <v>3</v>
      </c>
      <c r="K130" s="201">
        <f>'Daily Mbr Ins'!T146</f>
        <v>0</v>
      </c>
      <c r="L130" s="241">
        <f t="shared" si="104"/>
        <v>0</v>
      </c>
      <c r="M130" s="201">
        <f t="shared" si="93"/>
        <v>3</v>
      </c>
      <c r="N130" s="256" t="str">
        <f t="shared" si="94"/>
        <v>Yes</v>
      </c>
      <c r="O130" s="256" t="str">
        <f t="shared" si="95"/>
        <v>Yes</v>
      </c>
      <c r="P130" s="256" t="str">
        <f t="shared" si="96"/>
        <v>No</v>
      </c>
      <c r="Q130" s="256" t="str">
        <f t="shared" si="97"/>
        <v>No</v>
      </c>
      <c r="R130" s="387" t="str">
        <f t="shared" si="98"/>
        <v>No</v>
      </c>
      <c r="S130" s="387" t="str">
        <f t="shared" si="99"/>
        <v>No</v>
      </c>
      <c r="T130" s="387" t="str">
        <f t="shared" si="100"/>
        <v>No</v>
      </c>
      <c r="U130" s="387" t="str">
        <f t="shared" si="101"/>
        <v>Yes</v>
      </c>
      <c r="V130" s="387" t="str">
        <f t="shared" si="102"/>
        <v>Yes</v>
      </c>
      <c r="W130" s="277">
        <f t="shared" si="105"/>
        <v>10</v>
      </c>
      <c r="X130" s="277">
        <f t="shared" si="106"/>
        <v>20</v>
      </c>
      <c r="Y130" s="277">
        <f t="shared" si="107"/>
        <v>30</v>
      </c>
      <c r="Z130" s="277">
        <f t="shared" si="108"/>
        <v>40</v>
      </c>
    </row>
    <row r="131" spans="2:26" hidden="1">
      <c r="B131" s="277" t="s">
        <v>625</v>
      </c>
      <c r="C131" s="277" t="str">
        <f>'Daily Mbr Ins'!C20</f>
        <v>026</v>
      </c>
      <c r="D131" s="277">
        <f>'Daily Mbr Ins'!B20</f>
        <v>3136</v>
      </c>
      <c r="E131" s="277" t="str">
        <f>'Daily Mbr Ins'!D20</f>
        <v>Casa Grande</v>
      </c>
      <c r="F131" s="201">
        <f>'Daily Mbr Ins'!F20</f>
        <v>9</v>
      </c>
      <c r="G131" s="201">
        <f>'Daily Mbr Ins'!L20</f>
        <v>0</v>
      </c>
      <c r="H131" s="241">
        <f t="shared" si="103"/>
        <v>0</v>
      </c>
      <c r="I131" s="242">
        <f t="shared" si="92"/>
        <v>9</v>
      </c>
      <c r="J131" s="201">
        <f>'Daily Mbr Ins'!N20</f>
        <v>3</v>
      </c>
      <c r="K131" s="201">
        <f>'Daily Mbr Ins'!T20</f>
        <v>0</v>
      </c>
      <c r="L131" s="241">
        <f t="shared" si="104"/>
        <v>0</v>
      </c>
      <c r="M131" s="201">
        <f t="shared" si="93"/>
        <v>3</v>
      </c>
      <c r="N131" s="256" t="str">
        <f t="shared" si="94"/>
        <v>Yes</v>
      </c>
      <c r="O131" s="256" t="str">
        <f t="shared" si="95"/>
        <v>Yes</v>
      </c>
      <c r="P131" s="256" t="str">
        <f t="shared" si="96"/>
        <v>No</v>
      </c>
      <c r="Q131" s="256" t="str">
        <f t="shared" si="97"/>
        <v>No</v>
      </c>
      <c r="R131" s="387" t="str">
        <f t="shared" si="98"/>
        <v>No</v>
      </c>
      <c r="S131" s="387" t="str">
        <f t="shared" si="99"/>
        <v>Yes</v>
      </c>
      <c r="T131" s="387" t="str">
        <f t="shared" si="100"/>
        <v>Yes</v>
      </c>
      <c r="U131" s="387" t="str">
        <f t="shared" si="101"/>
        <v>Yes</v>
      </c>
      <c r="V131" s="387" t="str">
        <f t="shared" si="102"/>
        <v>No</v>
      </c>
      <c r="W131" s="277">
        <f t="shared" si="105"/>
        <v>9</v>
      </c>
      <c r="X131" s="277">
        <f t="shared" si="106"/>
        <v>18</v>
      </c>
      <c r="Y131" s="277">
        <f t="shared" si="107"/>
        <v>27</v>
      </c>
      <c r="Z131" s="277">
        <f t="shared" si="108"/>
        <v>36</v>
      </c>
    </row>
    <row r="132" spans="2:26" hidden="1">
      <c r="B132" s="277" t="s">
        <v>625</v>
      </c>
      <c r="C132" s="277" t="str">
        <f>'Daily Mbr Ins'!C33</f>
        <v>026</v>
      </c>
      <c r="D132" s="277">
        <f>'Daily Mbr Ins'!B33</f>
        <v>5221</v>
      </c>
      <c r="E132" s="277" t="str">
        <f>'Daily Mbr Ins'!D33</f>
        <v>Florence</v>
      </c>
      <c r="F132" s="201">
        <f>'Daily Mbr Ins'!F33</f>
        <v>6</v>
      </c>
      <c r="G132" s="201">
        <f>'Daily Mbr Ins'!L33</f>
        <v>5</v>
      </c>
      <c r="H132" s="241">
        <f t="shared" si="103"/>
        <v>83.333333333333329</v>
      </c>
      <c r="I132" s="242">
        <f t="shared" si="92"/>
        <v>1</v>
      </c>
      <c r="J132" s="201">
        <f>'Daily Mbr Ins'!N33</f>
        <v>3</v>
      </c>
      <c r="K132" s="201">
        <f>'Daily Mbr Ins'!T33</f>
        <v>0</v>
      </c>
      <c r="L132" s="241">
        <f t="shared" si="104"/>
        <v>0</v>
      </c>
      <c r="M132" s="201">
        <f t="shared" si="93"/>
        <v>3</v>
      </c>
      <c r="N132" s="256" t="str">
        <f t="shared" si="94"/>
        <v>Yes</v>
      </c>
      <c r="O132" s="256" t="str">
        <f t="shared" si="95"/>
        <v>Yes</v>
      </c>
      <c r="P132" s="256" t="str">
        <f t="shared" si="96"/>
        <v>No</v>
      </c>
      <c r="Q132" s="256" t="str">
        <f t="shared" si="97"/>
        <v>No</v>
      </c>
      <c r="R132" s="387" t="str">
        <f t="shared" si="98"/>
        <v>No</v>
      </c>
      <c r="S132" s="387" t="str">
        <f t="shared" si="99"/>
        <v>No</v>
      </c>
      <c r="T132" s="387" t="str">
        <f t="shared" si="100"/>
        <v>Yes</v>
      </c>
      <c r="U132" s="387" t="str">
        <f t="shared" si="101"/>
        <v>Yes</v>
      </c>
      <c r="V132" s="387" t="str">
        <f t="shared" si="102"/>
        <v>No</v>
      </c>
      <c r="W132" s="277">
        <f t="shared" si="105"/>
        <v>1</v>
      </c>
      <c r="X132" s="277">
        <f t="shared" si="106"/>
        <v>7</v>
      </c>
      <c r="Y132" s="277">
        <f t="shared" si="107"/>
        <v>13</v>
      </c>
      <c r="Z132" s="277">
        <f t="shared" si="108"/>
        <v>19</v>
      </c>
    </row>
    <row r="133" spans="2:26" hidden="1">
      <c r="B133" s="277" t="s">
        <v>625</v>
      </c>
      <c r="C133" s="277" t="str">
        <f>'Daily Mbr Ins'!C84</f>
        <v>026</v>
      </c>
      <c r="D133" s="277">
        <f>'Daily Mbr Ins'!B84</f>
        <v>10062</v>
      </c>
      <c r="E133" s="277" t="str">
        <f>'Daily Mbr Ins'!D84</f>
        <v>Phoenix</v>
      </c>
      <c r="F133" s="201">
        <f>'Daily Mbr Ins'!F84</f>
        <v>23</v>
      </c>
      <c r="G133" s="201">
        <f>'Daily Mbr Ins'!L84</f>
        <v>2</v>
      </c>
      <c r="H133" s="241">
        <f t="shared" si="103"/>
        <v>8.695652173913043</v>
      </c>
      <c r="I133" s="242">
        <f t="shared" si="92"/>
        <v>21</v>
      </c>
      <c r="J133" s="201">
        <f>'Daily Mbr Ins'!N84</f>
        <v>8</v>
      </c>
      <c r="K133" s="201">
        <f>'Daily Mbr Ins'!T84</f>
        <v>1</v>
      </c>
      <c r="L133" s="241">
        <f t="shared" si="104"/>
        <v>12.5</v>
      </c>
      <c r="M133" s="201">
        <f t="shared" si="93"/>
        <v>7</v>
      </c>
      <c r="N133" s="256" t="str">
        <f t="shared" si="94"/>
        <v>Yes</v>
      </c>
      <c r="O133" s="256" t="str">
        <f t="shared" si="95"/>
        <v>Yes</v>
      </c>
      <c r="P133" s="256" t="str">
        <f t="shared" si="96"/>
        <v>No</v>
      </c>
      <c r="Q133" s="256" t="str">
        <f t="shared" si="97"/>
        <v>No</v>
      </c>
      <c r="R133" s="387" t="str">
        <f t="shared" si="98"/>
        <v>Yes</v>
      </c>
      <c r="S133" s="387" t="str">
        <f t="shared" si="99"/>
        <v>Yes</v>
      </c>
      <c r="T133" s="387" t="str">
        <f t="shared" si="100"/>
        <v>Yes</v>
      </c>
      <c r="U133" s="387" t="str">
        <f t="shared" si="101"/>
        <v>Yes</v>
      </c>
      <c r="V133" s="387" t="str">
        <f t="shared" si="102"/>
        <v>Yes</v>
      </c>
      <c r="W133" s="277">
        <f t="shared" si="105"/>
        <v>21</v>
      </c>
      <c r="X133" s="277">
        <f t="shared" si="106"/>
        <v>44</v>
      </c>
      <c r="Y133" s="277">
        <f t="shared" si="107"/>
        <v>67</v>
      </c>
      <c r="Z133" s="277">
        <f t="shared" si="108"/>
        <v>90</v>
      </c>
    </row>
    <row r="134" spans="2:26" hidden="1">
      <c r="B134" s="277" t="s">
        <v>625</v>
      </c>
      <c r="C134" s="201" t="str">
        <f>'Daily Mbr Ins'!C112</f>
        <v>026</v>
      </c>
      <c r="D134" s="246">
        <f>'Daily Mbr Ins'!B112</f>
        <v>12375</v>
      </c>
      <c r="E134" s="246" t="str">
        <f>'Daily Mbr Ins'!D112</f>
        <v>Coolidge</v>
      </c>
      <c r="F134" s="201">
        <f>'Daily Mbr Ins'!F112</f>
        <v>4</v>
      </c>
      <c r="G134" s="201">
        <f>'Daily Mbr Ins'!L112</f>
        <v>0</v>
      </c>
      <c r="H134" s="241">
        <f t="shared" si="103"/>
        <v>0</v>
      </c>
      <c r="I134" s="242">
        <f t="shared" si="92"/>
        <v>4</v>
      </c>
      <c r="J134" s="201">
        <f>'Daily Mbr Ins'!N112</f>
        <v>3</v>
      </c>
      <c r="K134" s="201">
        <f>'Daily Mbr Ins'!T112</f>
        <v>0</v>
      </c>
      <c r="L134" s="241">
        <f t="shared" si="104"/>
        <v>0</v>
      </c>
      <c r="M134" s="201">
        <f t="shared" si="93"/>
        <v>3</v>
      </c>
      <c r="N134" s="256"/>
      <c r="O134" s="256"/>
      <c r="P134" s="256"/>
      <c r="Q134" s="256"/>
      <c r="R134" s="387"/>
      <c r="S134" s="387"/>
      <c r="T134" s="387"/>
      <c r="U134" s="387"/>
      <c r="V134" s="387"/>
      <c r="W134" s="277">
        <f t="shared" si="105"/>
        <v>4</v>
      </c>
      <c r="X134" s="277">
        <f t="shared" si="106"/>
        <v>8</v>
      </c>
      <c r="Y134" s="277">
        <f t="shared" si="107"/>
        <v>12</v>
      </c>
      <c r="Z134" s="277">
        <f t="shared" si="108"/>
        <v>16</v>
      </c>
    </row>
    <row r="135" spans="2:26" hidden="1">
      <c r="B135" s="277" t="s">
        <v>625</v>
      </c>
      <c r="C135" s="201" t="str">
        <f>'Daily Mbr Ins'!C130</f>
        <v>026</v>
      </c>
      <c r="D135" s="201">
        <f>'Daily Mbr Ins'!B130</f>
        <v>13841</v>
      </c>
      <c r="E135" s="201" t="str">
        <f>'Daily Mbr Ins'!D130</f>
        <v>Eloy</v>
      </c>
      <c r="F135" s="201">
        <f>'Daily Mbr Ins'!F130</f>
        <v>4</v>
      </c>
      <c r="G135" s="201">
        <f>'Daily Mbr Ins'!L130</f>
        <v>1</v>
      </c>
      <c r="H135" s="241">
        <f t="shared" si="103"/>
        <v>25</v>
      </c>
      <c r="I135" s="242">
        <f t="shared" si="92"/>
        <v>3</v>
      </c>
      <c r="J135" s="201">
        <f>'Daily Mbr Ins'!N130</f>
        <v>3</v>
      </c>
      <c r="K135" s="201">
        <f>'Daily Mbr Ins'!T130</f>
        <v>0</v>
      </c>
      <c r="L135" s="241">
        <f t="shared" si="104"/>
        <v>0</v>
      </c>
      <c r="M135" s="201">
        <f t="shared" si="93"/>
        <v>3</v>
      </c>
      <c r="N135" s="256" t="str">
        <f>IF(COUNTIF(Missing185,D135)=0,"Yes","No")</f>
        <v>Yes</v>
      </c>
      <c r="O135" s="256" t="str">
        <f>IF(COUNTIF(Missing365,D135)=0,"Yes","No")</f>
        <v>Yes</v>
      </c>
      <c r="P135" s="256" t="str">
        <f t="shared" ref="P135:P143" si="109">IF(COUNTIF(Missing1728,D135)=0,"Yes","No")</f>
        <v>No</v>
      </c>
      <c r="Q135" s="256" t="str">
        <f>IF(COUNTIF(MissingSP7,D135)=0,"Yes","No")</f>
        <v>No</v>
      </c>
      <c r="R135" s="387" t="str">
        <f>IF(AND($S135&gt;="Yes", $T135&gt;="Yes", $U135&gt;="Yes", $V135&gt;="Yes"), "Yes", "No")</f>
        <v>No</v>
      </c>
      <c r="S135" s="387" t="str">
        <f t="shared" ref="S135:S143" si="110">IF((COUNTIF(ProgramDir,D135)=0),"No","Yes")</f>
        <v>No</v>
      </c>
      <c r="T135" s="387" t="str">
        <f t="shared" ref="T135:T143" si="111">IF(COUNTIF(NonCompliantGrandKnight,D135)=0,"No","Yes")</f>
        <v>Yes</v>
      </c>
      <c r="U135" s="387" t="str">
        <f t="shared" ref="U135:U143" si="112">IF(COUNTIF(FamilyDir,D135)=0,"No","Yes")</f>
        <v>Yes</v>
      </c>
      <c r="V135" s="387" t="str">
        <f t="shared" ref="V135:V143" si="113">IF(COUNTIF(CommunityDir,D135)=0,"No","Yes")</f>
        <v>No</v>
      </c>
      <c r="W135" s="277">
        <f t="shared" si="105"/>
        <v>3</v>
      </c>
      <c r="X135" s="277">
        <f t="shared" si="106"/>
        <v>7</v>
      </c>
      <c r="Y135" s="277">
        <f t="shared" si="107"/>
        <v>11</v>
      </c>
      <c r="Z135" s="277">
        <f t="shared" si="108"/>
        <v>15</v>
      </c>
    </row>
    <row r="136" spans="2:26" hidden="1">
      <c r="B136" s="277" t="s">
        <v>625</v>
      </c>
      <c r="C136" s="311" t="str">
        <f>'Daily Mbr Ins'!C158</f>
        <v>026</v>
      </c>
      <c r="D136" s="311">
        <f>'Daily Mbr Ins'!B158</f>
        <v>17036</v>
      </c>
      <c r="E136" s="311" t="str">
        <f>'Daily Mbr Ins'!D158</f>
        <v>San Tan Valley</v>
      </c>
      <c r="F136" s="311">
        <f>'Daily Mbr Ins'!$F$158</f>
        <v>4</v>
      </c>
      <c r="G136" s="311">
        <f>'Daily Mbr Ins'!$L$158</f>
        <v>7</v>
      </c>
      <c r="H136" s="241">
        <f>IF(F136=0,0,G136*100/F136)</f>
        <v>175</v>
      </c>
      <c r="I136" s="242" t="str">
        <f t="shared" si="92"/>
        <v>Yes</v>
      </c>
      <c r="J136" s="311">
        <f>'Daily Mbr Ins'!$N$158</f>
        <v>3</v>
      </c>
      <c r="K136" s="311">
        <f>'Daily Mbr Ins'!$T$158</f>
        <v>1</v>
      </c>
      <c r="L136" s="241">
        <f>IF(J136=0,0,K136*100/J136)</f>
        <v>33.333333333333336</v>
      </c>
      <c r="M136" s="201">
        <f t="shared" si="93"/>
        <v>2</v>
      </c>
      <c r="N136" s="312" t="s">
        <v>801</v>
      </c>
      <c r="O136" s="312" t="s">
        <v>801</v>
      </c>
      <c r="P136" s="256" t="str">
        <f t="shared" si="109"/>
        <v>No</v>
      </c>
      <c r="Q136" s="256" t="s">
        <v>801</v>
      </c>
      <c r="R136" s="387" t="str">
        <f>IF(COUNTIF(SENonCompliant,D136)=0,"Yes","No")</f>
        <v>No</v>
      </c>
      <c r="S136" s="387" t="str">
        <f t="shared" si="110"/>
        <v>No</v>
      </c>
      <c r="T136" s="387" t="str">
        <f t="shared" si="111"/>
        <v>No</v>
      </c>
      <c r="U136" s="387" t="str">
        <f t="shared" si="112"/>
        <v>No</v>
      </c>
      <c r="V136" s="387" t="str">
        <f t="shared" si="113"/>
        <v>No</v>
      </c>
      <c r="W136" s="507">
        <v>0</v>
      </c>
      <c r="X136" s="507">
        <v>0</v>
      </c>
      <c r="Y136" s="507">
        <v>0</v>
      </c>
      <c r="Z136" s="507">
        <v>0</v>
      </c>
    </row>
    <row r="137" spans="2:26" hidden="1">
      <c r="B137" s="201" t="s">
        <v>644</v>
      </c>
      <c r="C137" s="201" t="str">
        <f>'Daily Mbr Ins'!C47</f>
        <v>027</v>
      </c>
      <c r="D137" s="201">
        <f>'Daily Mbr Ins'!B47</f>
        <v>7243</v>
      </c>
      <c r="E137" s="201" t="str">
        <f>'Daily Mbr Ins'!D47</f>
        <v>Apache Jct</v>
      </c>
      <c r="F137" s="201">
        <f>'Daily Mbr Ins'!F47</f>
        <v>7</v>
      </c>
      <c r="G137" s="201">
        <f>'Daily Mbr Ins'!L47</f>
        <v>0</v>
      </c>
      <c r="H137" s="241">
        <f t="shared" ref="H137:H162" si="114">G137*100/F137</f>
        <v>0</v>
      </c>
      <c r="I137" s="242">
        <f t="shared" si="92"/>
        <v>7</v>
      </c>
      <c r="J137" s="201">
        <f>'Daily Mbr Ins'!N47</f>
        <v>3</v>
      </c>
      <c r="K137" s="201">
        <f>'Daily Mbr Ins'!T47</f>
        <v>-1</v>
      </c>
      <c r="L137" s="241">
        <f t="shared" ref="L137:L162" si="115">K137*100/J137</f>
        <v>-33.333333333333336</v>
      </c>
      <c r="M137" s="201">
        <f t="shared" si="93"/>
        <v>4</v>
      </c>
      <c r="N137" s="256" t="str">
        <f t="shared" ref="N137:N143" si="116">IF(COUNTIF(Missing185,D137)=0,"Yes","No")</f>
        <v>Yes</v>
      </c>
      <c r="O137" s="256" t="str">
        <f t="shared" ref="O137:O143" si="117">IF(COUNTIF(Missing365,D137)=0,"Yes","No")</f>
        <v>Yes</v>
      </c>
      <c r="P137" s="256" t="str">
        <f t="shared" si="109"/>
        <v>No</v>
      </c>
      <c r="Q137" s="256" t="str">
        <f t="shared" ref="Q137:Q143" si="118">IF(COUNTIF(MissingSP7,D137)=0,"Yes","No")</f>
        <v>No</v>
      </c>
      <c r="R137" s="387" t="str">
        <f t="shared" ref="R137:R143" si="119">IF(AND($S137&gt;="Yes", $T137&gt;="Yes", $U137&gt;="Yes", $V137&gt;="Yes"), "Yes", "No")</f>
        <v>No</v>
      </c>
      <c r="S137" s="387" t="str">
        <f t="shared" si="110"/>
        <v>No</v>
      </c>
      <c r="T137" s="387" t="str">
        <f t="shared" si="111"/>
        <v>Yes</v>
      </c>
      <c r="U137" s="387" t="str">
        <f t="shared" si="112"/>
        <v>No</v>
      </c>
      <c r="V137" s="387" t="str">
        <f t="shared" si="113"/>
        <v>No</v>
      </c>
      <c r="W137" s="277">
        <f t="shared" ref="W137:W162" si="120">IF(AND($G137&gt;=$F137,$K137&gt;=$J137), "S", $F137-$G137)</f>
        <v>7</v>
      </c>
      <c r="X137" s="277">
        <f t="shared" ref="X137:X162" si="121">IF(AND($G137&gt;=$F137*2,$K137&gt;=$J137),"DS",$F137*2-$G137)</f>
        <v>14</v>
      </c>
      <c r="Y137" s="277">
        <f t="shared" ref="Y137:Y162" si="122">IF(AND($G137&gt;=$F137*3,$K137&gt;=$J137),"TS",$F137*3-$G137)</f>
        <v>21</v>
      </c>
      <c r="Z137" s="277">
        <f t="shared" ref="Z137:Z162" si="123">IF(AND($G137&gt;=$F137*4,$K137&gt;=$J137),"QS",$F137*4-$G137)</f>
        <v>28</v>
      </c>
    </row>
    <row r="138" spans="2:26" hidden="1">
      <c r="B138" s="277" t="s">
        <v>644</v>
      </c>
      <c r="C138" s="277" t="str">
        <f>'Daily Mbr Ins'!C55</f>
        <v>027</v>
      </c>
      <c r="D138" s="277">
        <f>'Daily Mbr Ins'!B55</f>
        <v>7904</v>
      </c>
      <c r="E138" s="277" t="str">
        <f>'Daily Mbr Ins'!D55</f>
        <v>Mesa</v>
      </c>
      <c r="F138" s="201">
        <f>'Daily Mbr Ins'!F55</f>
        <v>19</v>
      </c>
      <c r="G138" s="201">
        <f>'Daily Mbr Ins'!L55</f>
        <v>1</v>
      </c>
      <c r="H138" s="241">
        <f t="shared" si="114"/>
        <v>5.2631578947368425</v>
      </c>
      <c r="I138" s="242">
        <f t="shared" si="92"/>
        <v>18</v>
      </c>
      <c r="J138" s="201">
        <f>'Daily Mbr Ins'!N55</f>
        <v>7</v>
      </c>
      <c r="K138" s="201">
        <f>'Daily Mbr Ins'!T55</f>
        <v>2</v>
      </c>
      <c r="L138" s="241">
        <f t="shared" si="115"/>
        <v>28.571428571428573</v>
      </c>
      <c r="M138" s="201">
        <f t="shared" si="93"/>
        <v>5</v>
      </c>
      <c r="N138" s="256" t="str">
        <f t="shared" si="116"/>
        <v>Yes</v>
      </c>
      <c r="O138" s="256" t="str">
        <f t="shared" si="117"/>
        <v>Yes</v>
      </c>
      <c r="P138" s="256" t="str">
        <f t="shared" si="109"/>
        <v>No</v>
      </c>
      <c r="Q138" s="256" t="str">
        <f t="shared" si="118"/>
        <v>No</v>
      </c>
      <c r="R138" s="387" t="str">
        <f t="shared" si="119"/>
        <v>No</v>
      </c>
      <c r="S138" s="387" t="str">
        <f t="shared" si="110"/>
        <v>Yes</v>
      </c>
      <c r="T138" s="387" t="str">
        <f t="shared" si="111"/>
        <v>Yes</v>
      </c>
      <c r="U138" s="387" t="str">
        <f t="shared" si="112"/>
        <v>No</v>
      </c>
      <c r="V138" s="387" t="str">
        <f t="shared" si="113"/>
        <v>Yes</v>
      </c>
      <c r="W138" s="277">
        <f t="shared" si="120"/>
        <v>18</v>
      </c>
      <c r="X138" s="277">
        <f t="shared" si="121"/>
        <v>37</v>
      </c>
      <c r="Y138" s="277">
        <f t="shared" si="122"/>
        <v>56</v>
      </c>
      <c r="Z138" s="277">
        <f t="shared" si="123"/>
        <v>75</v>
      </c>
    </row>
    <row r="139" spans="2:26" hidden="1">
      <c r="B139" s="277" t="s">
        <v>644</v>
      </c>
      <c r="C139" s="277" t="str">
        <f>'Daily Mbr Ins'!C108</f>
        <v>027</v>
      </c>
      <c r="D139" s="277">
        <f>'Daily Mbr Ins'!B108</f>
        <v>12246</v>
      </c>
      <c r="E139" s="277" t="str">
        <f>'Daily Mbr Ins'!D108</f>
        <v>Chandler</v>
      </c>
      <c r="F139" s="201">
        <f>'Daily Mbr Ins'!F108</f>
        <v>11</v>
      </c>
      <c r="G139" s="201">
        <f>'Daily Mbr Ins'!L108</f>
        <v>0</v>
      </c>
      <c r="H139" s="241">
        <f t="shared" si="114"/>
        <v>0</v>
      </c>
      <c r="I139" s="242">
        <f t="shared" si="92"/>
        <v>11</v>
      </c>
      <c r="J139" s="201">
        <f>'Daily Mbr Ins'!N108</f>
        <v>4</v>
      </c>
      <c r="K139" s="201">
        <f>'Daily Mbr Ins'!T108</f>
        <v>0</v>
      </c>
      <c r="L139" s="241">
        <f t="shared" si="115"/>
        <v>0</v>
      </c>
      <c r="M139" s="201">
        <f t="shared" si="93"/>
        <v>4</v>
      </c>
      <c r="N139" s="256" t="str">
        <f t="shared" si="116"/>
        <v>Yes</v>
      </c>
      <c r="O139" s="256" t="str">
        <f t="shared" si="117"/>
        <v>No</v>
      </c>
      <c r="P139" s="256" t="str">
        <f t="shared" si="109"/>
        <v>No</v>
      </c>
      <c r="Q139" s="256" t="str">
        <f t="shared" si="118"/>
        <v>No</v>
      </c>
      <c r="R139" s="387" t="str">
        <f t="shared" si="119"/>
        <v>No</v>
      </c>
      <c r="S139" s="387" t="str">
        <f t="shared" si="110"/>
        <v>No</v>
      </c>
      <c r="T139" s="387" t="str">
        <f t="shared" si="111"/>
        <v>Yes</v>
      </c>
      <c r="U139" s="387" t="str">
        <f t="shared" si="112"/>
        <v>No</v>
      </c>
      <c r="V139" s="387" t="str">
        <f t="shared" si="113"/>
        <v>No</v>
      </c>
      <c r="W139" s="277">
        <f t="shared" si="120"/>
        <v>11</v>
      </c>
      <c r="X139" s="277">
        <f t="shared" si="121"/>
        <v>22</v>
      </c>
      <c r="Y139" s="277">
        <f t="shared" si="122"/>
        <v>33</v>
      </c>
      <c r="Z139" s="277">
        <f t="shared" si="123"/>
        <v>44</v>
      </c>
    </row>
    <row r="140" spans="2:26" hidden="1">
      <c r="B140" s="277" t="s">
        <v>644</v>
      </c>
      <c r="C140" s="277" t="str">
        <f>'Daily Mbr Ins'!C128</f>
        <v>027</v>
      </c>
      <c r="D140" s="277">
        <f>'Daily Mbr Ins'!B128</f>
        <v>13779</v>
      </c>
      <c r="E140" s="277" t="str">
        <f>'Daily Mbr Ins'!D128</f>
        <v>Gilbert</v>
      </c>
      <c r="F140" s="201">
        <f>'Daily Mbr Ins'!F128</f>
        <v>15</v>
      </c>
      <c r="G140" s="201">
        <f>'Daily Mbr Ins'!L128</f>
        <v>-1</v>
      </c>
      <c r="H140" s="241">
        <f t="shared" si="114"/>
        <v>-6.666666666666667</v>
      </c>
      <c r="I140" s="242">
        <f t="shared" si="92"/>
        <v>16</v>
      </c>
      <c r="J140" s="201">
        <f>'Daily Mbr Ins'!N128</f>
        <v>6</v>
      </c>
      <c r="K140" s="201">
        <f>'Daily Mbr Ins'!T128</f>
        <v>0</v>
      </c>
      <c r="L140" s="241">
        <f t="shared" si="115"/>
        <v>0</v>
      </c>
      <c r="M140" s="201">
        <f t="shared" si="93"/>
        <v>6</v>
      </c>
      <c r="N140" s="256" t="str">
        <f t="shared" si="116"/>
        <v>Yes</v>
      </c>
      <c r="O140" s="256" t="str">
        <f t="shared" si="117"/>
        <v>Yes</v>
      </c>
      <c r="P140" s="256" t="str">
        <f t="shared" si="109"/>
        <v>No</v>
      </c>
      <c r="Q140" s="256" t="str">
        <f t="shared" si="118"/>
        <v>No</v>
      </c>
      <c r="R140" s="387" t="str">
        <f t="shared" si="119"/>
        <v>No</v>
      </c>
      <c r="S140" s="387" t="str">
        <f t="shared" si="110"/>
        <v>No</v>
      </c>
      <c r="T140" s="387" t="str">
        <f t="shared" si="111"/>
        <v>Yes</v>
      </c>
      <c r="U140" s="387" t="str">
        <f t="shared" si="112"/>
        <v>No</v>
      </c>
      <c r="V140" s="387" t="str">
        <f t="shared" si="113"/>
        <v>No</v>
      </c>
      <c r="W140" s="277">
        <f t="shared" si="120"/>
        <v>16</v>
      </c>
      <c r="X140" s="277">
        <f t="shared" si="121"/>
        <v>31</v>
      </c>
      <c r="Y140" s="277">
        <f t="shared" si="122"/>
        <v>46</v>
      </c>
      <c r="Z140" s="277">
        <f t="shared" si="123"/>
        <v>61</v>
      </c>
    </row>
    <row r="141" spans="2:26" hidden="1">
      <c r="B141" s="277" t="s">
        <v>625</v>
      </c>
      <c r="C141" s="277" t="str">
        <f>'Daily Mbr Ins'!C27</f>
        <v>028</v>
      </c>
      <c r="D141" s="277">
        <f>'Daily Mbr Ins'!B27</f>
        <v>4339</v>
      </c>
      <c r="E141" s="277" t="str">
        <f>'Daily Mbr Ins'!D27</f>
        <v>Phoenix</v>
      </c>
      <c r="F141" s="201">
        <f>'Daily Mbr Ins'!F27</f>
        <v>4</v>
      </c>
      <c r="G141" s="201">
        <f>'Daily Mbr Ins'!L27</f>
        <v>0</v>
      </c>
      <c r="H141" s="241">
        <f t="shared" si="114"/>
        <v>0</v>
      </c>
      <c r="I141" s="242">
        <f t="shared" si="92"/>
        <v>4</v>
      </c>
      <c r="J141" s="201">
        <f>'Daily Mbr Ins'!N27</f>
        <v>3</v>
      </c>
      <c r="K141" s="201">
        <f>'Daily Mbr Ins'!T27</f>
        <v>0</v>
      </c>
      <c r="L141" s="241">
        <f t="shared" si="115"/>
        <v>0</v>
      </c>
      <c r="M141" s="201">
        <f t="shared" si="93"/>
        <v>3</v>
      </c>
      <c r="N141" s="256" t="str">
        <f t="shared" si="116"/>
        <v>Yes</v>
      </c>
      <c r="O141" s="256" t="str">
        <f t="shared" si="117"/>
        <v>Yes</v>
      </c>
      <c r="P141" s="256" t="str">
        <f t="shared" si="109"/>
        <v>No</v>
      </c>
      <c r="Q141" s="256" t="str">
        <f t="shared" si="118"/>
        <v>No</v>
      </c>
      <c r="R141" s="387" t="str">
        <f t="shared" si="119"/>
        <v>No</v>
      </c>
      <c r="S141" s="387" t="str">
        <f t="shared" si="110"/>
        <v>No</v>
      </c>
      <c r="T141" s="387" t="str">
        <f t="shared" si="111"/>
        <v>Yes</v>
      </c>
      <c r="U141" s="387" t="str">
        <f t="shared" si="112"/>
        <v>No</v>
      </c>
      <c r="V141" s="387" t="str">
        <f t="shared" si="113"/>
        <v>No</v>
      </c>
      <c r="W141" s="277">
        <f t="shared" si="120"/>
        <v>4</v>
      </c>
      <c r="X141" s="277">
        <f t="shared" si="121"/>
        <v>8</v>
      </c>
      <c r="Y141" s="277">
        <f t="shared" si="122"/>
        <v>12</v>
      </c>
      <c r="Z141" s="277">
        <f t="shared" si="123"/>
        <v>16</v>
      </c>
    </row>
    <row r="142" spans="2:26" hidden="1">
      <c r="B142" s="277" t="s">
        <v>625</v>
      </c>
      <c r="C142" s="201" t="str">
        <f>'Daily Mbr Ins'!C30</f>
        <v>028</v>
      </c>
      <c r="D142" s="201">
        <f>'Daily Mbr Ins'!B30</f>
        <v>4737</v>
      </c>
      <c r="E142" s="201" t="str">
        <f>'Daily Mbr Ins'!D30</f>
        <v>Avondale</v>
      </c>
      <c r="F142" s="201">
        <f>'Daily Mbr Ins'!F30</f>
        <v>9</v>
      </c>
      <c r="G142" s="201">
        <f>'Daily Mbr Ins'!L30</f>
        <v>0</v>
      </c>
      <c r="H142" s="241">
        <f t="shared" si="114"/>
        <v>0</v>
      </c>
      <c r="I142" s="242">
        <f t="shared" si="92"/>
        <v>9</v>
      </c>
      <c r="J142" s="201">
        <f>'Daily Mbr Ins'!N30</f>
        <v>3</v>
      </c>
      <c r="K142" s="201">
        <f>'Daily Mbr Ins'!T30</f>
        <v>0</v>
      </c>
      <c r="L142" s="241">
        <f t="shared" si="115"/>
        <v>0</v>
      </c>
      <c r="M142" s="201">
        <f t="shared" si="93"/>
        <v>3</v>
      </c>
      <c r="N142" s="256" t="str">
        <f t="shared" si="116"/>
        <v>Yes</v>
      </c>
      <c r="O142" s="256" t="str">
        <f t="shared" si="117"/>
        <v>Yes</v>
      </c>
      <c r="P142" s="256" t="str">
        <f t="shared" si="109"/>
        <v>No</v>
      </c>
      <c r="Q142" s="256" t="str">
        <f t="shared" si="118"/>
        <v>No</v>
      </c>
      <c r="R142" s="387" t="str">
        <f t="shared" si="119"/>
        <v>No</v>
      </c>
      <c r="S142" s="387" t="str">
        <f t="shared" si="110"/>
        <v>No</v>
      </c>
      <c r="T142" s="387" t="str">
        <f t="shared" si="111"/>
        <v>Yes</v>
      </c>
      <c r="U142" s="387" t="str">
        <f t="shared" si="112"/>
        <v>No</v>
      </c>
      <c r="V142" s="387" t="str">
        <f t="shared" si="113"/>
        <v>No</v>
      </c>
      <c r="W142" s="277">
        <f t="shared" si="120"/>
        <v>9</v>
      </c>
      <c r="X142" s="277">
        <f t="shared" si="121"/>
        <v>18</v>
      </c>
      <c r="Y142" s="277">
        <f t="shared" si="122"/>
        <v>27</v>
      </c>
      <c r="Z142" s="277">
        <f t="shared" si="123"/>
        <v>36</v>
      </c>
    </row>
    <row r="143" spans="2:26" hidden="1">
      <c r="B143" s="277" t="s">
        <v>625</v>
      </c>
      <c r="C143" s="201" t="str">
        <f>'Daily Mbr Ins'!C52</f>
        <v>028</v>
      </c>
      <c r="D143" s="201">
        <f>'Daily Mbr Ins'!B52</f>
        <v>7562</v>
      </c>
      <c r="E143" s="201" t="str">
        <f>'Daily Mbr Ins'!D52</f>
        <v>Phoenix</v>
      </c>
      <c r="F143" s="201">
        <f>'Daily Mbr Ins'!F52</f>
        <v>5</v>
      </c>
      <c r="G143" s="201">
        <f>'Daily Mbr Ins'!L52</f>
        <v>0</v>
      </c>
      <c r="H143" s="241">
        <f t="shared" si="114"/>
        <v>0</v>
      </c>
      <c r="I143" s="242">
        <f t="shared" si="92"/>
        <v>5</v>
      </c>
      <c r="J143" s="201">
        <f>'Daily Mbr Ins'!N52</f>
        <v>3</v>
      </c>
      <c r="K143" s="201">
        <f>'Daily Mbr Ins'!T52</f>
        <v>0</v>
      </c>
      <c r="L143" s="241">
        <f t="shared" si="115"/>
        <v>0</v>
      </c>
      <c r="M143" s="201">
        <f t="shared" si="93"/>
        <v>3</v>
      </c>
      <c r="N143" s="256" t="str">
        <f t="shared" si="116"/>
        <v>Yes</v>
      </c>
      <c r="O143" s="256" t="str">
        <f t="shared" si="117"/>
        <v>Yes</v>
      </c>
      <c r="P143" s="256" t="str">
        <f t="shared" si="109"/>
        <v>No</v>
      </c>
      <c r="Q143" s="256" t="str">
        <f t="shared" si="118"/>
        <v>No</v>
      </c>
      <c r="R143" s="387" t="str">
        <f t="shared" si="119"/>
        <v>No</v>
      </c>
      <c r="S143" s="387" t="str">
        <f t="shared" si="110"/>
        <v>No</v>
      </c>
      <c r="T143" s="387" t="str">
        <f t="shared" si="111"/>
        <v>Yes</v>
      </c>
      <c r="U143" s="387" t="str">
        <f t="shared" si="112"/>
        <v>No</v>
      </c>
      <c r="V143" s="387" t="str">
        <f t="shared" si="113"/>
        <v>No</v>
      </c>
      <c r="W143" s="277">
        <f t="shared" si="120"/>
        <v>5</v>
      </c>
      <c r="X143" s="277">
        <f t="shared" si="121"/>
        <v>10</v>
      </c>
      <c r="Y143" s="277">
        <f t="shared" si="122"/>
        <v>15</v>
      </c>
      <c r="Z143" s="277">
        <f t="shared" si="123"/>
        <v>20</v>
      </c>
    </row>
    <row r="144" spans="2:26" hidden="1">
      <c r="B144" s="277" t="s">
        <v>625</v>
      </c>
      <c r="C144" s="201" t="str">
        <f>'Daily Mbr Ins'!C103</f>
        <v>028</v>
      </c>
      <c r="D144" s="246">
        <f>'Daily Mbr Ins'!B103</f>
        <v>11912</v>
      </c>
      <c r="E144" s="246" t="str">
        <f>'Daily Mbr Ins'!D103</f>
        <v>Phoenix</v>
      </c>
      <c r="F144" s="201">
        <f>'Daily Mbr Ins'!F103</f>
        <v>4</v>
      </c>
      <c r="G144" s="201">
        <f>'Daily Mbr Ins'!L103</f>
        <v>0</v>
      </c>
      <c r="H144" s="241">
        <f t="shared" si="114"/>
        <v>0</v>
      </c>
      <c r="I144" s="242">
        <f t="shared" si="92"/>
        <v>4</v>
      </c>
      <c r="J144" s="201">
        <f>'Daily Mbr Ins'!N103</f>
        <v>3</v>
      </c>
      <c r="K144" s="201">
        <f>'Daily Mbr Ins'!T103</f>
        <v>0</v>
      </c>
      <c r="L144" s="241">
        <f t="shared" si="115"/>
        <v>0</v>
      </c>
      <c r="M144" s="201">
        <f t="shared" si="93"/>
        <v>3</v>
      </c>
      <c r="N144" s="256"/>
      <c r="O144" s="256"/>
      <c r="P144" s="256"/>
      <c r="Q144" s="256"/>
      <c r="R144" s="387"/>
      <c r="S144" s="387"/>
      <c r="T144" s="387"/>
      <c r="U144" s="387"/>
      <c r="V144" s="387"/>
      <c r="W144" s="277">
        <f t="shared" si="120"/>
        <v>4</v>
      </c>
      <c r="X144" s="277">
        <f t="shared" si="121"/>
        <v>8</v>
      </c>
      <c r="Y144" s="277">
        <f t="shared" si="122"/>
        <v>12</v>
      </c>
      <c r="Z144" s="277">
        <f t="shared" si="123"/>
        <v>16</v>
      </c>
    </row>
    <row r="145" spans="2:26" hidden="1">
      <c r="B145" s="277" t="s">
        <v>625</v>
      </c>
      <c r="C145" s="201" t="str">
        <f>'Daily Mbr Ins'!C145</f>
        <v>028</v>
      </c>
      <c r="D145" s="201">
        <f>'Daily Mbr Ins'!B145</f>
        <v>14804</v>
      </c>
      <c r="E145" s="201" t="str">
        <f>'Daily Mbr Ins'!D145</f>
        <v>Cashion</v>
      </c>
      <c r="F145" s="201">
        <f>'Daily Mbr Ins'!F145</f>
        <v>4</v>
      </c>
      <c r="G145" s="201">
        <f>'Daily Mbr Ins'!L145</f>
        <v>4</v>
      </c>
      <c r="H145" s="241">
        <f t="shared" si="114"/>
        <v>100</v>
      </c>
      <c r="I145" s="242" t="str">
        <f t="shared" si="92"/>
        <v>Yes</v>
      </c>
      <c r="J145" s="201">
        <f>'Daily Mbr Ins'!N145</f>
        <v>3</v>
      </c>
      <c r="K145" s="201">
        <f>'Daily Mbr Ins'!T145</f>
        <v>0</v>
      </c>
      <c r="L145" s="241">
        <f t="shared" si="115"/>
        <v>0</v>
      </c>
      <c r="M145" s="201">
        <f t="shared" si="93"/>
        <v>3</v>
      </c>
      <c r="N145" s="256" t="str">
        <f t="shared" ref="N145:N152" si="124">IF(COUNTIF(Missing185,D145)=0,"Yes","No")</f>
        <v>No</v>
      </c>
      <c r="O145" s="256" t="str">
        <f t="shared" ref="O145:O152" si="125">IF(COUNTIF(Missing365,D145)=0,"Yes","No")</f>
        <v>No</v>
      </c>
      <c r="P145" s="256" t="str">
        <f t="shared" ref="P145:P152" si="126">IF(COUNTIF(Missing1728,D145)=0,"Yes","No")</f>
        <v>No</v>
      </c>
      <c r="Q145" s="256" t="str">
        <f t="shared" ref="Q145:Q152" si="127">IF(COUNTIF(MissingSP7,D145)=0,"Yes","No")</f>
        <v>No</v>
      </c>
      <c r="R145" s="387" t="str">
        <f t="shared" ref="R145:R152" si="128">IF(AND($S145&gt;="Yes", $T145&gt;="Yes", $U145&gt;="Yes", $V145&gt;="Yes"), "Yes", "No")</f>
        <v>No</v>
      </c>
      <c r="S145" s="387" t="str">
        <f t="shared" ref="S145:S152" si="129">IF((COUNTIF(ProgramDir,D145)=0),"No","Yes")</f>
        <v>No</v>
      </c>
      <c r="T145" s="387" t="str">
        <f t="shared" ref="T145:T152" si="130">IF(COUNTIF(NonCompliantGrandKnight,D145)=0,"No","Yes")</f>
        <v>No</v>
      </c>
      <c r="U145" s="387" t="str">
        <f t="shared" ref="U145:U152" si="131">IF(COUNTIF(FamilyDir,D145)=0,"No","Yes")</f>
        <v>No</v>
      </c>
      <c r="V145" s="387" t="str">
        <f t="shared" ref="V145:V152" si="132">IF(COUNTIF(CommunityDir,D145)=0,"No","Yes")</f>
        <v>No</v>
      </c>
      <c r="W145" s="277">
        <f t="shared" si="120"/>
        <v>0</v>
      </c>
      <c r="X145" s="277">
        <f t="shared" si="121"/>
        <v>4</v>
      </c>
      <c r="Y145" s="277">
        <f t="shared" si="122"/>
        <v>8</v>
      </c>
      <c r="Z145" s="277">
        <f t="shared" si="123"/>
        <v>12</v>
      </c>
    </row>
    <row r="146" spans="2:26" hidden="1">
      <c r="B146" s="277" t="s">
        <v>609</v>
      </c>
      <c r="C146" s="277" t="str">
        <f>'Daily Mbr Ins'!C12</f>
        <v>029</v>
      </c>
      <c r="D146" s="277">
        <f>'Daily Mbr Ins'!B12</f>
        <v>1200</v>
      </c>
      <c r="E146" s="277" t="str">
        <f>'Daily Mbr Ins'!D12</f>
        <v>Tucson</v>
      </c>
      <c r="F146" s="201">
        <f>'Daily Mbr Ins'!F12</f>
        <v>14</v>
      </c>
      <c r="G146" s="201">
        <f>'Daily Mbr Ins'!L12</f>
        <v>0</v>
      </c>
      <c r="H146" s="241">
        <f t="shared" si="114"/>
        <v>0</v>
      </c>
      <c r="I146" s="242">
        <f t="shared" ref="I146:I162" si="133">IF($G146&gt;=$F146, "Yes",$F146-$G146)</f>
        <v>14</v>
      </c>
      <c r="J146" s="201">
        <f>'Daily Mbr Ins'!N12</f>
        <v>5</v>
      </c>
      <c r="K146" s="201">
        <f>'Daily Mbr Ins'!T12</f>
        <v>0</v>
      </c>
      <c r="L146" s="241">
        <f t="shared" si="115"/>
        <v>0</v>
      </c>
      <c r="M146" s="201">
        <f t="shared" ref="M146:M162" si="134">IF($K146&gt;=$J146, "Yes",$J146-$K146)</f>
        <v>5</v>
      </c>
      <c r="N146" s="256" t="str">
        <f t="shared" si="124"/>
        <v>Yes</v>
      </c>
      <c r="O146" s="256" t="str">
        <f t="shared" si="125"/>
        <v>Yes</v>
      </c>
      <c r="P146" s="256" t="str">
        <f t="shared" si="126"/>
        <v>No</v>
      </c>
      <c r="Q146" s="256" t="str">
        <f t="shared" si="127"/>
        <v>No</v>
      </c>
      <c r="R146" s="387" t="str">
        <f t="shared" si="128"/>
        <v>No</v>
      </c>
      <c r="S146" s="387" t="str">
        <f t="shared" si="129"/>
        <v>Yes</v>
      </c>
      <c r="T146" s="387" t="str">
        <f t="shared" si="130"/>
        <v>Yes</v>
      </c>
      <c r="U146" s="387" t="str">
        <f t="shared" si="131"/>
        <v>No</v>
      </c>
      <c r="V146" s="387" t="str">
        <f t="shared" si="132"/>
        <v>Yes</v>
      </c>
      <c r="W146" s="277">
        <f t="shared" si="120"/>
        <v>14</v>
      </c>
      <c r="X146" s="201">
        <f t="shared" si="121"/>
        <v>28</v>
      </c>
      <c r="Y146" s="201">
        <f t="shared" si="122"/>
        <v>42</v>
      </c>
      <c r="Z146" s="201">
        <f t="shared" si="123"/>
        <v>56</v>
      </c>
    </row>
    <row r="147" spans="2:26" hidden="1">
      <c r="B147" s="201" t="s">
        <v>609</v>
      </c>
      <c r="C147" s="201" t="str">
        <f>'Daily Mbr Ins'!C67</f>
        <v>029</v>
      </c>
      <c r="D147" s="201">
        <f>'Daily Mbr Ins'!B67</f>
        <v>8813</v>
      </c>
      <c r="E147" s="201" t="str">
        <f>'Daily Mbr Ins'!D67</f>
        <v>Tucson</v>
      </c>
      <c r="F147" s="201">
        <f>'Daily Mbr Ins'!F67</f>
        <v>6</v>
      </c>
      <c r="G147" s="201">
        <f>'Daily Mbr Ins'!L67</f>
        <v>0</v>
      </c>
      <c r="H147" s="241">
        <f t="shared" si="114"/>
        <v>0</v>
      </c>
      <c r="I147" s="242">
        <f t="shared" si="133"/>
        <v>6</v>
      </c>
      <c r="J147" s="201">
        <f>'Daily Mbr Ins'!N67</f>
        <v>3</v>
      </c>
      <c r="K147" s="201">
        <f>'Daily Mbr Ins'!T67</f>
        <v>-1</v>
      </c>
      <c r="L147" s="241">
        <f t="shared" si="115"/>
        <v>-33.333333333333336</v>
      </c>
      <c r="M147" s="201">
        <f t="shared" si="134"/>
        <v>4</v>
      </c>
      <c r="N147" s="256" t="str">
        <f t="shared" si="124"/>
        <v>Yes</v>
      </c>
      <c r="O147" s="256" t="str">
        <f t="shared" si="125"/>
        <v>No</v>
      </c>
      <c r="P147" s="256" t="str">
        <f t="shared" si="126"/>
        <v>No</v>
      </c>
      <c r="Q147" s="256" t="str">
        <f t="shared" si="127"/>
        <v>No</v>
      </c>
      <c r="R147" s="387" t="str">
        <f t="shared" si="128"/>
        <v>No</v>
      </c>
      <c r="S147" s="387" t="str">
        <f t="shared" si="129"/>
        <v>No</v>
      </c>
      <c r="T147" s="387" t="str">
        <f t="shared" si="130"/>
        <v>No</v>
      </c>
      <c r="U147" s="387" t="str">
        <f t="shared" si="131"/>
        <v>No</v>
      </c>
      <c r="V147" s="387" t="str">
        <f t="shared" si="132"/>
        <v>No</v>
      </c>
      <c r="W147" s="201">
        <f t="shared" si="120"/>
        <v>6</v>
      </c>
      <c r="X147" s="201">
        <f t="shared" si="121"/>
        <v>12</v>
      </c>
      <c r="Y147" s="201">
        <f t="shared" si="122"/>
        <v>18</v>
      </c>
      <c r="Z147" s="201">
        <f t="shared" si="123"/>
        <v>24</v>
      </c>
    </row>
    <row r="148" spans="2:26" hidden="1">
      <c r="B148" s="201" t="s">
        <v>609</v>
      </c>
      <c r="C148" s="201" t="str">
        <f>'Daily Mbr Ins'!C136</f>
        <v>029</v>
      </c>
      <c r="D148" s="201">
        <f>'Daily Mbr Ins'!B136</f>
        <v>14139</v>
      </c>
      <c r="E148" s="201" t="str">
        <f>'Daily Mbr Ins'!D136</f>
        <v>Tucson</v>
      </c>
      <c r="F148" s="201">
        <f>'Daily Mbr Ins'!F136</f>
        <v>5</v>
      </c>
      <c r="G148" s="201">
        <f>'Daily Mbr Ins'!L136</f>
        <v>0</v>
      </c>
      <c r="H148" s="241">
        <f t="shared" si="114"/>
        <v>0</v>
      </c>
      <c r="I148" s="242">
        <f t="shared" si="133"/>
        <v>5</v>
      </c>
      <c r="J148" s="201">
        <f>'Daily Mbr Ins'!N136</f>
        <v>3</v>
      </c>
      <c r="K148" s="201">
        <f>'Daily Mbr Ins'!T136</f>
        <v>0</v>
      </c>
      <c r="L148" s="241">
        <f t="shared" si="115"/>
        <v>0</v>
      </c>
      <c r="M148" s="201">
        <f t="shared" si="134"/>
        <v>3</v>
      </c>
      <c r="N148" s="256" t="str">
        <f t="shared" si="124"/>
        <v>Yes</v>
      </c>
      <c r="O148" s="256" t="str">
        <f t="shared" si="125"/>
        <v>No</v>
      </c>
      <c r="P148" s="256" t="str">
        <f t="shared" si="126"/>
        <v>No</v>
      </c>
      <c r="Q148" s="256" t="str">
        <f t="shared" si="127"/>
        <v>No</v>
      </c>
      <c r="R148" s="387" t="str">
        <f t="shared" si="128"/>
        <v>No</v>
      </c>
      <c r="S148" s="387" t="str">
        <f t="shared" si="129"/>
        <v>No</v>
      </c>
      <c r="T148" s="387" t="str">
        <f t="shared" si="130"/>
        <v>No</v>
      </c>
      <c r="U148" s="387" t="str">
        <f t="shared" si="131"/>
        <v>No</v>
      </c>
      <c r="V148" s="387" t="str">
        <f t="shared" si="132"/>
        <v>No</v>
      </c>
      <c r="W148" s="277">
        <f t="shared" si="120"/>
        <v>5</v>
      </c>
      <c r="X148" s="277">
        <f t="shared" si="121"/>
        <v>10</v>
      </c>
      <c r="Y148" s="277">
        <f t="shared" si="122"/>
        <v>15</v>
      </c>
      <c r="Z148" s="277">
        <f t="shared" si="123"/>
        <v>20</v>
      </c>
    </row>
    <row r="149" spans="2:26" hidden="1">
      <c r="B149" s="201" t="s">
        <v>609</v>
      </c>
      <c r="C149" s="201" t="str">
        <f>'Daily Mbr Ins'!C149</f>
        <v>029</v>
      </c>
      <c r="D149" s="201">
        <f>'Daily Mbr Ins'!B149</f>
        <v>15376</v>
      </c>
      <c r="E149" s="201" t="str">
        <f>'Daily Mbr Ins'!D149</f>
        <v>Tucson</v>
      </c>
      <c r="F149" s="201">
        <f>'Daily Mbr Ins'!F149</f>
        <v>8</v>
      </c>
      <c r="G149" s="201">
        <f>'Daily Mbr Ins'!L149</f>
        <v>-26</v>
      </c>
      <c r="H149" s="241">
        <f t="shared" si="114"/>
        <v>-325</v>
      </c>
      <c r="I149" s="242">
        <f t="shared" si="133"/>
        <v>34</v>
      </c>
      <c r="J149" s="201">
        <f>'Daily Mbr Ins'!N149</f>
        <v>3</v>
      </c>
      <c r="K149" s="201">
        <f>'Daily Mbr Ins'!T149</f>
        <v>-7</v>
      </c>
      <c r="L149" s="241">
        <f t="shared" si="115"/>
        <v>-233.33333333333334</v>
      </c>
      <c r="M149" s="201">
        <f t="shared" si="134"/>
        <v>10</v>
      </c>
      <c r="N149" s="256" t="str">
        <f t="shared" si="124"/>
        <v>Yes</v>
      </c>
      <c r="O149" s="256" t="str">
        <f t="shared" si="125"/>
        <v>Yes</v>
      </c>
      <c r="P149" s="256" t="str">
        <f t="shared" si="126"/>
        <v>No</v>
      </c>
      <c r="Q149" s="256" t="str">
        <f t="shared" si="127"/>
        <v>No</v>
      </c>
      <c r="R149" s="387" t="str">
        <f t="shared" si="128"/>
        <v>No</v>
      </c>
      <c r="S149" s="387" t="str">
        <f t="shared" si="129"/>
        <v>No</v>
      </c>
      <c r="T149" s="387" t="str">
        <f t="shared" si="130"/>
        <v>Yes</v>
      </c>
      <c r="U149" s="387" t="str">
        <f t="shared" si="131"/>
        <v>No</v>
      </c>
      <c r="V149" s="387" t="str">
        <f t="shared" si="132"/>
        <v>No</v>
      </c>
      <c r="W149" s="277">
        <f t="shared" si="120"/>
        <v>34</v>
      </c>
      <c r="X149" s="277">
        <f t="shared" si="121"/>
        <v>42</v>
      </c>
      <c r="Y149" s="277">
        <f t="shared" si="122"/>
        <v>50</v>
      </c>
      <c r="Z149" s="277">
        <f t="shared" si="123"/>
        <v>58</v>
      </c>
    </row>
    <row r="150" spans="2:26">
      <c r="B150" s="277" t="s">
        <v>1974</v>
      </c>
      <c r="C150" s="277" t="str">
        <f>'Daily Mbr Ins'!C31</f>
        <v>031</v>
      </c>
      <c r="D150" s="277">
        <f>'Daily Mbr Ins'!B31</f>
        <v>5133</v>
      </c>
      <c r="E150" s="277" t="str">
        <f>'Daily Mbr Ins'!D31</f>
        <v>Tucson</v>
      </c>
      <c r="F150" s="201">
        <f>'Daily Mbr Ins'!F31</f>
        <v>10</v>
      </c>
      <c r="G150" s="201">
        <f>'Daily Mbr Ins'!L31</f>
        <v>0</v>
      </c>
      <c r="H150" s="241">
        <f t="shared" si="114"/>
        <v>0</v>
      </c>
      <c r="I150" s="242">
        <f t="shared" si="133"/>
        <v>10</v>
      </c>
      <c r="J150" s="201">
        <f>'Daily Mbr Ins'!N31</f>
        <v>4</v>
      </c>
      <c r="K150" s="201">
        <f>'Daily Mbr Ins'!T31</f>
        <v>-1</v>
      </c>
      <c r="L150" s="241">
        <f t="shared" si="115"/>
        <v>-25</v>
      </c>
      <c r="M150" s="201">
        <f t="shared" si="134"/>
        <v>5</v>
      </c>
      <c r="N150" s="256" t="str">
        <f t="shared" si="124"/>
        <v>Yes</v>
      </c>
      <c r="O150" s="256" t="str">
        <f t="shared" si="125"/>
        <v>No</v>
      </c>
      <c r="P150" s="256" t="str">
        <f t="shared" si="126"/>
        <v>No</v>
      </c>
      <c r="Q150" s="256" t="str">
        <f t="shared" si="127"/>
        <v>No</v>
      </c>
      <c r="R150" s="387" t="str">
        <f t="shared" si="128"/>
        <v>No</v>
      </c>
      <c r="S150" s="387" t="str">
        <f t="shared" si="129"/>
        <v>No</v>
      </c>
      <c r="T150" s="387" t="str">
        <f t="shared" si="130"/>
        <v>Yes</v>
      </c>
      <c r="U150" s="387" t="str">
        <f t="shared" si="131"/>
        <v>No</v>
      </c>
      <c r="V150" s="387" t="str">
        <f t="shared" si="132"/>
        <v>No</v>
      </c>
      <c r="W150" s="277">
        <f t="shared" si="120"/>
        <v>10</v>
      </c>
      <c r="X150" s="201">
        <f t="shared" si="121"/>
        <v>20</v>
      </c>
      <c r="Y150" s="201">
        <f t="shared" si="122"/>
        <v>30</v>
      </c>
      <c r="Z150" s="201">
        <f t="shared" si="123"/>
        <v>40</v>
      </c>
    </row>
    <row r="151" spans="2:26">
      <c r="B151" s="201" t="s">
        <v>1974</v>
      </c>
      <c r="C151" s="201" t="str">
        <f>'Daily Mbr Ins'!C42</f>
        <v>031</v>
      </c>
      <c r="D151" s="201">
        <f>'Daily Mbr Ins'!B42</f>
        <v>6848</v>
      </c>
      <c r="E151" s="201" t="str">
        <f>'Daily Mbr Ins'!D42</f>
        <v>Tucson</v>
      </c>
      <c r="F151" s="201">
        <f>'Daily Mbr Ins'!F42</f>
        <v>5</v>
      </c>
      <c r="G151" s="201">
        <f>'Daily Mbr Ins'!L42</f>
        <v>2</v>
      </c>
      <c r="H151" s="241">
        <f t="shared" si="114"/>
        <v>40</v>
      </c>
      <c r="I151" s="242">
        <f t="shared" si="133"/>
        <v>3</v>
      </c>
      <c r="J151" s="201">
        <f>'Daily Mbr Ins'!N42</f>
        <v>3</v>
      </c>
      <c r="K151" s="201">
        <f>'Daily Mbr Ins'!T42</f>
        <v>0</v>
      </c>
      <c r="L151" s="241">
        <f t="shared" si="115"/>
        <v>0</v>
      </c>
      <c r="M151" s="201">
        <f t="shared" si="134"/>
        <v>3</v>
      </c>
      <c r="N151" s="256" t="str">
        <f t="shared" si="124"/>
        <v>Yes</v>
      </c>
      <c r="O151" s="256" t="str">
        <f t="shared" si="125"/>
        <v>No</v>
      </c>
      <c r="P151" s="256" t="str">
        <f t="shared" si="126"/>
        <v>No</v>
      </c>
      <c r="Q151" s="256" t="str">
        <f t="shared" si="127"/>
        <v>No</v>
      </c>
      <c r="R151" s="387" t="str">
        <f t="shared" si="128"/>
        <v>No</v>
      </c>
      <c r="S151" s="387" t="str">
        <f t="shared" si="129"/>
        <v>No</v>
      </c>
      <c r="T151" s="387" t="str">
        <f t="shared" si="130"/>
        <v>No</v>
      </c>
      <c r="U151" s="387" t="str">
        <f t="shared" si="131"/>
        <v>No</v>
      </c>
      <c r="V151" s="387" t="str">
        <f t="shared" si="132"/>
        <v>No</v>
      </c>
      <c r="W151" s="201">
        <f t="shared" si="120"/>
        <v>3</v>
      </c>
      <c r="X151" s="201">
        <f t="shared" si="121"/>
        <v>8</v>
      </c>
      <c r="Y151" s="201">
        <f t="shared" si="122"/>
        <v>13</v>
      </c>
      <c r="Z151" s="201">
        <f t="shared" si="123"/>
        <v>18</v>
      </c>
    </row>
    <row r="152" spans="2:26">
      <c r="B152" s="201" t="s">
        <v>1974</v>
      </c>
      <c r="C152" s="201" t="str">
        <f>'Daily Mbr Ins'!C73</f>
        <v>031</v>
      </c>
      <c r="D152" s="201">
        <f>'Daily Mbr Ins'!B73</f>
        <v>9380</v>
      </c>
      <c r="E152" s="201" t="str">
        <f>'Daily Mbr Ins'!D73</f>
        <v>Tucson</v>
      </c>
      <c r="F152" s="201">
        <f>'Daily Mbr Ins'!F73</f>
        <v>5</v>
      </c>
      <c r="G152" s="201">
        <f>'Daily Mbr Ins'!L73</f>
        <v>0</v>
      </c>
      <c r="H152" s="241">
        <f t="shared" si="114"/>
        <v>0</v>
      </c>
      <c r="I152" s="242">
        <f t="shared" si="133"/>
        <v>5</v>
      </c>
      <c r="J152" s="201">
        <f>'Daily Mbr Ins'!N73</f>
        <v>3</v>
      </c>
      <c r="K152" s="201">
        <f>'Daily Mbr Ins'!T73</f>
        <v>-1</v>
      </c>
      <c r="L152" s="241">
        <f t="shared" si="115"/>
        <v>-33.333333333333336</v>
      </c>
      <c r="M152" s="201">
        <f t="shared" si="134"/>
        <v>4</v>
      </c>
      <c r="N152" s="256" t="str">
        <f t="shared" si="124"/>
        <v>Yes</v>
      </c>
      <c r="O152" s="256" t="str">
        <f t="shared" si="125"/>
        <v>Yes</v>
      </c>
      <c r="P152" s="256" t="str">
        <f t="shared" si="126"/>
        <v>No</v>
      </c>
      <c r="Q152" s="256" t="str">
        <f t="shared" si="127"/>
        <v>No</v>
      </c>
      <c r="R152" s="387" t="str">
        <f t="shared" si="128"/>
        <v>No</v>
      </c>
      <c r="S152" s="387" t="str">
        <f t="shared" si="129"/>
        <v>Yes</v>
      </c>
      <c r="T152" s="387" t="str">
        <f t="shared" si="130"/>
        <v>Yes</v>
      </c>
      <c r="U152" s="387" t="str">
        <f t="shared" si="131"/>
        <v>No</v>
      </c>
      <c r="V152" s="387" t="str">
        <f t="shared" si="132"/>
        <v>No</v>
      </c>
      <c r="W152" s="277">
        <f t="shared" si="120"/>
        <v>5</v>
      </c>
      <c r="X152" s="277">
        <f t="shared" si="121"/>
        <v>10</v>
      </c>
      <c r="Y152" s="277">
        <f t="shared" si="122"/>
        <v>15</v>
      </c>
      <c r="Z152" s="277">
        <f t="shared" si="123"/>
        <v>20</v>
      </c>
    </row>
    <row r="153" spans="2:26">
      <c r="B153" s="201" t="s">
        <v>1974</v>
      </c>
      <c r="C153" s="201" t="str">
        <f>'Daily Mbr Ins'!C116</f>
        <v>031</v>
      </c>
      <c r="D153" s="246">
        <f>'Daily Mbr Ins'!B116</f>
        <v>12737</v>
      </c>
      <c r="E153" s="246" t="str">
        <f>'Daily Mbr Ins'!D116</f>
        <v>Tucson</v>
      </c>
      <c r="F153" s="201">
        <f>'Daily Mbr Ins'!F116</f>
        <v>4</v>
      </c>
      <c r="G153" s="201">
        <f>'Daily Mbr Ins'!L116</f>
        <v>0</v>
      </c>
      <c r="H153" s="241">
        <f t="shared" si="114"/>
        <v>0</v>
      </c>
      <c r="I153" s="242">
        <f t="shared" si="133"/>
        <v>4</v>
      </c>
      <c r="J153" s="201">
        <f>'Daily Mbr Ins'!N116</f>
        <v>3</v>
      </c>
      <c r="K153" s="201">
        <f>'Daily Mbr Ins'!T116</f>
        <v>0</v>
      </c>
      <c r="L153" s="241">
        <f t="shared" si="115"/>
        <v>0</v>
      </c>
      <c r="M153" s="201">
        <f t="shared" si="134"/>
        <v>3</v>
      </c>
      <c r="N153" s="256"/>
      <c r="O153" s="256"/>
      <c r="P153" s="256"/>
      <c r="Q153" s="256"/>
      <c r="R153" s="387"/>
      <c r="S153" s="387"/>
      <c r="T153" s="387"/>
      <c r="U153" s="387"/>
      <c r="V153" s="387"/>
      <c r="W153" s="277">
        <f t="shared" si="120"/>
        <v>4</v>
      </c>
      <c r="X153" s="277">
        <f t="shared" si="121"/>
        <v>8</v>
      </c>
      <c r="Y153" s="277">
        <f t="shared" si="122"/>
        <v>12</v>
      </c>
      <c r="Z153" s="277">
        <f t="shared" si="123"/>
        <v>16</v>
      </c>
    </row>
    <row r="154" spans="2:26">
      <c r="B154" s="201" t="s">
        <v>1974</v>
      </c>
      <c r="C154" s="201" t="str">
        <f>'Daily Mbr Ins'!C153</f>
        <v>031</v>
      </c>
      <c r="D154" s="201">
        <f>'Daily Mbr Ins'!B153</f>
        <v>16061</v>
      </c>
      <c r="E154" s="201" t="str">
        <f>'Daily Mbr Ins'!D153</f>
        <v>Tucson</v>
      </c>
      <c r="F154" s="201">
        <f>'Daily Mbr Ins'!F153</f>
        <v>4</v>
      </c>
      <c r="G154" s="201">
        <f>'Daily Mbr Ins'!L153</f>
        <v>0</v>
      </c>
      <c r="H154" s="241">
        <f t="shared" si="114"/>
        <v>0</v>
      </c>
      <c r="I154" s="242">
        <f t="shared" si="133"/>
        <v>4</v>
      </c>
      <c r="J154" s="201">
        <f>'Daily Mbr Ins'!N153</f>
        <v>3</v>
      </c>
      <c r="K154" s="201">
        <f>'Daily Mbr Ins'!T153</f>
        <v>0</v>
      </c>
      <c r="L154" s="241">
        <f t="shared" si="115"/>
        <v>0</v>
      </c>
      <c r="M154" s="201">
        <f t="shared" si="134"/>
        <v>3</v>
      </c>
      <c r="N154" s="256" t="str">
        <f>IF(COUNTIF(Missing185,D154)=0,"Yes","No")</f>
        <v>Yes</v>
      </c>
      <c r="O154" s="256" t="str">
        <f>IF(COUNTIF(Missing365,D154)=0,"Yes","No")</f>
        <v>Yes</v>
      </c>
      <c r="P154" s="256" t="str">
        <f>IF(COUNTIF(Missing1728,D154)=0,"Yes","No")</f>
        <v>No</v>
      </c>
      <c r="Q154" s="256" t="str">
        <f>IF(COUNTIF(MissingSP7,D154)=0,"Yes","No")</f>
        <v>No</v>
      </c>
      <c r="R154" s="387" t="str">
        <f>IF(AND($S154&gt;="Yes", $T154&gt;="Yes", $U154&gt;="Yes", $V154&gt;="Yes"), "Yes", "No")</f>
        <v>No</v>
      </c>
      <c r="S154" s="387" t="str">
        <f>IF((COUNTIF(ProgramDir,D154)=0),"No","Yes")</f>
        <v>No</v>
      </c>
      <c r="T154" s="387" t="str">
        <f>IF(COUNTIF(NonCompliantGrandKnight,D154)=0,"No","Yes")</f>
        <v>No</v>
      </c>
      <c r="U154" s="387" t="str">
        <f>IF(COUNTIF(FamilyDir,D154)=0,"No","Yes")</f>
        <v>No</v>
      </c>
      <c r="V154" s="387" t="str">
        <f>IF(COUNTIF(CommunityDir,D154)=0,"No","Yes")</f>
        <v>No</v>
      </c>
      <c r="W154" s="277">
        <f t="shared" si="120"/>
        <v>4</v>
      </c>
      <c r="X154" s="277">
        <f t="shared" si="121"/>
        <v>8</v>
      </c>
      <c r="Y154" s="277">
        <f t="shared" si="122"/>
        <v>12</v>
      </c>
      <c r="Z154" s="277">
        <f t="shared" si="123"/>
        <v>16</v>
      </c>
    </row>
    <row r="155" spans="2:26">
      <c r="B155" s="201" t="s">
        <v>1974</v>
      </c>
      <c r="C155" s="201" t="str">
        <f>'Daily Mbr Ins'!C11</f>
        <v>032</v>
      </c>
      <c r="D155" s="246">
        <f>'Daily Mbr Ins'!B11</f>
        <v>1189</v>
      </c>
      <c r="E155" s="246" t="str">
        <f>'Daily Mbr Ins'!D11</f>
        <v>Phoenix</v>
      </c>
      <c r="F155" s="201">
        <f>'Daily Mbr Ins'!F11</f>
        <v>4</v>
      </c>
      <c r="G155" s="201">
        <f>'Daily Mbr Ins'!L11</f>
        <v>0</v>
      </c>
      <c r="H155" s="241">
        <f t="shared" si="114"/>
        <v>0</v>
      </c>
      <c r="I155" s="242">
        <f t="shared" si="133"/>
        <v>4</v>
      </c>
      <c r="J155" s="201">
        <f>'Daily Mbr Ins'!N11</f>
        <v>3</v>
      </c>
      <c r="K155" s="201">
        <f>'Daily Mbr Ins'!T11</f>
        <v>0</v>
      </c>
      <c r="L155" s="241">
        <f t="shared" si="115"/>
        <v>0</v>
      </c>
      <c r="M155" s="201">
        <f t="shared" si="134"/>
        <v>3</v>
      </c>
      <c r="N155" s="256"/>
      <c r="O155" s="256"/>
      <c r="P155" s="256"/>
      <c r="Q155" s="256"/>
      <c r="R155" s="387"/>
      <c r="S155" s="387"/>
      <c r="T155" s="387"/>
      <c r="U155" s="387"/>
      <c r="V155" s="387"/>
      <c r="W155" s="277">
        <f t="shared" si="120"/>
        <v>4</v>
      </c>
      <c r="X155" s="277">
        <f t="shared" si="121"/>
        <v>8</v>
      </c>
      <c r="Y155" s="277">
        <f t="shared" si="122"/>
        <v>12</v>
      </c>
      <c r="Z155" s="277">
        <f t="shared" si="123"/>
        <v>16</v>
      </c>
    </row>
    <row r="156" spans="2:26">
      <c r="B156" s="201" t="s">
        <v>1974</v>
      </c>
      <c r="C156" s="201" t="str">
        <f>'Daily Mbr Ins'!C48</f>
        <v>032</v>
      </c>
      <c r="D156" s="201">
        <f>'Daily Mbr Ins'!B48</f>
        <v>7306</v>
      </c>
      <c r="E156" s="201" t="str">
        <f>'Daily Mbr Ins'!D48</f>
        <v>Phoenix</v>
      </c>
      <c r="F156" s="201">
        <f>'Daily Mbr Ins'!F48</f>
        <v>5</v>
      </c>
      <c r="G156" s="201">
        <f>'Daily Mbr Ins'!L48</f>
        <v>0</v>
      </c>
      <c r="H156" s="241">
        <f t="shared" si="114"/>
        <v>0</v>
      </c>
      <c r="I156" s="242">
        <f t="shared" si="133"/>
        <v>5</v>
      </c>
      <c r="J156" s="201">
        <f>'Daily Mbr Ins'!N48</f>
        <v>3</v>
      </c>
      <c r="K156" s="201">
        <f>'Daily Mbr Ins'!T48</f>
        <v>-1</v>
      </c>
      <c r="L156" s="241">
        <f t="shared" si="115"/>
        <v>-33.333333333333336</v>
      </c>
      <c r="M156" s="201">
        <f t="shared" si="134"/>
        <v>4</v>
      </c>
      <c r="N156" s="256" t="str">
        <f t="shared" ref="N156:N162" si="135">IF(COUNTIF(Missing185,D156)=0,"Yes","No")</f>
        <v>Yes</v>
      </c>
      <c r="O156" s="256" t="str">
        <f t="shared" ref="O156:O162" si="136">IF(COUNTIF(Missing365,D156)=0,"Yes","No")</f>
        <v>Yes</v>
      </c>
      <c r="P156" s="256" t="str">
        <f t="shared" ref="P156:P162" si="137">IF(COUNTIF(Missing1728,D156)=0,"Yes","No")</f>
        <v>No</v>
      </c>
      <c r="Q156" s="256" t="str">
        <f t="shared" ref="Q156:Q162" si="138">IF(COUNTIF(MissingSP7,D156)=0,"Yes","No")</f>
        <v>No</v>
      </c>
      <c r="R156" s="387" t="str">
        <f t="shared" ref="R156:R162" si="139">IF(AND($S156&gt;="Yes", $T156&gt;="Yes", $U156&gt;="Yes", $V156&gt;="Yes"), "Yes", "No")</f>
        <v>No</v>
      </c>
      <c r="S156" s="387" t="str">
        <f t="shared" ref="S156:S162" si="140">IF((COUNTIF(ProgramDir,D156)=0),"No","Yes")</f>
        <v>No</v>
      </c>
      <c r="T156" s="387" t="str">
        <f t="shared" ref="T156:T162" si="141">IF(COUNTIF(NonCompliantGrandKnight,D156)=0,"No","Yes")</f>
        <v>No</v>
      </c>
      <c r="U156" s="387" t="str">
        <f t="shared" ref="U156:U162" si="142">IF(COUNTIF(FamilyDir,D156)=0,"No","Yes")</f>
        <v>No</v>
      </c>
      <c r="V156" s="387" t="str">
        <f t="shared" ref="V156:V162" si="143">IF(COUNTIF(CommunityDir,D156)=0,"No","Yes")</f>
        <v>No</v>
      </c>
      <c r="W156" s="277">
        <f t="shared" si="120"/>
        <v>5</v>
      </c>
      <c r="X156" s="277">
        <f t="shared" si="121"/>
        <v>10</v>
      </c>
      <c r="Y156" s="277">
        <f t="shared" si="122"/>
        <v>15</v>
      </c>
      <c r="Z156" s="277">
        <f t="shared" si="123"/>
        <v>20</v>
      </c>
    </row>
    <row r="157" spans="2:26">
      <c r="B157" s="201" t="s">
        <v>1974</v>
      </c>
      <c r="C157" s="201" t="str">
        <f>'Daily Mbr Ins'!C70</f>
        <v>032</v>
      </c>
      <c r="D157" s="201">
        <f>'Daily Mbr Ins'!B70</f>
        <v>9287</v>
      </c>
      <c r="E157" s="201" t="str">
        <f>'Daily Mbr Ins'!D70</f>
        <v>Phoenix</v>
      </c>
      <c r="F157" s="201">
        <f>'Daily Mbr Ins'!F70</f>
        <v>4</v>
      </c>
      <c r="G157" s="201">
        <f>'Daily Mbr Ins'!L70</f>
        <v>1</v>
      </c>
      <c r="H157" s="241">
        <f t="shared" si="114"/>
        <v>25</v>
      </c>
      <c r="I157" s="242">
        <f t="shared" si="133"/>
        <v>3</v>
      </c>
      <c r="J157" s="201">
        <f>'Daily Mbr Ins'!N70</f>
        <v>3</v>
      </c>
      <c r="K157" s="201">
        <f>'Daily Mbr Ins'!T70</f>
        <v>0</v>
      </c>
      <c r="L157" s="241">
        <f t="shared" si="115"/>
        <v>0</v>
      </c>
      <c r="M157" s="201">
        <f t="shared" si="134"/>
        <v>3</v>
      </c>
      <c r="N157" s="256" t="str">
        <f t="shared" si="135"/>
        <v>Yes</v>
      </c>
      <c r="O157" s="256" t="str">
        <f t="shared" si="136"/>
        <v>No</v>
      </c>
      <c r="P157" s="256" t="str">
        <f t="shared" si="137"/>
        <v>No</v>
      </c>
      <c r="Q157" s="256" t="str">
        <f t="shared" si="138"/>
        <v>No</v>
      </c>
      <c r="R157" s="387" t="str">
        <f t="shared" si="139"/>
        <v>No</v>
      </c>
      <c r="S157" s="387" t="str">
        <f t="shared" si="140"/>
        <v>No</v>
      </c>
      <c r="T157" s="387" t="str">
        <f t="shared" si="141"/>
        <v>No</v>
      </c>
      <c r="U157" s="387" t="str">
        <f t="shared" si="142"/>
        <v>No</v>
      </c>
      <c r="V157" s="387" t="str">
        <f t="shared" si="143"/>
        <v>No</v>
      </c>
      <c r="W157" s="277">
        <f t="shared" si="120"/>
        <v>3</v>
      </c>
      <c r="X157" s="277">
        <f t="shared" si="121"/>
        <v>7</v>
      </c>
      <c r="Y157" s="277">
        <f t="shared" si="122"/>
        <v>11</v>
      </c>
      <c r="Z157" s="277">
        <f t="shared" si="123"/>
        <v>15</v>
      </c>
    </row>
    <row r="158" spans="2:26">
      <c r="B158" s="277" t="s">
        <v>1974</v>
      </c>
      <c r="C158" s="277" t="str">
        <f>'Daily Mbr Ins'!C122</f>
        <v>032</v>
      </c>
      <c r="D158" s="277">
        <f>'Daily Mbr Ins'!B122</f>
        <v>13278</v>
      </c>
      <c r="E158" s="277" t="str">
        <f>'Daily Mbr Ins'!D122</f>
        <v>Phoenix</v>
      </c>
      <c r="F158" s="201">
        <f>'Daily Mbr Ins'!F122</f>
        <v>9</v>
      </c>
      <c r="G158" s="201">
        <f>'Daily Mbr Ins'!L122</f>
        <v>1</v>
      </c>
      <c r="H158" s="241">
        <f t="shared" si="114"/>
        <v>11.111111111111111</v>
      </c>
      <c r="I158" s="242">
        <f t="shared" si="133"/>
        <v>8</v>
      </c>
      <c r="J158" s="201">
        <f>'Daily Mbr Ins'!N122</f>
        <v>3</v>
      </c>
      <c r="K158" s="201">
        <f>'Daily Mbr Ins'!T122</f>
        <v>0</v>
      </c>
      <c r="L158" s="241">
        <f t="shared" si="115"/>
        <v>0</v>
      </c>
      <c r="M158" s="201">
        <f t="shared" si="134"/>
        <v>3</v>
      </c>
      <c r="N158" s="256" t="str">
        <f t="shared" si="135"/>
        <v>Yes</v>
      </c>
      <c r="O158" s="256" t="str">
        <f t="shared" si="136"/>
        <v>No</v>
      </c>
      <c r="P158" s="256" t="str">
        <f t="shared" si="137"/>
        <v>No</v>
      </c>
      <c r="Q158" s="256" t="str">
        <f t="shared" si="138"/>
        <v>No</v>
      </c>
      <c r="R158" s="387" t="str">
        <f t="shared" si="139"/>
        <v>No</v>
      </c>
      <c r="S158" s="387" t="str">
        <f t="shared" si="140"/>
        <v>No</v>
      </c>
      <c r="T158" s="387" t="str">
        <f t="shared" si="141"/>
        <v>Yes</v>
      </c>
      <c r="U158" s="387" t="str">
        <f t="shared" si="142"/>
        <v>Yes</v>
      </c>
      <c r="V158" s="387" t="str">
        <f t="shared" si="143"/>
        <v>No</v>
      </c>
      <c r="W158" s="277">
        <f t="shared" si="120"/>
        <v>8</v>
      </c>
      <c r="X158" s="277">
        <f t="shared" si="121"/>
        <v>17</v>
      </c>
      <c r="Y158" s="277">
        <f t="shared" si="122"/>
        <v>26</v>
      </c>
      <c r="Z158" s="277">
        <f t="shared" si="123"/>
        <v>35</v>
      </c>
    </row>
    <row r="159" spans="2:26" hidden="1">
      <c r="B159" s="277" t="s">
        <v>625</v>
      </c>
      <c r="C159" s="277" t="str">
        <f>'Daily Mbr Ins'!C14</f>
        <v>033</v>
      </c>
      <c r="D159" s="277">
        <f>'Daily Mbr Ins'!B14</f>
        <v>1784</v>
      </c>
      <c r="E159" s="277" t="str">
        <f>'Daily Mbr Ins'!D14</f>
        <v>Nogales</v>
      </c>
      <c r="F159" s="201">
        <f>'Daily Mbr Ins'!F14</f>
        <v>7</v>
      </c>
      <c r="G159" s="201">
        <f>'Daily Mbr Ins'!L14</f>
        <v>3</v>
      </c>
      <c r="H159" s="241">
        <f t="shared" si="114"/>
        <v>42.857142857142854</v>
      </c>
      <c r="I159" s="242">
        <f t="shared" si="133"/>
        <v>4</v>
      </c>
      <c r="J159" s="201">
        <f>'Daily Mbr Ins'!N14</f>
        <v>3</v>
      </c>
      <c r="K159" s="201">
        <f>'Daily Mbr Ins'!T14</f>
        <v>1</v>
      </c>
      <c r="L159" s="241">
        <f t="shared" si="115"/>
        <v>33.333333333333336</v>
      </c>
      <c r="M159" s="201">
        <f t="shared" si="134"/>
        <v>2</v>
      </c>
      <c r="N159" s="256" t="str">
        <f t="shared" si="135"/>
        <v>Yes</v>
      </c>
      <c r="O159" s="256" t="str">
        <f t="shared" si="136"/>
        <v>No</v>
      </c>
      <c r="P159" s="256" t="str">
        <f t="shared" si="137"/>
        <v>No</v>
      </c>
      <c r="Q159" s="256" t="str">
        <f t="shared" si="138"/>
        <v>No</v>
      </c>
      <c r="R159" s="387" t="str">
        <f t="shared" si="139"/>
        <v>No</v>
      </c>
      <c r="S159" s="387" t="str">
        <f t="shared" si="140"/>
        <v>No</v>
      </c>
      <c r="T159" s="387" t="str">
        <f t="shared" si="141"/>
        <v>Yes</v>
      </c>
      <c r="U159" s="387" t="str">
        <f t="shared" si="142"/>
        <v>No</v>
      </c>
      <c r="V159" s="387" t="str">
        <f t="shared" si="143"/>
        <v>No</v>
      </c>
      <c r="W159" s="277">
        <f t="shared" si="120"/>
        <v>4</v>
      </c>
      <c r="X159" s="201">
        <f t="shared" si="121"/>
        <v>11</v>
      </c>
      <c r="Y159" s="201">
        <f t="shared" si="122"/>
        <v>18</v>
      </c>
      <c r="Z159" s="201">
        <f t="shared" si="123"/>
        <v>25</v>
      </c>
    </row>
    <row r="160" spans="2:26" hidden="1">
      <c r="B160" s="277" t="s">
        <v>625</v>
      </c>
      <c r="C160" s="277" t="str">
        <f>'Daily Mbr Ins'!C41</f>
        <v>033</v>
      </c>
      <c r="D160" s="277">
        <f>'Daily Mbr Ins'!B41</f>
        <v>6842</v>
      </c>
      <c r="E160" s="277" t="str">
        <f>'Daily Mbr Ins'!D41</f>
        <v>Green Valley</v>
      </c>
      <c r="F160" s="201">
        <f>'Daily Mbr Ins'!F41</f>
        <v>13</v>
      </c>
      <c r="G160" s="201">
        <f>'Daily Mbr Ins'!L41</f>
        <v>2</v>
      </c>
      <c r="H160" s="241">
        <f t="shared" si="114"/>
        <v>15.384615384615385</v>
      </c>
      <c r="I160" s="242">
        <f t="shared" si="133"/>
        <v>11</v>
      </c>
      <c r="J160" s="201">
        <f>'Daily Mbr Ins'!N41</f>
        <v>5</v>
      </c>
      <c r="K160" s="201">
        <f>'Daily Mbr Ins'!T41</f>
        <v>0</v>
      </c>
      <c r="L160" s="241">
        <f t="shared" si="115"/>
        <v>0</v>
      </c>
      <c r="M160" s="201">
        <f t="shared" si="134"/>
        <v>5</v>
      </c>
      <c r="N160" s="256" t="str">
        <f t="shared" si="135"/>
        <v>Yes</v>
      </c>
      <c r="O160" s="256" t="str">
        <f t="shared" si="136"/>
        <v>No</v>
      </c>
      <c r="P160" s="256" t="str">
        <f t="shared" si="137"/>
        <v>No</v>
      </c>
      <c r="Q160" s="256" t="str">
        <f t="shared" si="138"/>
        <v>No</v>
      </c>
      <c r="R160" s="387" t="str">
        <f t="shared" si="139"/>
        <v>No</v>
      </c>
      <c r="S160" s="387" t="str">
        <f t="shared" si="140"/>
        <v>No</v>
      </c>
      <c r="T160" s="387" t="str">
        <f t="shared" si="141"/>
        <v>No</v>
      </c>
      <c r="U160" s="387" t="str">
        <f t="shared" si="142"/>
        <v>No</v>
      </c>
      <c r="V160" s="387" t="str">
        <f t="shared" si="143"/>
        <v>No</v>
      </c>
      <c r="W160" s="277">
        <f t="shared" si="120"/>
        <v>11</v>
      </c>
      <c r="X160" s="201">
        <f t="shared" si="121"/>
        <v>24</v>
      </c>
      <c r="Y160" s="201">
        <f t="shared" si="122"/>
        <v>37</v>
      </c>
      <c r="Z160" s="201">
        <f t="shared" si="123"/>
        <v>50</v>
      </c>
    </row>
    <row r="161" spans="2:26" hidden="1">
      <c r="B161" s="277" t="s">
        <v>625</v>
      </c>
      <c r="C161" s="277" t="str">
        <f>'Daily Mbr Ins'!C85</f>
        <v>033</v>
      </c>
      <c r="D161" s="277">
        <f>'Daily Mbr Ins'!B85</f>
        <v>10070</v>
      </c>
      <c r="E161" s="277" t="str">
        <f>'Daily Mbr Ins'!D85</f>
        <v>Sahuarita</v>
      </c>
      <c r="F161" s="201">
        <f>'Daily Mbr Ins'!F85</f>
        <v>6</v>
      </c>
      <c r="G161" s="201">
        <f>'Daily Mbr Ins'!L85</f>
        <v>0</v>
      </c>
      <c r="H161" s="241">
        <f t="shared" si="114"/>
        <v>0</v>
      </c>
      <c r="I161" s="242">
        <f t="shared" si="133"/>
        <v>6</v>
      </c>
      <c r="J161" s="201">
        <f>'Daily Mbr Ins'!N85</f>
        <v>3</v>
      </c>
      <c r="K161" s="201">
        <f>'Daily Mbr Ins'!T85</f>
        <v>1</v>
      </c>
      <c r="L161" s="241">
        <f t="shared" si="115"/>
        <v>33.333333333333336</v>
      </c>
      <c r="M161" s="201">
        <f t="shared" si="134"/>
        <v>2</v>
      </c>
      <c r="N161" s="256" t="str">
        <f t="shared" si="135"/>
        <v>Yes</v>
      </c>
      <c r="O161" s="256" t="str">
        <f t="shared" si="136"/>
        <v>Yes</v>
      </c>
      <c r="P161" s="256" t="str">
        <f t="shared" si="137"/>
        <v>No</v>
      </c>
      <c r="Q161" s="256" t="str">
        <f t="shared" si="138"/>
        <v>No</v>
      </c>
      <c r="R161" s="387" t="str">
        <f t="shared" si="139"/>
        <v>No</v>
      </c>
      <c r="S161" s="387" t="str">
        <f t="shared" si="140"/>
        <v>Yes</v>
      </c>
      <c r="T161" s="387" t="str">
        <f t="shared" si="141"/>
        <v>No</v>
      </c>
      <c r="U161" s="387" t="str">
        <f t="shared" si="142"/>
        <v>Yes</v>
      </c>
      <c r="V161" s="387" t="str">
        <f t="shared" si="143"/>
        <v>Yes</v>
      </c>
      <c r="W161" s="277">
        <f t="shared" si="120"/>
        <v>6</v>
      </c>
      <c r="X161" s="201">
        <f t="shared" si="121"/>
        <v>12</v>
      </c>
      <c r="Y161" s="201">
        <f t="shared" si="122"/>
        <v>18</v>
      </c>
      <c r="Z161" s="201">
        <f t="shared" si="123"/>
        <v>24</v>
      </c>
    </row>
    <row r="162" spans="2:26" hidden="1">
      <c r="B162" s="277" t="s">
        <v>625</v>
      </c>
      <c r="C162" s="277" t="str">
        <f>'Daily Mbr Ins'!C142</f>
        <v>033</v>
      </c>
      <c r="D162" s="277">
        <f>'Daily Mbr Ins'!B142</f>
        <v>14583</v>
      </c>
      <c r="E162" s="277" t="str">
        <f>'Daily Mbr Ins'!D142</f>
        <v>Rio Rico</v>
      </c>
      <c r="F162" s="201">
        <f>'Daily Mbr Ins'!F142</f>
        <v>7</v>
      </c>
      <c r="G162" s="201">
        <f>'Daily Mbr Ins'!L142</f>
        <v>0</v>
      </c>
      <c r="H162" s="241">
        <f t="shared" si="114"/>
        <v>0</v>
      </c>
      <c r="I162" s="242">
        <f t="shared" si="133"/>
        <v>7</v>
      </c>
      <c r="J162" s="201">
        <f>'Daily Mbr Ins'!N142</f>
        <v>3</v>
      </c>
      <c r="K162" s="201">
        <f>'Daily Mbr Ins'!T142</f>
        <v>0</v>
      </c>
      <c r="L162" s="241">
        <f t="shared" si="115"/>
        <v>0</v>
      </c>
      <c r="M162" s="201">
        <f t="shared" si="134"/>
        <v>3</v>
      </c>
      <c r="N162" s="256" t="str">
        <f t="shared" si="135"/>
        <v>Yes</v>
      </c>
      <c r="O162" s="256" t="str">
        <f t="shared" si="136"/>
        <v>No</v>
      </c>
      <c r="P162" s="256" t="str">
        <f t="shared" si="137"/>
        <v>No</v>
      </c>
      <c r="Q162" s="256" t="str">
        <f t="shared" si="138"/>
        <v>No</v>
      </c>
      <c r="R162" s="387" t="str">
        <f t="shared" si="139"/>
        <v>No</v>
      </c>
      <c r="S162" s="387" t="str">
        <f t="shared" si="140"/>
        <v>No</v>
      </c>
      <c r="T162" s="387" t="str">
        <f t="shared" si="141"/>
        <v>Yes</v>
      </c>
      <c r="U162" s="387" t="str">
        <f t="shared" si="142"/>
        <v>No</v>
      </c>
      <c r="V162" s="387" t="str">
        <f t="shared" si="143"/>
        <v>No</v>
      </c>
      <c r="W162" s="277">
        <f t="shared" si="120"/>
        <v>7</v>
      </c>
      <c r="X162" s="201">
        <f t="shared" si="121"/>
        <v>14</v>
      </c>
      <c r="Y162" s="201">
        <f t="shared" si="122"/>
        <v>21</v>
      </c>
      <c r="Z162" s="201">
        <f t="shared" si="123"/>
        <v>28</v>
      </c>
    </row>
    <row r="163" spans="2:26" hidden="1">
      <c r="B163" s="201" t="s">
        <v>610</v>
      </c>
      <c r="C163" s="201" t="str">
        <f>'Daily Mbr Ins'!C86</f>
        <v>Unassigned</v>
      </c>
      <c r="D163" s="246">
        <f>'Daily Mbr Ins'!B86</f>
        <v>10324</v>
      </c>
      <c r="E163" s="246" t="str">
        <f>'Daily Mbr Ins'!D86</f>
        <v>Sedona</v>
      </c>
      <c r="F163" s="201">
        <f>'Daily Mbr Ins'!F86</f>
        <v>0</v>
      </c>
      <c r="G163" s="201">
        <f>'Daily Mbr Ins'!L86</f>
        <v>0</v>
      </c>
      <c r="H163" s="241">
        <v>0</v>
      </c>
      <c r="I163" s="242">
        <v>0</v>
      </c>
      <c r="J163" s="201">
        <f>'Daily Mbr Ins'!N86</f>
        <v>0</v>
      </c>
      <c r="K163" s="201">
        <f>'Daily Mbr Ins'!T86</f>
        <v>0</v>
      </c>
      <c r="L163" s="241">
        <v>0</v>
      </c>
      <c r="M163" s="201">
        <v>0</v>
      </c>
      <c r="N163" s="256"/>
      <c r="O163" s="256"/>
      <c r="P163" s="256"/>
      <c r="Q163" s="256"/>
      <c r="R163" s="387"/>
      <c r="S163" s="387"/>
      <c r="T163" s="387"/>
      <c r="U163" s="387"/>
      <c r="V163" s="387"/>
      <c r="W163" s="277">
        <v>0</v>
      </c>
      <c r="X163" s="277">
        <v>0</v>
      </c>
      <c r="Y163" s="277">
        <v>0</v>
      </c>
      <c r="Z163" s="277">
        <v>0</v>
      </c>
    </row>
    <row r="164" spans="2:26">
      <c r="L164"/>
    </row>
    <row r="165" spans="2:26">
      <c r="L165"/>
    </row>
    <row r="167" spans="2:26">
      <c r="H167" s="291"/>
    </row>
  </sheetData>
  <autoFilter ref="B12:Z163" xr:uid="{00000000-0009-0000-0000-000001000000}">
    <filterColumn colId="0">
      <filters>
        <filter val="McCarthy"/>
      </filters>
    </filterColumn>
    <sortState ref="B18:Z162">
      <sortCondition ref="C12:C163"/>
    </sortState>
  </autoFilter>
  <mergeCells count="15">
    <mergeCell ref="B5:G5"/>
    <mergeCell ref="B1:Z1"/>
    <mergeCell ref="AA1:AD1"/>
    <mergeCell ref="B2:E2"/>
    <mergeCell ref="B3:F3"/>
    <mergeCell ref="B4:G4"/>
    <mergeCell ref="R11:V11"/>
    <mergeCell ref="W11:Z11"/>
    <mergeCell ref="B6:G6"/>
    <mergeCell ref="E7:G7"/>
    <mergeCell ref="L7:P7"/>
    <mergeCell ref="E8:G8"/>
    <mergeCell ref="F11:I11"/>
    <mergeCell ref="J11:M11"/>
    <mergeCell ref="N11:Q11"/>
  </mergeCells>
  <conditionalFormatting sqref="F163 X163 W13:Z161 Z162:Z163 W162:Y162 P13:Q162 D13:M161 D162:G162 J162:K162 H162:I163 L162:M163">
    <cfRule type="expression" dxfId="25" priority="11">
      <formula>$W13="S"</formula>
    </cfRule>
  </conditionalFormatting>
  <conditionalFormatting sqref="Q13:Q163">
    <cfRule type="expression" dxfId="24" priority="6">
      <formula>$Q13="Yes"</formula>
    </cfRule>
  </conditionalFormatting>
  <conditionalFormatting sqref="J3 D163:E163 G163 J163:K163">
    <cfRule type="expression" dxfId="23" priority="10">
      <formula>$R3="S"</formula>
    </cfRule>
  </conditionalFormatting>
  <conditionalFormatting sqref="I13:I163">
    <cfRule type="expression" dxfId="22" priority="9">
      <formula>$I13="Yes"</formula>
    </cfRule>
  </conditionalFormatting>
  <conditionalFormatting sqref="M13:M163">
    <cfRule type="expression" dxfId="21" priority="8">
      <formula>$M13="Yes"</formula>
    </cfRule>
  </conditionalFormatting>
  <conditionalFormatting sqref="P13:P163">
    <cfRule type="expression" dxfId="20" priority="7">
      <formula>$P13="Yes"</formula>
    </cfRule>
  </conditionalFormatting>
  <conditionalFormatting sqref="N13:N161">
    <cfRule type="expression" dxfId="19" priority="5">
      <formula>$N13="Yes"</formula>
    </cfRule>
  </conditionalFormatting>
  <conditionalFormatting sqref="O13:O161">
    <cfRule type="expression" dxfId="18" priority="4">
      <formula>$O13="Yes"</formula>
    </cfRule>
  </conditionalFormatting>
  <conditionalFormatting sqref="N162:N163">
    <cfRule type="expression" dxfId="17" priority="3">
      <formula>$N162="Yes"</formula>
    </cfRule>
  </conditionalFormatting>
  <conditionalFormatting sqref="O162:O163">
    <cfRule type="expression" dxfId="16" priority="2">
      <formula>$O162="Yes"</formula>
    </cfRule>
  </conditionalFormatting>
  <conditionalFormatting sqref="R13:V163">
    <cfRule type="cellIs" dxfId="15" priority="1" operator="equal">
      <formula>"Yes"</formula>
    </cfRule>
  </conditionalFormatting>
  <conditionalFormatting sqref="P163:Q163 W163">
    <cfRule type="expression" dxfId="14" priority="12">
      <formula>$R163="S"</formula>
    </cfRule>
  </conditionalFormatting>
  <conditionalFormatting sqref="Y163">
    <cfRule type="expression" dxfId="13" priority="13">
      <formula>$W162="S"</formula>
    </cfRule>
  </conditionalFormatting>
  <pageMargins left="0.7" right="0.7" top="0.75" bottom="0.75" header="0.3" footer="0.3"/>
  <pageSetup scale="3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D7EAE-29C9-42FB-86C9-D353ED852EA0}">
  <sheetPr filterMode="1">
    <tabColor rgb="FF7030A0"/>
    <pageSetUpPr fitToPage="1"/>
  </sheetPr>
  <dimension ref="B1:AD167"/>
  <sheetViews>
    <sheetView zoomScale="80" zoomScaleNormal="80" workbookViewId="0">
      <selection activeCell="B131" sqref="B131:B136"/>
    </sheetView>
  </sheetViews>
  <sheetFormatPr defaultRowHeight="15"/>
  <cols>
    <col min="1" max="1" width="2.28515625" customWidth="1"/>
    <col min="2" max="2" width="11.140625" style="371" customWidth="1"/>
    <col min="3" max="3" width="12.42578125" customWidth="1"/>
    <col min="5" max="5" width="21.85546875" customWidth="1"/>
    <col min="7" max="7" width="14" customWidth="1"/>
    <col min="9" max="9" width="11.28515625" customWidth="1"/>
    <col min="10" max="10" width="7.7109375" customWidth="1"/>
    <col min="11" max="11" width="9.5703125" bestFit="1" customWidth="1"/>
    <col min="12" max="12" width="9.140625" style="240"/>
    <col min="13" max="13" width="11.85546875" customWidth="1"/>
    <col min="14" max="14" width="9.28515625" customWidth="1"/>
    <col min="15" max="15" width="10.28515625" customWidth="1"/>
    <col min="16" max="17" width="9.5703125" customWidth="1"/>
    <col min="18" max="18" width="10.7109375" customWidth="1"/>
    <col min="19" max="19" width="10.28515625" customWidth="1"/>
    <col min="20" max="21" width="10" customWidth="1"/>
    <col min="22" max="22" width="11.28515625" customWidth="1"/>
    <col min="23" max="23" width="12" customWidth="1"/>
    <col min="24" max="25" width="9.42578125" customWidth="1"/>
    <col min="26" max="26" width="13.28515625" customWidth="1"/>
    <col min="27" max="27" width="14.28515625" customWidth="1"/>
    <col min="28" max="28" width="14.7109375" customWidth="1"/>
    <col min="29" max="29" width="14.28515625" customWidth="1"/>
  </cols>
  <sheetData>
    <row r="1" spans="2:30" ht="23.25">
      <c r="B1" s="585" t="s">
        <v>588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6"/>
      <c r="AB1" s="587"/>
      <c r="AC1" s="587"/>
      <c r="AD1" s="587"/>
    </row>
    <row r="2" spans="2:30" ht="18" customHeight="1">
      <c r="B2" s="588" t="str">
        <f>'Daily Mbr Ins'!$R$1</f>
        <v>08-29-2018</v>
      </c>
      <c r="C2" s="588"/>
      <c r="D2" s="588"/>
      <c r="E2" s="588"/>
      <c r="K2" s="524"/>
      <c r="L2" s="223"/>
      <c r="M2" s="224"/>
      <c r="N2" s="224"/>
      <c r="O2" s="224"/>
      <c r="P2" s="224"/>
      <c r="Q2" s="224"/>
      <c r="R2" s="37"/>
      <c r="S2" s="37"/>
      <c r="T2" s="37"/>
      <c r="U2" s="37"/>
      <c r="V2" s="37"/>
      <c r="W2" s="37"/>
      <c r="X2" s="37"/>
      <c r="Y2" s="37"/>
      <c r="Z2" s="37"/>
      <c r="AA2" s="84"/>
      <c r="AB2" s="84"/>
      <c r="AC2" s="84"/>
    </row>
    <row r="3" spans="2:30" ht="18.75">
      <c r="B3" s="583" t="s">
        <v>589</v>
      </c>
      <c r="C3" s="584"/>
      <c r="D3" s="584"/>
      <c r="E3" s="584"/>
      <c r="F3" s="584"/>
      <c r="H3" s="225">
        <f>COUNTIF(W13:W163,"=S")</f>
        <v>0</v>
      </c>
      <c r="I3" s="225"/>
      <c r="J3" s="226"/>
      <c r="L3" s="227" t="s">
        <v>590</v>
      </c>
      <c r="M3" s="523"/>
      <c r="N3" s="523"/>
      <c r="O3" s="523"/>
      <c r="P3" s="523"/>
      <c r="Q3" s="243">
        <f>COUNTIF(I13:I163,"=1")</f>
        <v>1</v>
      </c>
      <c r="R3" s="228"/>
      <c r="T3" s="37"/>
      <c r="U3" s="37"/>
      <c r="V3" s="37"/>
      <c r="W3" s="37"/>
      <c r="X3" s="37"/>
      <c r="Y3" s="37"/>
      <c r="Z3" s="84"/>
      <c r="AA3" s="229"/>
      <c r="AB3" s="84"/>
      <c r="AC3" s="84"/>
      <c r="AD3" s="84"/>
    </row>
    <row r="4" spans="2:30" ht="18.75">
      <c r="B4" s="583" t="s">
        <v>641</v>
      </c>
      <c r="C4" s="584"/>
      <c r="D4" s="584"/>
      <c r="E4" s="584"/>
      <c r="F4" s="584"/>
      <c r="G4" s="584"/>
      <c r="H4" s="225">
        <f>COUNTIF(I13:I163,"Yes")-COUNTIF(W13:W163,"=S")</f>
        <v>3</v>
      </c>
      <c r="I4" s="225"/>
      <c r="J4" s="230"/>
      <c r="L4" s="227" t="s">
        <v>591</v>
      </c>
      <c r="M4" s="231"/>
      <c r="N4" s="231"/>
      <c r="O4" s="231"/>
      <c r="P4" s="231"/>
      <c r="Q4" s="243">
        <f>COUNTIF(M13:M163,"=1")</f>
        <v>3</v>
      </c>
      <c r="R4" s="228"/>
      <c r="T4" s="37"/>
      <c r="U4" s="37"/>
      <c r="V4" s="37"/>
      <c r="W4" s="37"/>
      <c r="X4" s="37"/>
      <c r="Y4" s="37"/>
      <c r="Z4" s="84"/>
      <c r="AA4" s="229"/>
      <c r="AB4" s="84"/>
      <c r="AC4" s="84"/>
      <c r="AD4" s="84"/>
    </row>
    <row r="5" spans="2:30" ht="21">
      <c r="B5" s="583" t="s">
        <v>642</v>
      </c>
      <c r="C5" s="584"/>
      <c r="D5" s="584"/>
      <c r="E5" s="584"/>
      <c r="F5" s="584"/>
      <c r="G5" s="584"/>
      <c r="H5" s="225">
        <f>COUNTIF(M13:M163,"Yes")-COUNTIF(W13:W163,"=S")</f>
        <v>0</v>
      </c>
      <c r="I5" s="225"/>
      <c r="J5" s="230"/>
      <c r="K5" s="232"/>
      <c r="L5" s="271" t="s">
        <v>592</v>
      </c>
      <c r="M5" s="272"/>
      <c r="N5" s="272"/>
      <c r="O5" s="272"/>
      <c r="P5" s="272"/>
      <c r="Q5" s="272"/>
      <c r="R5" s="272"/>
      <c r="S5" s="273"/>
      <c r="T5" s="390">
        <f>950-'Daily Mbr Ins'!J7</f>
        <v>846</v>
      </c>
      <c r="U5" s="390"/>
      <c r="V5" s="390"/>
      <c r="W5" s="274"/>
      <c r="X5" s="274"/>
      <c r="Y5" s="274"/>
      <c r="AA5" s="245"/>
      <c r="AB5" s="233"/>
      <c r="AC5" s="84"/>
      <c r="AD5" s="84"/>
    </row>
    <row r="6" spans="2:30" ht="21.75" thickBot="1">
      <c r="B6" s="572" t="s">
        <v>643</v>
      </c>
      <c r="C6" s="572"/>
      <c r="D6" s="572"/>
      <c r="E6" s="572"/>
      <c r="F6" s="572"/>
      <c r="G6" s="572"/>
      <c r="H6" s="196">
        <f>COUNTIF(Q13:Q163,"Yes")</f>
        <v>0</v>
      </c>
      <c r="J6" s="228"/>
      <c r="K6" s="232"/>
      <c r="L6" s="271" t="s">
        <v>605</v>
      </c>
      <c r="M6" s="234"/>
      <c r="N6" s="234"/>
      <c r="O6" s="234"/>
      <c r="P6" s="234"/>
      <c r="Q6" s="234"/>
      <c r="R6" s="234"/>
      <c r="S6" s="235"/>
      <c r="T6" s="390">
        <f>Stardom!$T$6</f>
        <v>26</v>
      </c>
      <c r="U6" s="390"/>
      <c r="V6" s="390"/>
      <c r="W6" s="236"/>
      <c r="X6" s="236"/>
      <c r="Y6" s="236"/>
      <c r="AA6" s="245"/>
      <c r="AB6" s="84"/>
      <c r="AC6" s="84"/>
    </row>
    <row r="7" spans="2:30" ht="21.75" thickBot="1">
      <c r="C7" s="238">
        <v>0</v>
      </c>
      <c r="D7" s="388"/>
      <c r="E7" s="573" t="s">
        <v>593</v>
      </c>
      <c r="F7" s="574"/>
      <c r="G7" s="575"/>
      <c r="H7" s="231"/>
      <c r="I7" s="231"/>
      <c r="J7" s="231"/>
      <c r="K7" s="232"/>
      <c r="L7" s="576" t="s">
        <v>949</v>
      </c>
      <c r="M7" s="577"/>
      <c r="N7" s="577"/>
      <c r="O7" s="577"/>
      <c r="P7" s="578"/>
      <c r="Q7" s="513"/>
      <c r="R7" s="234"/>
      <c r="S7" s="235"/>
      <c r="T7" s="236"/>
      <c r="U7" s="236"/>
      <c r="V7" s="236"/>
      <c r="W7" s="236"/>
      <c r="X7" s="236"/>
      <c r="Y7" s="236"/>
      <c r="Z7" s="237"/>
      <c r="AA7" s="84"/>
      <c r="AB7" s="84"/>
      <c r="AC7" s="84"/>
    </row>
    <row r="8" spans="2:30" ht="30.75" thickBot="1">
      <c r="C8" s="239"/>
      <c r="D8" s="389"/>
      <c r="E8" s="579" t="s">
        <v>594</v>
      </c>
      <c r="F8" s="574"/>
      <c r="G8" s="575"/>
      <c r="H8" s="37"/>
      <c r="I8" s="37"/>
      <c r="J8" s="37"/>
      <c r="K8" s="232"/>
      <c r="L8" s="263" t="s">
        <v>626</v>
      </c>
      <c r="M8" s="263" t="s">
        <v>627</v>
      </c>
      <c r="N8" s="263" t="s">
        <v>628</v>
      </c>
      <c r="O8" s="263" t="s">
        <v>629</v>
      </c>
      <c r="P8" s="511" t="s">
        <v>948</v>
      </c>
      <c r="Q8" s="513"/>
      <c r="R8" s="234"/>
      <c r="S8" s="235"/>
      <c r="T8" s="236"/>
      <c r="U8" s="236"/>
      <c r="V8" s="236"/>
      <c r="W8" s="236"/>
      <c r="X8" s="236"/>
      <c r="Y8" s="236"/>
      <c r="Z8" s="237"/>
      <c r="AA8" s="84"/>
      <c r="AB8" s="84"/>
      <c r="AC8" s="84"/>
    </row>
    <row r="9" spans="2:30" ht="15.75" thickBot="1">
      <c r="C9" s="103"/>
      <c r="D9" s="247" t="s">
        <v>607</v>
      </c>
      <c r="E9" s="248"/>
      <c r="F9" s="523"/>
      <c r="G9" s="523"/>
      <c r="H9" s="523"/>
      <c r="I9" s="523"/>
      <c r="J9" s="228"/>
      <c r="K9" s="231"/>
      <c r="L9" s="244">
        <f>0-COUNTIF(N13:N163,"No")</f>
        <v>-15</v>
      </c>
      <c r="M9" s="244">
        <f>0-COUNTIF(O13:O163,"No")</f>
        <v>-56</v>
      </c>
      <c r="N9" s="244">
        <f>0-COUNTIF(P13:P163,"No")</f>
        <v>-132</v>
      </c>
      <c r="O9" s="244">
        <f>0-COUNTIF(Q13:Q163,"No")</f>
        <v>-132</v>
      </c>
      <c r="P9" s="512">
        <f>0-COUNTIF(R13:R163,"No")</f>
        <v>-127</v>
      </c>
      <c r="Q9" s="514"/>
      <c r="R9" s="231"/>
      <c r="S9" s="231"/>
      <c r="T9" s="37"/>
      <c r="U9" s="37"/>
      <c r="V9" s="37"/>
      <c r="W9" s="37"/>
      <c r="X9" s="37"/>
      <c r="Y9" s="37"/>
      <c r="Z9" s="37"/>
      <c r="AA9" s="84"/>
      <c r="AB9" s="84"/>
      <c r="AC9" s="84"/>
    </row>
    <row r="10" spans="2:30" ht="24.75" thickBot="1">
      <c r="C10" s="103"/>
      <c r="D10" s="103"/>
      <c r="E10" s="103"/>
      <c r="L10"/>
      <c r="N10" s="240"/>
      <c r="O10" s="268"/>
      <c r="P10" s="10"/>
      <c r="W10" s="252" t="s">
        <v>601</v>
      </c>
      <c r="X10" s="253" t="s">
        <v>602</v>
      </c>
      <c r="Y10" s="253" t="s">
        <v>603</v>
      </c>
      <c r="Z10" s="254" t="s">
        <v>604</v>
      </c>
      <c r="AA10" s="84"/>
      <c r="AB10" s="84"/>
      <c r="AC10" s="84"/>
    </row>
    <row r="11" spans="2:30" s="103" customFormat="1" ht="15.75" thickBot="1">
      <c r="B11" s="249"/>
      <c r="C11" s="249"/>
      <c r="D11" s="249"/>
      <c r="E11" s="250"/>
      <c r="F11" s="569" t="s">
        <v>595</v>
      </c>
      <c r="G11" s="570"/>
      <c r="H11" s="570"/>
      <c r="I11" s="570"/>
      <c r="J11" s="569" t="s">
        <v>596</v>
      </c>
      <c r="K11" s="580"/>
      <c r="L11" s="580"/>
      <c r="M11" s="570"/>
      <c r="N11" s="566" t="s">
        <v>630</v>
      </c>
      <c r="O11" s="567"/>
      <c r="P11" s="567"/>
      <c r="Q11" s="568"/>
      <c r="R11" s="566" t="s">
        <v>1086</v>
      </c>
      <c r="S11" s="581"/>
      <c r="T11" s="581"/>
      <c r="U11" s="581"/>
      <c r="V11" s="582"/>
      <c r="W11" s="569" t="s">
        <v>606</v>
      </c>
      <c r="X11" s="570"/>
      <c r="Y11" s="570"/>
      <c r="Z11" s="571"/>
      <c r="AA11" s="39"/>
      <c r="AB11" s="39"/>
      <c r="AC11" s="39"/>
    </row>
    <row r="12" spans="2:30" s="103" customFormat="1" ht="45.75" thickBot="1">
      <c r="B12" s="251" t="s">
        <v>608</v>
      </c>
      <c r="C12" s="251" t="s">
        <v>28</v>
      </c>
      <c r="D12" s="259" t="s">
        <v>264</v>
      </c>
      <c r="E12" s="255" t="s">
        <v>611</v>
      </c>
      <c r="F12" s="259" t="s">
        <v>612</v>
      </c>
      <c r="G12" s="260" t="s">
        <v>613</v>
      </c>
      <c r="H12" s="261" t="s">
        <v>615</v>
      </c>
      <c r="I12" s="262" t="s">
        <v>614</v>
      </c>
      <c r="J12" s="264" t="s">
        <v>616</v>
      </c>
      <c r="K12" s="265" t="s">
        <v>617</v>
      </c>
      <c r="L12" s="266" t="s">
        <v>618</v>
      </c>
      <c r="M12" s="263" t="s">
        <v>619</v>
      </c>
      <c r="N12" s="269" t="s">
        <v>626</v>
      </c>
      <c r="O12" s="269" t="s">
        <v>627</v>
      </c>
      <c r="P12" s="269" t="s">
        <v>628</v>
      </c>
      <c r="Q12" s="269" t="s">
        <v>629</v>
      </c>
      <c r="R12" s="269" t="s">
        <v>2047</v>
      </c>
      <c r="S12" s="269" t="s">
        <v>2046</v>
      </c>
      <c r="T12" s="269" t="s">
        <v>2055</v>
      </c>
      <c r="U12" s="269" t="s">
        <v>2048</v>
      </c>
      <c r="V12" s="269" t="s">
        <v>2049</v>
      </c>
      <c r="W12" s="280" t="s">
        <v>597</v>
      </c>
      <c r="X12" s="280" t="s">
        <v>598</v>
      </c>
      <c r="Y12" s="280" t="s">
        <v>599</v>
      </c>
      <c r="Z12" s="280" t="s">
        <v>600</v>
      </c>
      <c r="AA12" s="39"/>
      <c r="AB12" s="39"/>
      <c r="AC12" s="39"/>
    </row>
    <row r="13" spans="2:30" hidden="1">
      <c r="B13" s="256" t="s">
        <v>609</v>
      </c>
      <c r="C13" s="256" t="str">
        <f>'Daily Mbr Ins'!C8</f>
        <v>001</v>
      </c>
      <c r="D13" s="256">
        <f>'Daily Mbr Ins'!B8</f>
        <v>863</v>
      </c>
      <c r="E13" s="256" t="str">
        <f>'Daily Mbr Ins'!D8</f>
        <v>Bisbee</v>
      </c>
      <c r="F13" s="256">
        <f>'Daily Mbr Ins'!F8</f>
        <v>5</v>
      </c>
      <c r="G13" s="256">
        <f>'Daily Mbr Ins'!L8</f>
        <v>0</v>
      </c>
      <c r="H13" s="257">
        <f t="shared" ref="H13:H22" si="0">G13*100/F13</f>
        <v>0</v>
      </c>
      <c r="I13" s="258">
        <f t="shared" ref="I13:I76" si="1">IF($G13&gt;=$F13, "Yes",$F13-$G13)</f>
        <v>5</v>
      </c>
      <c r="J13" s="256">
        <f>'Daily Mbr Ins'!N8</f>
        <v>3</v>
      </c>
      <c r="K13" s="256">
        <f>'Daily Mbr Ins'!T8</f>
        <v>0</v>
      </c>
      <c r="L13" s="257">
        <f t="shared" ref="L13:L22" si="2">K13*100/J13</f>
        <v>0</v>
      </c>
      <c r="M13" s="256">
        <f t="shared" ref="M13:M76" si="3">IF($K13&gt;=$J13, "Yes",$J13-$K13)</f>
        <v>3</v>
      </c>
      <c r="N13" s="256" t="str">
        <f t="shared" ref="N13:N23" si="4">IF(COUNTIF(Missing185,D13)=0,"Yes","No")</f>
        <v>Yes</v>
      </c>
      <c r="O13" s="256" t="str">
        <f t="shared" ref="O13:O23" si="5">IF(COUNTIF(Missing365,D13)=0,"Yes","No")</f>
        <v>Yes</v>
      </c>
      <c r="P13" s="256" t="str">
        <f t="shared" ref="P13:P24" si="6">IF(COUNTIF(Missing1728,D13)=0,"Yes","No")</f>
        <v>No</v>
      </c>
      <c r="Q13" s="256" t="str">
        <f t="shared" ref="Q13:Q23" si="7">IF(COUNTIF(MissingSP7,D13)=0,"Yes","No")</f>
        <v>No</v>
      </c>
      <c r="R13" s="387" t="str">
        <f t="shared" ref="R13:R24" si="8">IF(AND($S13&gt;="Yes", $T13&gt;="Yes", $U13&gt;="Yes", $V13&gt;="Yes"), "Yes", "No")</f>
        <v>No</v>
      </c>
      <c r="S13" s="387" t="str">
        <f t="shared" ref="S13:S24" si="9">IF((COUNTIF(ProgramDir,D13)=0),"No","Yes")</f>
        <v>No</v>
      </c>
      <c r="T13" s="387" t="str">
        <f t="shared" ref="T13:T24" si="10">IF(COUNTIF(NonCompliantGrandKnight,D13)=0,"No","Yes")</f>
        <v>Yes</v>
      </c>
      <c r="U13" s="387" t="str">
        <f t="shared" ref="U13:U24" si="11">IF(COUNTIF(FamilyDir,D13)=0,"No","Yes")</f>
        <v>No</v>
      </c>
      <c r="V13" s="387" t="str">
        <f t="shared" ref="V13:V24" si="12">IF(COUNTIF(CommunityDir,D13)=0,"No","Yes")</f>
        <v>No</v>
      </c>
      <c r="W13" s="256">
        <f t="shared" ref="W13:W22" si="13">IF(AND($G13&gt;=$F13,$K13&gt;=$J13), "S", $F13-$G13)</f>
        <v>5</v>
      </c>
      <c r="X13" s="256">
        <f t="shared" ref="X13:X22" si="14">IF(AND($G13&gt;=$F13*2,$K13&gt;=$J13),"DS",$F13*2-$G13)</f>
        <v>10</v>
      </c>
      <c r="Y13" s="256">
        <f t="shared" ref="Y13:Y22" si="15">IF(AND($G13&gt;=$F13*3,$K13&gt;=$J13),"TS",$F13*3-$G13)</f>
        <v>15</v>
      </c>
      <c r="Z13" s="256">
        <f t="shared" ref="Z13:Z22" si="16">IF(AND($G13&gt;=$F13*4,$K13&gt;=$J13),"QS",$F13*4-$G13)</f>
        <v>20</v>
      </c>
    </row>
    <row r="14" spans="2:30" hidden="1">
      <c r="B14" s="256" t="s">
        <v>609</v>
      </c>
      <c r="C14" s="201" t="str">
        <f>'Daily Mbr Ins'!C16</f>
        <v>001</v>
      </c>
      <c r="D14" s="201">
        <f>'Daily Mbr Ins'!B16</f>
        <v>1858</v>
      </c>
      <c r="E14" s="201" t="str">
        <f>'Daily Mbr Ins'!D16</f>
        <v>Douglas</v>
      </c>
      <c r="F14" s="201">
        <f>'Daily Mbr Ins'!F16</f>
        <v>5</v>
      </c>
      <c r="G14" s="201">
        <f>'Daily Mbr Ins'!L16</f>
        <v>2</v>
      </c>
      <c r="H14" s="241">
        <f t="shared" si="0"/>
        <v>40</v>
      </c>
      <c r="I14" s="242">
        <f t="shared" si="1"/>
        <v>3</v>
      </c>
      <c r="J14" s="201">
        <f>'Daily Mbr Ins'!N16</f>
        <v>3</v>
      </c>
      <c r="K14" s="201">
        <f>'Daily Mbr Ins'!T16</f>
        <v>0</v>
      </c>
      <c r="L14" s="241">
        <f t="shared" si="2"/>
        <v>0</v>
      </c>
      <c r="M14" s="201">
        <f t="shared" si="3"/>
        <v>3</v>
      </c>
      <c r="N14" s="256" t="str">
        <f t="shared" si="4"/>
        <v>Yes</v>
      </c>
      <c r="O14" s="256" t="str">
        <f t="shared" si="5"/>
        <v>Yes</v>
      </c>
      <c r="P14" s="256" t="str">
        <f t="shared" si="6"/>
        <v>No</v>
      </c>
      <c r="Q14" s="256" t="str">
        <f t="shared" si="7"/>
        <v>No</v>
      </c>
      <c r="R14" s="387" t="str">
        <f t="shared" si="8"/>
        <v>No</v>
      </c>
      <c r="S14" s="387" t="str">
        <f t="shared" si="9"/>
        <v>No</v>
      </c>
      <c r="T14" s="387" t="str">
        <f t="shared" si="10"/>
        <v>Yes</v>
      </c>
      <c r="U14" s="387" t="str">
        <f t="shared" si="11"/>
        <v>No</v>
      </c>
      <c r="V14" s="387" t="str">
        <f t="shared" si="12"/>
        <v>No</v>
      </c>
      <c r="W14" s="201">
        <f t="shared" si="13"/>
        <v>3</v>
      </c>
      <c r="X14" s="201">
        <f t="shared" si="14"/>
        <v>8</v>
      </c>
      <c r="Y14" s="201">
        <f t="shared" si="15"/>
        <v>13</v>
      </c>
      <c r="Z14" s="201">
        <f t="shared" si="16"/>
        <v>18</v>
      </c>
    </row>
    <row r="15" spans="2:30" hidden="1">
      <c r="B15" s="256" t="s">
        <v>609</v>
      </c>
      <c r="C15" s="201" t="str">
        <f>'Daily Mbr Ins'!C29</f>
        <v>001</v>
      </c>
      <c r="D15" s="201">
        <f>'Daily Mbr Ins'!B29</f>
        <v>4584</v>
      </c>
      <c r="E15" s="201" t="str">
        <f>'Daily Mbr Ins'!D29</f>
        <v>Sierra Vista</v>
      </c>
      <c r="F15" s="201">
        <f>'Daily Mbr Ins'!F29</f>
        <v>17</v>
      </c>
      <c r="G15" s="201">
        <f>'Daily Mbr Ins'!L29</f>
        <v>2</v>
      </c>
      <c r="H15" s="241">
        <f t="shared" si="0"/>
        <v>11.764705882352942</v>
      </c>
      <c r="I15" s="242">
        <f t="shared" si="1"/>
        <v>15</v>
      </c>
      <c r="J15" s="201">
        <f>'Daily Mbr Ins'!N29</f>
        <v>6</v>
      </c>
      <c r="K15" s="201">
        <f>'Daily Mbr Ins'!T29</f>
        <v>2</v>
      </c>
      <c r="L15" s="241">
        <f t="shared" si="2"/>
        <v>33.333333333333336</v>
      </c>
      <c r="M15" s="201">
        <f t="shared" si="3"/>
        <v>4</v>
      </c>
      <c r="N15" s="256" t="str">
        <f t="shared" si="4"/>
        <v>Yes</v>
      </c>
      <c r="O15" s="256" t="str">
        <f t="shared" si="5"/>
        <v>No</v>
      </c>
      <c r="P15" s="256" t="str">
        <f t="shared" si="6"/>
        <v>No</v>
      </c>
      <c r="Q15" s="256" t="str">
        <f t="shared" si="7"/>
        <v>No</v>
      </c>
      <c r="R15" s="387" t="str">
        <f t="shared" si="8"/>
        <v>No</v>
      </c>
      <c r="S15" s="387" t="str">
        <f t="shared" si="9"/>
        <v>Yes</v>
      </c>
      <c r="T15" s="387" t="str">
        <f t="shared" si="10"/>
        <v>Yes</v>
      </c>
      <c r="U15" s="387" t="str">
        <f t="shared" si="11"/>
        <v>Yes</v>
      </c>
      <c r="V15" s="387" t="str">
        <f t="shared" si="12"/>
        <v>No</v>
      </c>
      <c r="W15" s="201">
        <f t="shared" si="13"/>
        <v>15</v>
      </c>
      <c r="X15" s="201">
        <f t="shared" si="14"/>
        <v>32</v>
      </c>
      <c r="Y15" s="201">
        <f t="shared" si="15"/>
        <v>49</v>
      </c>
      <c r="Z15" s="201">
        <f t="shared" si="16"/>
        <v>66</v>
      </c>
    </row>
    <row r="16" spans="2:30" hidden="1">
      <c r="B16" s="256" t="s">
        <v>609</v>
      </c>
      <c r="C16" s="201" t="str">
        <f>'Daily Mbr Ins'!C90</f>
        <v>001</v>
      </c>
      <c r="D16" s="201">
        <f>'Daily Mbr Ins'!B90</f>
        <v>10799</v>
      </c>
      <c r="E16" s="201" t="str">
        <f>'Daily Mbr Ins'!D90</f>
        <v>Sierra Vista</v>
      </c>
      <c r="F16" s="201">
        <f>'Daily Mbr Ins'!F90</f>
        <v>12</v>
      </c>
      <c r="G16" s="201">
        <f>'Daily Mbr Ins'!L90</f>
        <v>0</v>
      </c>
      <c r="H16" s="241">
        <f t="shared" si="0"/>
        <v>0</v>
      </c>
      <c r="I16" s="242">
        <f t="shared" si="1"/>
        <v>12</v>
      </c>
      <c r="J16" s="201">
        <f>'Daily Mbr Ins'!N90</f>
        <v>4</v>
      </c>
      <c r="K16" s="201">
        <f>'Daily Mbr Ins'!T90</f>
        <v>2</v>
      </c>
      <c r="L16" s="241">
        <f t="shared" si="2"/>
        <v>50</v>
      </c>
      <c r="M16" s="201">
        <f t="shared" si="3"/>
        <v>2</v>
      </c>
      <c r="N16" s="256" t="str">
        <f t="shared" si="4"/>
        <v>Yes</v>
      </c>
      <c r="O16" s="256" t="str">
        <f t="shared" si="5"/>
        <v>No</v>
      </c>
      <c r="P16" s="256" t="str">
        <f t="shared" si="6"/>
        <v>No</v>
      </c>
      <c r="Q16" s="256" t="str">
        <f t="shared" si="7"/>
        <v>No</v>
      </c>
      <c r="R16" s="387" t="str">
        <f t="shared" si="8"/>
        <v>No</v>
      </c>
      <c r="S16" s="387" t="str">
        <f t="shared" si="9"/>
        <v>Yes</v>
      </c>
      <c r="T16" s="387" t="str">
        <f t="shared" si="10"/>
        <v>Yes</v>
      </c>
      <c r="U16" s="387" t="str">
        <f t="shared" si="11"/>
        <v>Yes</v>
      </c>
      <c r="V16" s="387" t="str">
        <f t="shared" si="12"/>
        <v>No</v>
      </c>
      <c r="W16" s="201">
        <f t="shared" si="13"/>
        <v>12</v>
      </c>
      <c r="X16" s="201">
        <f t="shared" si="14"/>
        <v>24</v>
      </c>
      <c r="Y16" s="201">
        <f t="shared" si="15"/>
        <v>36</v>
      </c>
      <c r="Z16" s="201">
        <f t="shared" si="16"/>
        <v>48</v>
      </c>
    </row>
    <row r="17" spans="2:26" hidden="1">
      <c r="B17" s="256" t="s">
        <v>609</v>
      </c>
      <c r="C17" s="201" t="str">
        <f>'Daily Mbr Ins'!C119</f>
        <v>001</v>
      </c>
      <c r="D17" s="201">
        <f>'Daily Mbr Ins'!B119</f>
        <v>13004</v>
      </c>
      <c r="E17" s="201" t="str">
        <f>'Daily Mbr Ins'!D119</f>
        <v>Tombstone</v>
      </c>
      <c r="F17" s="201">
        <f>'Daily Mbr Ins'!F119</f>
        <v>4</v>
      </c>
      <c r="G17" s="201">
        <f>'Daily Mbr Ins'!L119</f>
        <v>1</v>
      </c>
      <c r="H17" s="241">
        <f t="shared" si="0"/>
        <v>25</v>
      </c>
      <c r="I17" s="242">
        <f t="shared" si="1"/>
        <v>3</v>
      </c>
      <c r="J17" s="201">
        <f>'Daily Mbr Ins'!N119</f>
        <v>3</v>
      </c>
      <c r="K17" s="201">
        <f>'Daily Mbr Ins'!T119</f>
        <v>0</v>
      </c>
      <c r="L17" s="241">
        <f t="shared" si="2"/>
        <v>0</v>
      </c>
      <c r="M17" s="201">
        <f t="shared" si="3"/>
        <v>3</v>
      </c>
      <c r="N17" s="256" t="str">
        <f t="shared" si="4"/>
        <v>Yes</v>
      </c>
      <c r="O17" s="256" t="str">
        <f t="shared" si="5"/>
        <v>No</v>
      </c>
      <c r="P17" s="256" t="str">
        <f t="shared" si="6"/>
        <v>No</v>
      </c>
      <c r="Q17" s="256" t="str">
        <f t="shared" si="7"/>
        <v>No</v>
      </c>
      <c r="R17" s="387" t="str">
        <f t="shared" si="8"/>
        <v>No</v>
      </c>
      <c r="S17" s="387" t="str">
        <f t="shared" si="9"/>
        <v>No</v>
      </c>
      <c r="T17" s="387" t="str">
        <f t="shared" si="10"/>
        <v>No</v>
      </c>
      <c r="U17" s="387" t="str">
        <f t="shared" si="11"/>
        <v>No</v>
      </c>
      <c r="V17" s="387" t="str">
        <f t="shared" si="12"/>
        <v>No</v>
      </c>
      <c r="W17" s="201">
        <f t="shared" si="13"/>
        <v>3</v>
      </c>
      <c r="X17" s="201">
        <f t="shared" si="14"/>
        <v>7</v>
      </c>
      <c r="Y17" s="201">
        <f t="shared" si="15"/>
        <v>11</v>
      </c>
      <c r="Z17" s="201">
        <f t="shared" si="16"/>
        <v>15</v>
      </c>
    </row>
    <row r="18" spans="2:26" hidden="1">
      <c r="B18" s="277" t="s">
        <v>1974</v>
      </c>
      <c r="C18" s="277" t="str">
        <f>'Daily Mbr Ins'!C14</f>
        <v>033</v>
      </c>
      <c r="D18" s="277">
        <f>'Daily Mbr Ins'!B14</f>
        <v>1784</v>
      </c>
      <c r="E18" s="277" t="str">
        <f>'Daily Mbr Ins'!D14</f>
        <v>Nogales</v>
      </c>
      <c r="F18" s="201">
        <f>'Daily Mbr Ins'!F14</f>
        <v>7</v>
      </c>
      <c r="G18" s="201">
        <f>'Daily Mbr Ins'!L14</f>
        <v>3</v>
      </c>
      <c r="H18" s="241">
        <f t="shared" si="0"/>
        <v>42.857142857142854</v>
      </c>
      <c r="I18" s="242">
        <f t="shared" si="1"/>
        <v>4</v>
      </c>
      <c r="J18" s="201">
        <f>'Daily Mbr Ins'!N14</f>
        <v>3</v>
      </c>
      <c r="K18" s="201">
        <f>'Daily Mbr Ins'!T14</f>
        <v>1</v>
      </c>
      <c r="L18" s="241">
        <f t="shared" si="2"/>
        <v>33.333333333333336</v>
      </c>
      <c r="M18" s="201">
        <f t="shared" si="3"/>
        <v>2</v>
      </c>
      <c r="N18" s="256" t="str">
        <f t="shared" si="4"/>
        <v>Yes</v>
      </c>
      <c r="O18" s="256" t="str">
        <f t="shared" si="5"/>
        <v>No</v>
      </c>
      <c r="P18" s="256" t="str">
        <f t="shared" si="6"/>
        <v>No</v>
      </c>
      <c r="Q18" s="256" t="str">
        <f t="shared" si="7"/>
        <v>No</v>
      </c>
      <c r="R18" s="387" t="str">
        <f t="shared" si="8"/>
        <v>No</v>
      </c>
      <c r="S18" s="387" t="str">
        <f t="shared" si="9"/>
        <v>No</v>
      </c>
      <c r="T18" s="387" t="str">
        <f t="shared" si="10"/>
        <v>Yes</v>
      </c>
      <c r="U18" s="387" t="str">
        <f t="shared" si="11"/>
        <v>No</v>
      </c>
      <c r="V18" s="387" t="str">
        <f t="shared" si="12"/>
        <v>No</v>
      </c>
      <c r="W18" s="277">
        <f t="shared" si="13"/>
        <v>4</v>
      </c>
      <c r="X18" s="201">
        <f t="shared" si="14"/>
        <v>11</v>
      </c>
      <c r="Y18" s="201">
        <f t="shared" si="15"/>
        <v>18</v>
      </c>
      <c r="Z18" s="201">
        <f t="shared" si="16"/>
        <v>25</v>
      </c>
    </row>
    <row r="19" spans="2:26" hidden="1">
      <c r="B19" s="277" t="s">
        <v>1974</v>
      </c>
      <c r="C19" s="277" t="str">
        <f>'Daily Mbr Ins'!C41</f>
        <v>033</v>
      </c>
      <c r="D19" s="277">
        <f>'Daily Mbr Ins'!B41</f>
        <v>6842</v>
      </c>
      <c r="E19" s="277" t="str">
        <f>'Daily Mbr Ins'!D41</f>
        <v>Green Valley</v>
      </c>
      <c r="F19" s="201">
        <f>'Daily Mbr Ins'!F41</f>
        <v>13</v>
      </c>
      <c r="G19" s="201">
        <f>'Daily Mbr Ins'!L41</f>
        <v>2</v>
      </c>
      <c r="H19" s="241">
        <f t="shared" si="0"/>
        <v>15.384615384615385</v>
      </c>
      <c r="I19" s="242">
        <f t="shared" si="1"/>
        <v>11</v>
      </c>
      <c r="J19" s="201">
        <f>'Daily Mbr Ins'!N41</f>
        <v>5</v>
      </c>
      <c r="K19" s="201">
        <f>'Daily Mbr Ins'!T41</f>
        <v>0</v>
      </c>
      <c r="L19" s="241">
        <f t="shared" si="2"/>
        <v>0</v>
      </c>
      <c r="M19" s="201">
        <f t="shared" si="3"/>
        <v>5</v>
      </c>
      <c r="N19" s="256" t="str">
        <f t="shared" si="4"/>
        <v>Yes</v>
      </c>
      <c r="O19" s="256" t="str">
        <f t="shared" si="5"/>
        <v>No</v>
      </c>
      <c r="P19" s="256" t="str">
        <f t="shared" si="6"/>
        <v>No</v>
      </c>
      <c r="Q19" s="256" t="str">
        <f t="shared" si="7"/>
        <v>No</v>
      </c>
      <c r="R19" s="387" t="str">
        <f t="shared" si="8"/>
        <v>No</v>
      </c>
      <c r="S19" s="387" t="str">
        <f t="shared" si="9"/>
        <v>No</v>
      </c>
      <c r="T19" s="387" t="str">
        <f t="shared" si="10"/>
        <v>No</v>
      </c>
      <c r="U19" s="387" t="str">
        <f t="shared" si="11"/>
        <v>No</v>
      </c>
      <c r="V19" s="387" t="str">
        <f t="shared" si="12"/>
        <v>No</v>
      </c>
      <c r="W19" s="277">
        <f t="shared" si="13"/>
        <v>11</v>
      </c>
      <c r="X19" s="201">
        <f t="shared" si="14"/>
        <v>24</v>
      </c>
      <c r="Y19" s="201">
        <f t="shared" si="15"/>
        <v>37</v>
      </c>
      <c r="Z19" s="201">
        <f t="shared" si="16"/>
        <v>50</v>
      </c>
    </row>
    <row r="20" spans="2:26" hidden="1">
      <c r="B20" s="277" t="s">
        <v>1974</v>
      </c>
      <c r="C20" s="277" t="str">
        <f>'Daily Mbr Ins'!C85</f>
        <v>033</v>
      </c>
      <c r="D20" s="277">
        <f>'Daily Mbr Ins'!B85</f>
        <v>10070</v>
      </c>
      <c r="E20" s="277" t="str">
        <f>'Daily Mbr Ins'!D85</f>
        <v>Sahuarita</v>
      </c>
      <c r="F20" s="201">
        <f>'Daily Mbr Ins'!F85</f>
        <v>6</v>
      </c>
      <c r="G20" s="201">
        <f>'Daily Mbr Ins'!L85</f>
        <v>0</v>
      </c>
      <c r="H20" s="241">
        <f t="shared" si="0"/>
        <v>0</v>
      </c>
      <c r="I20" s="242">
        <f t="shared" si="1"/>
        <v>6</v>
      </c>
      <c r="J20" s="201">
        <f>'Daily Mbr Ins'!N85</f>
        <v>3</v>
      </c>
      <c r="K20" s="201">
        <f>'Daily Mbr Ins'!T85</f>
        <v>1</v>
      </c>
      <c r="L20" s="241">
        <f t="shared" si="2"/>
        <v>33.333333333333336</v>
      </c>
      <c r="M20" s="201">
        <f t="shared" si="3"/>
        <v>2</v>
      </c>
      <c r="N20" s="256" t="str">
        <f t="shared" si="4"/>
        <v>Yes</v>
      </c>
      <c r="O20" s="256" t="str">
        <f t="shared" si="5"/>
        <v>Yes</v>
      </c>
      <c r="P20" s="256" t="str">
        <f t="shared" si="6"/>
        <v>No</v>
      </c>
      <c r="Q20" s="256" t="str">
        <f t="shared" si="7"/>
        <v>No</v>
      </c>
      <c r="R20" s="387" t="str">
        <f t="shared" si="8"/>
        <v>No</v>
      </c>
      <c r="S20" s="387" t="str">
        <f t="shared" si="9"/>
        <v>Yes</v>
      </c>
      <c r="T20" s="387" t="str">
        <f t="shared" si="10"/>
        <v>No</v>
      </c>
      <c r="U20" s="387" t="str">
        <f t="shared" si="11"/>
        <v>Yes</v>
      </c>
      <c r="V20" s="387" t="str">
        <f t="shared" si="12"/>
        <v>Yes</v>
      </c>
      <c r="W20" s="277">
        <f t="shared" si="13"/>
        <v>6</v>
      </c>
      <c r="X20" s="201">
        <f t="shared" si="14"/>
        <v>12</v>
      </c>
      <c r="Y20" s="201">
        <f t="shared" si="15"/>
        <v>18</v>
      </c>
      <c r="Z20" s="201">
        <f t="shared" si="16"/>
        <v>24</v>
      </c>
    </row>
    <row r="21" spans="2:26" hidden="1">
      <c r="B21" s="277" t="s">
        <v>1974</v>
      </c>
      <c r="C21" s="277" t="str">
        <f>'Daily Mbr Ins'!C142</f>
        <v>033</v>
      </c>
      <c r="D21" s="277">
        <f>'Daily Mbr Ins'!B142</f>
        <v>14583</v>
      </c>
      <c r="E21" s="277" t="str">
        <f>'Daily Mbr Ins'!D142</f>
        <v>Rio Rico</v>
      </c>
      <c r="F21" s="201">
        <f>'Daily Mbr Ins'!F142</f>
        <v>7</v>
      </c>
      <c r="G21" s="201">
        <f>'Daily Mbr Ins'!L142</f>
        <v>0</v>
      </c>
      <c r="H21" s="241">
        <f t="shared" si="0"/>
        <v>0</v>
      </c>
      <c r="I21" s="242">
        <f t="shared" si="1"/>
        <v>7</v>
      </c>
      <c r="J21" s="201">
        <f>'Daily Mbr Ins'!N142</f>
        <v>3</v>
      </c>
      <c r="K21" s="201">
        <f>'Daily Mbr Ins'!T142</f>
        <v>0</v>
      </c>
      <c r="L21" s="241">
        <f t="shared" si="2"/>
        <v>0</v>
      </c>
      <c r="M21" s="201">
        <f t="shared" si="3"/>
        <v>3</v>
      </c>
      <c r="N21" s="256" t="str">
        <f t="shared" si="4"/>
        <v>Yes</v>
      </c>
      <c r="O21" s="256" t="str">
        <f t="shared" si="5"/>
        <v>No</v>
      </c>
      <c r="P21" s="256" t="str">
        <f t="shared" si="6"/>
        <v>No</v>
      </c>
      <c r="Q21" s="256" t="str">
        <f t="shared" si="7"/>
        <v>No</v>
      </c>
      <c r="R21" s="387" t="str">
        <f t="shared" si="8"/>
        <v>No</v>
      </c>
      <c r="S21" s="387" t="str">
        <f t="shared" si="9"/>
        <v>No</v>
      </c>
      <c r="T21" s="387" t="str">
        <f t="shared" si="10"/>
        <v>Yes</v>
      </c>
      <c r="U21" s="387" t="str">
        <f t="shared" si="11"/>
        <v>No</v>
      </c>
      <c r="V21" s="387" t="str">
        <f t="shared" si="12"/>
        <v>No</v>
      </c>
      <c r="W21" s="277">
        <f t="shared" si="13"/>
        <v>7</v>
      </c>
      <c r="X21" s="201">
        <f t="shared" si="14"/>
        <v>14</v>
      </c>
      <c r="Y21" s="201">
        <f t="shared" si="15"/>
        <v>21</v>
      </c>
      <c r="Z21" s="201">
        <f t="shared" si="16"/>
        <v>28</v>
      </c>
    </row>
    <row r="22" spans="2:26" ht="15.75" hidden="1" customHeight="1">
      <c r="B22" s="277" t="s">
        <v>1974</v>
      </c>
      <c r="C22" s="277" t="str">
        <f>'Daily Mbr Ins'!C147</f>
        <v>002</v>
      </c>
      <c r="D22" s="277">
        <f>'Daily Mbr Ins'!B147</f>
        <v>15164</v>
      </c>
      <c r="E22" s="277" t="str">
        <f>'Daily Mbr Ins'!D147</f>
        <v>Nogales</v>
      </c>
      <c r="F22" s="201">
        <f>'Daily Mbr Ins'!F147</f>
        <v>7</v>
      </c>
      <c r="G22" s="201">
        <f>'Daily Mbr Ins'!L147</f>
        <v>0</v>
      </c>
      <c r="H22" s="241">
        <f t="shared" si="0"/>
        <v>0</v>
      </c>
      <c r="I22" s="242">
        <f t="shared" si="1"/>
        <v>7</v>
      </c>
      <c r="J22" s="201">
        <f>'Daily Mbr Ins'!N147</f>
        <v>3</v>
      </c>
      <c r="K22" s="201">
        <f>'Daily Mbr Ins'!T147</f>
        <v>2</v>
      </c>
      <c r="L22" s="241">
        <f t="shared" si="2"/>
        <v>66.666666666666671</v>
      </c>
      <c r="M22" s="201">
        <f t="shared" si="3"/>
        <v>1</v>
      </c>
      <c r="N22" s="256" t="str">
        <f t="shared" si="4"/>
        <v>Yes</v>
      </c>
      <c r="O22" s="256" t="str">
        <f t="shared" si="5"/>
        <v>Yes</v>
      </c>
      <c r="P22" s="256" t="str">
        <f t="shared" si="6"/>
        <v>No</v>
      </c>
      <c r="Q22" s="256" t="str">
        <f t="shared" si="7"/>
        <v>No</v>
      </c>
      <c r="R22" s="387" t="str">
        <f t="shared" si="8"/>
        <v>No</v>
      </c>
      <c r="S22" s="387" t="str">
        <f t="shared" si="9"/>
        <v>Yes</v>
      </c>
      <c r="T22" s="387" t="str">
        <f t="shared" si="10"/>
        <v>No</v>
      </c>
      <c r="U22" s="387" t="str">
        <f t="shared" si="11"/>
        <v>No</v>
      </c>
      <c r="V22" s="387" t="str">
        <f t="shared" si="12"/>
        <v>No</v>
      </c>
      <c r="W22" s="277">
        <f t="shared" si="13"/>
        <v>7</v>
      </c>
      <c r="X22" s="201">
        <f t="shared" si="14"/>
        <v>14</v>
      </c>
      <c r="Y22" s="201">
        <f t="shared" si="15"/>
        <v>21</v>
      </c>
      <c r="Z22" s="201">
        <f t="shared" si="16"/>
        <v>28</v>
      </c>
    </row>
    <row r="23" spans="2:26" hidden="1">
      <c r="B23" s="277" t="s">
        <v>1974</v>
      </c>
      <c r="C23" s="277" t="str">
        <f>'Daily Mbr Ins'!C156</f>
        <v>002</v>
      </c>
      <c r="D23" s="277">
        <f>'Daily Mbr Ins'!B156</f>
        <v>16856</v>
      </c>
      <c r="E23" s="277" t="str">
        <f>'Daily Mbr Ins'!D156</f>
        <v>Tubac</v>
      </c>
      <c r="F23" s="201">
        <f>'Daily Mbr Ins'!F156</f>
        <v>4</v>
      </c>
      <c r="G23" s="201">
        <f>'Daily Mbr Ins'!L156</f>
        <v>1</v>
      </c>
      <c r="H23" s="241">
        <f>IF(F23=0,0,G23*100/F23)</f>
        <v>25</v>
      </c>
      <c r="I23" s="242">
        <f t="shared" si="1"/>
        <v>3</v>
      </c>
      <c r="J23" s="201">
        <f>'Daily Mbr Ins'!N156</f>
        <v>3</v>
      </c>
      <c r="K23" s="201">
        <f>'Daily Mbr Ins'!T156</f>
        <v>2</v>
      </c>
      <c r="L23" s="241">
        <f>IF(J23=0,0,K23*100/J23)</f>
        <v>66.666666666666671</v>
      </c>
      <c r="M23" s="201">
        <f t="shared" si="3"/>
        <v>1</v>
      </c>
      <c r="N23" s="256" t="str">
        <f t="shared" si="4"/>
        <v>Yes</v>
      </c>
      <c r="O23" s="256" t="str">
        <f t="shared" si="5"/>
        <v>Yes</v>
      </c>
      <c r="P23" s="256" t="str">
        <f t="shared" si="6"/>
        <v>No</v>
      </c>
      <c r="Q23" s="256" t="str">
        <f t="shared" si="7"/>
        <v>No</v>
      </c>
      <c r="R23" s="387" t="str">
        <f t="shared" si="8"/>
        <v>No</v>
      </c>
      <c r="S23" s="387" t="str">
        <f t="shared" si="9"/>
        <v>No</v>
      </c>
      <c r="T23" s="387" t="str">
        <f t="shared" si="10"/>
        <v>Yes</v>
      </c>
      <c r="U23" s="387" t="str">
        <f t="shared" si="11"/>
        <v>Yes</v>
      </c>
      <c r="V23" s="387" t="str">
        <f t="shared" si="12"/>
        <v>Yes</v>
      </c>
      <c r="W23" s="277">
        <v>0</v>
      </c>
      <c r="X23" s="201">
        <v>0</v>
      </c>
      <c r="Y23" s="201">
        <v>0</v>
      </c>
      <c r="Z23" s="201">
        <v>0</v>
      </c>
    </row>
    <row r="24" spans="2:26" hidden="1">
      <c r="B24" s="277" t="s">
        <v>1974</v>
      </c>
      <c r="C24" s="507" t="str">
        <f>'Daily Mbr Ins'!C157</f>
        <v>002</v>
      </c>
      <c r="D24" s="507">
        <f>'Daily Mbr Ins'!B157</f>
        <v>17005</v>
      </c>
      <c r="E24" s="507" t="str">
        <f>'Daily Mbr Ins'!D157</f>
        <v>Nogales</v>
      </c>
      <c r="F24" s="311">
        <f>'Daily Mbr Ins'!$F$157</f>
        <v>4</v>
      </c>
      <c r="G24" s="311">
        <f>'Daily Mbr Ins'!$L$157</f>
        <v>0</v>
      </c>
      <c r="H24" s="241">
        <f>IF(F24=0,0,G24*100/F24)</f>
        <v>0</v>
      </c>
      <c r="I24" s="242">
        <f t="shared" si="1"/>
        <v>4</v>
      </c>
      <c r="J24" s="311">
        <f>'Daily Mbr Ins'!$N$157</f>
        <v>3</v>
      </c>
      <c r="K24" s="311">
        <f>'Daily Mbr Ins'!$T$157</f>
        <v>1</v>
      </c>
      <c r="L24" s="241">
        <f>IF(J24=0,0,K24*100/J24)</f>
        <v>33.333333333333336</v>
      </c>
      <c r="M24" s="201">
        <f t="shared" si="3"/>
        <v>2</v>
      </c>
      <c r="N24" s="312" t="s">
        <v>801</v>
      </c>
      <c r="O24" s="312" t="s">
        <v>801</v>
      </c>
      <c r="P24" s="256" t="str">
        <f t="shared" si="6"/>
        <v>No</v>
      </c>
      <c r="Q24" s="256" t="s">
        <v>801</v>
      </c>
      <c r="R24" s="387" t="str">
        <f t="shared" si="8"/>
        <v>No</v>
      </c>
      <c r="S24" s="387" t="str">
        <f t="shared" si="9"/>
        <v>No</v>
      </c>
      <c r="T24" s="387" t="str">
        <f t="shared" si="10"/>
        <v>No</v>
      </c>
      <c r="U24" s="387" t="str">
        <f t="shared" si="11"/>
        <v>No</v>
      </c>
      <c r="V24" s="387" t="str">
        <f t="shared" si="12"/>
        <v>No</v>
      </c>
      <c r="W24" s="507">
        <v>0</v>
      </c>
      <c r="X24" s="311">
        <v>0</v>
      </c>
      <c r="Y24" s="201">
        <v>0</v>
      </c>
      <c r="Z24" s="311">
        <v>0</v>
      </c>
    </row>
    <row r="25" spans="2:26" hidden="1">
      <c r="B25" s="201" t="s">
        <v>625</v>
      </c>
      <c r="C25" s="201" t="str">
        <f>'Daily Mbr Ins'!C43</f>
        <v>003</v>
      </c>
      <c r="D25" s="246">
        <f>'Daily Mbr Ins'!B43</f>
        <v>6858</v>
      </c>
      <c r="E25" s="246" t="str">
        <f>'Daily Mbr Ins'!D43</f>
        <v>Tucson</v>
      </c>
      <c r="F25" s="201">
        <f>'Daily Mbr Ins'!F43</f>
        <v>5</v>
      </c>
      <c r="G25" s="201">
        <f>'Daily Mbr Ins'!L43</f>
        <v>0</v>
      </c>
      <c r="H25" s="241">
        <f t="shared" ref="H25:H88" si="17">G25*100/F25</f>
        <v>0</v>
      </c>
      <c r="I25" s="242">
        <f t="shared" si="1"/>
        <v>5</v>
      </c>
      <c r="J25" s="201">
        <f>'Daily Mbr Ins'!N43</f>
        <v>3</v>
      </c>
      <c r="K25" s="201">
        <f>'Daily Mbr Ins'!T43</f>
        <v>0</v>
      </c>
      <c r="L25" s="241">
        <f t="shared" ref="L25:L88" si="18">K25*100/J25</f>
        <v>0</v>
      </c>
      <c r="M25" s="201">
        <f t="shared" si="3"/>
        <v>3</v>
      </c>
      <c r="N25" s="256"/>
      <c r="O25" s="256"/>
      <c r="P25" s="256"/>
      <c r="Q25" s="256"/>
      <c r="R25" s="387"/>
      <c r="S25" s="387"/>
      <c r="T25" s="387"/>
      <c r="U25" s="387"/>
      <c r="V25" s="387"/>
      <c r="W25" s="277">
        <f t="shared" ref="W25:W88" si="19">IF(AND($G25&gt;=$F25,$K25&gt;=$J25), "S", $F25-$G25)</f>
        <v>5</v>
      </c>
      <c r="X25" s="277">
        <f t="shared" ref="X25:X88" si="20">IF(AND($G25&gt;=$F25*2,$K25&gt;=$J25),"DS",$F25*2-$G25)</f>
        <v>10</v>
      </c>
      <c r="Y25" s="277">
        <f t="shared" ref="Y25:Y88" si="21">IF(AND($G25&gt;=$F25*3,$K25&gt;=$J25),"TS",$F25*3-$G25)</f>
        <v>15</v>
      </c>
      <c r="Z25" s="277">
        <f t="shared" ref="Z25:Z88" si="22">IF(AND($G25&gt;=$F25*4,$K25&gt;=$J25),"QS",$F25*4-$G25)</f>
        <v>20</v>
      </c>
    </row>
    <row r="26" spans="2:26" hidden="1">
      <c r="B26" s="201" t="s">
        <v>625</v>
      </c>
      <c r="C26" s="201" t="str">
        <f>'Daily Mbr Ins'!C54</f>
        <v>003</v>
      </c>
      <c r="D26" s="201">
        <f>'Daily Mbr Ins'!B54</f>
        <v>7646</v>
      </c>
      <c r="E26" s="201" t="str">
        <f>'Daily Mbr Ins'!D54</f>
        <v>Tucson</v>
      </c>
      <c r="F26" s="201">
        <f>'Daily Mbr Ins'!F54</f>
        <v>8</v>
      </c>
      <c r="G26" s="201">
        <f>'Daily Mbr Ins'!L54</f>
        <v>0</v>
      </c>
      <c r="H26" s="241">
        <f t="shared" si="17"/>
        <v>0</v>
      </c>
      <c r="I26" s="242">
        <f t="shared" si="1"/>
        <v>8</v>
      </c>
      <c r="J26" s="201">
        <f>'Daily Mbr Ins'!N54</f>
        <v>3</v>
      </c>
      <c r="K26" s="201">
        <f>'Daily Mbr Ins'!T54</f>
        <v>0</v>
      </c>
      <c r="L26" s="241">
        <f t="shared" si="18"/>
        <v>0</v>
      </c>
      <c r="M26" s="201">
        <f t="shared" si="3"/>
        <v>3</v>
      </c>
      <c r="N26" s="256" t="str">
        <f t="shared" ref="N26:N44" si="23">IF(COUNTIF(Missing185,D26)=0,"Yes","No")</f>
        <v>No</v>
      </c>
      <c r="O26" s="256" t="str">
        <f t="shared" ref="O26:O44" si="24">IF(COUNTIF(Missing365,D26)=0,"Yes","No")</f>
        <v>No</v>
      </c>
      <c r="P26" s="256" t="str">
        <f t="shared" ref="P26:P44" si="25">IF(COUNTIF(Missing1728,D26)=0,"Yes","No")</f>
        <v>No</v>
      </c>
      <c r="Q26" s="256" t="str">
        <f t="shared" ref="Q26:Q44" si="26">IF(COUNTIF(MissingSP7,D26)=0,"Yes","No")</f>
        <v>No</v>
      </c>
      <c r="R26" s="387" t="str">
        <f t="shared" ref="R26:R44" si="27">IF(AND($S26&gt;="Yes", $T26&gt;="Yes", $U26&gt;="Yes", $V26&gt;="Yes"), "Yes", "No")</f>
        <v>No</v>
      </c>
      <c r="S26" s="387" t="str">
        <f t="shared" ref="S26:S44" si="28">IF((COUNTIF(ProgramDir,D26)=0),"No","Yes")</f>
        <v>No</v>
      </c>
      <c r="T26" s="387" t="str">
        <f t="shared" ref="T26:T44" si="29">IF(COUNTIF(NonCompliantGrandKnight,D26)=0,"No","Yes")</f>
        <v>No</v>
      </c>
      <c r="U26" s="387" t="str">
        <f t="shared" ref="U26:U44" si="30">IF(COUNTIF(FamilyDir,D26)=0,"No","Yes")</f>
        <v>No</v>
      </c>
      <c r="V26" s="387" t="str">
        <f t="shared" ref="V26:V44" si="31">IF(COUNTIF(CommunityDir,D26)=0,"No","Yes")</f>
        <v>No</v>
      </c>
      <c r="W26" s="277">
        <f t="shared" si="19"/>
        <v>8</v>
      </c>
      <c r="X26" s="277">
        <f t="shared" si="20"/>
        <v>16</v>
      </c>
      <c r="Y26" s="277">
        <f t="shared" si="21"/>
        <v>24</v>
      </c>
      <c r="Z26" s="277">
        <f t="shared" si="22"/>
        <v>32</v>
      </c>
    </row>
    <row r="27" spans="2:26" hidden="1">
      <c r="B27" s="201" t="s">
        <v>625</v>
      </c>
      <c r="C27" s="201" t="str">
        <f>'Daily Mbr Ins'!C68</f>
        <v>003</v>
      </c>
      <c r="D27" s="201">
        <f>'Daily Mbr Ins'!B68</f>
        <v>8854</v>
      </c>
      <c r="E27" s="201" t="str">
        <f>'Daily Mbr Ins'!D68</f>
        <v>Tucson</v>
      </c>
      <c r="F27" s="201">
        <f>'Daily Mbr Ins'!F68</f>
        <v>6</v>
      </c>
      <c r="G27" s="201">
        <f>'Daily Mbr Ins'!L68</f>
        <v>0</v>
      </c>
      <c r="H27" s="241">
        <f t="shared" si="17"/>
        <v>0</v>
      </c>
      <c r="I27" s="242">
        <f t="shared" si="1"/>
        <v>6</v>
      </c>
      <c r="J27" s="201">
        <f>'Daily Mbr Ins'!N68</f>
        <v>3</v>
      </c>
      <c r="K27" s="201">
        <f>'Daily Mbr Ins'!T68</f>
        <v>0</v>
      </c>
      <c r="L27" s="241">
        <f t="shared" si="18"/>
        <v>0</v>
      </c>
      <c r="M27" s="201">
        <f t="shared" si="3"/>
        <v>3</v>
      </c>
      <c r="N27" s="256" t="str">
        <f t="shared" si="23"/>
        <v>Yes</v>
      </c>
      <c r="O27" s="256" t="str">
        <f t="shared" si="24"/>
        <v>Yes</v>
      </c>
      <c r="P27" s="256" t="str">
        <f t="shared" si="25"/>
        <v>No</v>
      </c>
      <c r="Q27" s="256" t="str">
        <f t="shared" si="26"/>
        <v>No</v>
      </c>
      <c r="R27" s="387" t="str">
        <f t="shared" si="27"/>
        <v>No</v>
      </c>
      <c r="S27" s="387" t="str">
        <f t="shared" si="28"/>
        <v>No</v>
      </c>
      <c r="T27" s="387" t="str">
        <f t="shared" si="29"/>
        <v>No</v>
      </c>
      <c r="U27" s="387" t="str">
        <f t="shared" si="30"/>
        <v>No</v>
      </c>
      <c r="V27" s="387" t="str">
        <f t="shared" si="31"/>
        <v>No</v>
      </c>
      <c r="W27" s="277">
        <f t="shared" si="19"/>
        <v>6</v>
      </c>
      <c r="X27" s="277">
        <f t="shared" si="20"/>
        <v>12</v>
      </c>
      <c r="Y27" s="277">
        <f t="shared" si="21"/>
        <v>18</v>
      </c>
      <c r="Z27" s="277">
        <f t="shared" si="22"/>
        <v>24</v>
      </c>
    </row>
    <row r="28" spans="2:26" hidden="1">
      <c r="B28" s="277" t="s">
        <v>625</v>
      </c>
      <c r="C28" s="277" t="str">
        <f>'Daily Mbr Ins'!C135</f>
        <v>003</v>
      </c>
      <c r="D28" s="277">
        <f>'Daily Mbr Ins'!B135</f>
        <v>14121</v>
      </c>
      <c r="E28" s="277" t="str">
        <f>'Daily Mbr Ins'!D135</f>
        <v>Tucson</v>
      </c>
      <c r="F28" s="201">
        <f>'Daily Mbr Ins'!F135</f>
        <v>9</v>
      </c>
      <c r="G28" s="201">
        <f>'Daily Mbr Ins'!L135</f>
        <v>2</v>
      </c>
      <c r="H28" s="241">
        <f t="shared" si="17"/>
        <v>22.222222222222221</v>
      </c>
      <c r="I28" s="242">
        <f t="shared" si="1"/>
        <v>7</v>
      </c>
      <c r="J28" s="201">
        <f>'Daily Mbr Ins'!N135</f>
        <v>3</v>
      </c>
      <c r="K28" s="201">
        <f>'Daily Mbr Ins'!T135</f>
        <v>1</v>
      </c>
      <c r="L28" s="241">
        <f t="shared" si="18"/>
        <v>33.333333333333336</v>
      </c>
      <c r="M28" s="201">
        <f t="shared" si="3"/>
        <v>2</v>
      </c>
      <c r="N28" s="256" t="str">
        <f t="shared" si="23"/>
        <v>Yes</v>
      </c>
      <c r="O28" s="256" t="str">
        <f t="shared" si="24"/>
        <v>Yes</v>
      </c>
      <c r="P28" s="256" t="str">
        <f t="shared" si="25"/>
        <v>No</v>
      </c>
      <c r="Q28" s="256" t="str">
        <f t="shared" si="26"/>
        <v>No</v>
      </c>
      <c r="R28" s="387" t="str">
        <f t="shared" si="27"/>
        <v>No</v>
      </c>
      <c r="S28" s="387" t="str">
        <f t="shared" si="28"/>
        <v>No</v>
      </c>
      <c r="T28" s="387" t="str">
        <f t="shared" si="29"/>
        <v>Yes</v>
      </c>
      <c r="U28" s="387" t="str">
        <f t="shared" si="30"/>
        <v>Yes</v>
      </c>
      <c r="V28" s="387" t="str">
        <f t="shared" si="31"/>
        <v>Yes</v>
      </c>
      <c r="W28" s="277">
        <f t="shared" si="19"/>
        <v>7</v>
      </c>
      <c r="X28" s="277">
        <f t="shared" si="20"/>
        <v>16</v>
      </c>
      <c r="Y28" s="277">
        <f t="shared" si="21"/>
        <v>25</v>
      </c>
      <c r="Z28" s="277">
        <f t="shared" si="22"/>
        <v>34</v>
      </c>
    </row>
    <row r="29" spans="2:26" hidden="1">
      <c r="B29" s="201" t="s">
        <v>625</v>
      </c>
      <c r="C29" s="201" t="str">
        <f>'Daily Mbr Ins'!C148</f>
        <v>003</v>
      </c>
      <c r="D29" s="201">
        <f>'Daily Mbr Ins'!B148</f>
        <v>15325</v>
      </c>
      <c r="E29" s="201" t="str">
        <f>'Daily Mbr Ins'!D148</f>
        <v>Tucson</v>
      </c>
      <c r="F29" s="201">
        <f>'Daily Mbr Ins'!F148</f>
        <v>4</v>
      </c>
      <c r="G29" s="201">
        <f>'Daily Mbr Ins'!L148</f>
        <v>0</v>
      </c>
      <c r="H29" s="241">
        <f t="shared" si="17"/>
        <v>0</v>
      </c>
      <c r="I29" s="242">
        <f t="shared" si="1"/>
        <v>4</v>
      </c>
      <c r="J29" s="201">
        <f>'Daily Mbr Ins'!N148</f>
        <v>3</v>
      </c>
      <c r="K29" s="201">
        <f>'Daily Mbr Ins'!T148</f>
        <v>0</v>
      </c>
      <c r="L29" s="241">
        <f t="shared" si="18"/>
        <v>0</v>
      </c>
      <c r="M29" s="201">
        <f t="shared" si="3"/>
        <v>3</v>
      </c>
      <c r="N29" s="256" t="str">
        <f t="shared" si="23"/>
        <v>Yes</v>
      </c>
      <c r="O29" s="256" t="str">
        <f t="shared" si="24"/>
        <v>No</v>
      </c>
      <c r="P29" s="256" t="str">
        <f t="shared" si="25"/>
        <v>No</v>
      </c>
      <c r="Q29" s="256" t="str">
        <f t="shared" si="26"/>
        <v>No</v>
      </c>
      <c r="R29" s="387" t="str">
        <f t="shared" si="27"/>
        <v>No</v>
      </c>
      <c r="S29" s="387" t="str">
        <f t="shared" si="28"/>
        <v>No</v>
      </c>
      <c r="T29" s="387" t="str">
        <f t="shared" si="29"/>
        <v>No</v>
      </c>
      <c r="U29" s="387" t="str">
        <f t="shared" si="30"/>
        <v>No</v>
      </c>
      <c r="V29" s="387" t="str">
        <f t="shared" si="31"/>
        <v>No</v>
      </c>
      <c r="W29" s="201">
        <f t="shared" si="19"/>
        <v>4</v>
      </c>
      <c r="X29" s="201">
        <f t="shared" si="20"/>
        <v>8</v>
      </c>
      <c r="Y29" s="201">
        <f t="shared" si="21"/>
        <v>12</v>
      </c>
      <c r="Z29" s="201">
        <f t="shared" si="22"/>
        <v>16</v>
      </c>
    </row>
    <row r="30" spans="2:26" hidden="1">
      <c r="B30" s="201" t="s">
        <v>1974</v>
      </c>
      <c r="C30" s="201" t="str">
        <f>'Daily Mbr Ins'!C58</f>
        <v>004</v>
      </c>
      <c r="D30" s="201">
        <f>'Daily Mbr Ins'!B58</f>
        <v>8077</v>
      </c>
      <c r="E30" s="201" t="str">
        <f>'Daily Mbr Ins'!D58</f>
        <v>Tucson</v>
      </c>
      <c r="F30" s="201">
        <f>'Daily Mbr Ins'!F58</f>
        <v>22</v>
      </c>
      <c r="G30" s="201">
        <f>'Daily Mbr Ins'!L58</f>
        <v>3</v>
      </c>
      <c r="H30" s="241">
        <f t="shared" si="17"/>
        <v>13.636363636363637</v>
      </c>
      <c r="I30" s="242">
        <f t="shared" si="1"/>
        <v>19</v>
      </c>
      <c r="J30" s="201">
        <f>'Daily Mbr Ins'!N58</f>
        <v>8</v>
      </c>
      <c r="K30" s="201">
        <f>'Daily Mbr Ins'!T58</f>
        <v>1</v>
      </c>
      <c r="L30" s="241">
        <f t="shared" si="18"/>
        <v>12.5</v>
      </c>
      <c r="M30" s="201">
        <f t="shared" si="3"/>
        <v>7</v>
      </c>
      <c r="N30" s="256" t="str">
        <f t="shared" si="23"/>
        <v>Yes</v>
      </c>
      <c r="O30" s="256" t="str">
        <f t="shared" si="24"/>
        <v>Yes</v>
      </c>
      <c r="P30" s="256" t="str">
        <f t="shared" si="25"/>
        <v>No</v>
      </c>
      <c r="Q30" s="256" t="str">
        <f t="shared" si="26"/>
        <v>No</v>
      </c>
      <c r="R30" s="387" t="str">
        <f t="shared" si="27"/>
        <v>No</v>
      </c>
      <c r="S30" s="387" t="str">
        <f t="shared" si="28"/>
        <v>No</v>
      </c>
      <c r="T30" s="387" t="str">
        <f t="shared" si="29"/>
        <v>No</v>
      </c>
      <c r="U30" s="387" t="str">
        <f t="shared" si="30"/>
        <v>Yes</v>
      </c>
      <c r="V30" s="387" t="str">
        <f t="shared" si="31"/>
        <v>No</v>
      </c>
      <c r="W30" s="201">
        <f t="shared" si="19"/>
        <v>19</v>
      </c>
      <c r="X30" s="201">
        <f t="shared" si="20"/>
        <v>41</v>
      </c>
      <c r="Y30" s="201">
        <f t="shared" si="21"/>
        <v>63</v>
      </c>
      <c r="Z30" s="201">
        <f t="shared" si="22"/>
        <v>85</v>
      </c>
    </row>
    <row r="31" spans="2:26" hidden="1">
      <c r="B31" s="201" t="s">
        <v>1974</v>
      </c>
      <c r="C31" s="201" t="str">
        <f>'Daily Mbr Ins'!C133</f>
        <v>004</v>
      </c>
      <c r="D31" s="201">
        <f>'Daily Mbr Ins'!B133</f>
        <v>14089</v>
      </c>
      <c r="E31" s="201" t="str">
        <f>'Daily Mbr Ins'!D133</f>
        <v>Marana</v>
      </c>
      <c r="F31" s="201">
        <f>'Daily Mbr Ins'!F133</f>
        <v>4</v>
      </c>
      <c r="G31" s="201">
        <f>'Daily Mbr Ins'!L133</f>
        <v>0</v>
      </c>
      <c r="H31" s="241">
        <f t="shared" si="17"/>
        <v>0</v>
      </c>
      <c r="I31" s="242">
        <f t="shared" si="1"/>
        <v>4</v>
      </c>
      <c r="J31" s="201">
        <f>'Daily Mbr Ins'!N133</f>
        <v>3</v>
      </c>
      <c r="K31" s="201">
        <f>'Daily Mbr Ins'!T133</f>
        <v>0</v>
      </c>
      <c r="L31" s="241">
        <f t="shared" si="18"/>
        <v>0</v>
      </c>
      <c r="M31" s="201">
        <f t="shared" si="3"/>
        <v>3</v>
      </c>
      <c r="N31" s="256" t="str">
        <f t="shared" si="23"/>
        <v>Yes</v>
      </c>
      <c r="O31" s="256" t="str">
        <f t="shared" si="24"/>
        <v>No</v>
      </c>
      <c r="P31" s="256" t="str">
        <f t="shared" si="25"/>
        <v>No</v>
      </c>
      <c r="Q31" s="256" t="str">
        <f t="shared" si="26"/>
        <v>No</v>
      </c>
      <c r="R31" s="387" t="str">
        <f t="shared" si="27"/>
        <v>No</v>
      </c>
      <c r="S31" s="387" t="str">
        <f t="shared" si="28"/>
        <v>No</v>
      </c>
      <c r="T31" s="387" t="str">
        <f t="shared" si="29"/>
        <v>No</v>
      </c>
      <c r="U31" s="387" t="str">
        <f t="shared" si="30"/>
        <v>No</v>
      </c>
      <c r="V31" s="387" t="str">
        <f t="shared" si="31"/>
        <v>No</v>
      </c>
      <c r="W31" s="201">
        <f t="shared" si="19"/>
        <v>4</v>
      </c>
      <c r="X31" s="201">
        <f t="shared" si="20"/>
        <v>8</v>
      </c>
      <c r="Y31" s="201">
        <f t="shared" si="21"/>
        <v>12</v>
      </c>
      <c r="Z31" s="201">
        <f t="shared" si="22"/>
        <v>16</v>
      </c>
    </row>
    <row r="32" spans="2:26" hidden="1">
      <c r="B32" s="201" t="s">
        <v>1974</v>
      </c>
      <c r="C32" s="201" t="str">
        <f>'Daily Mbr Ins'!C144</f>
        <v>004</v>
      </c>
      <c r="D32" s="201">
        <f>'Daily Mbr Ins'!B144</f>
        <v>14621</v>
      </c>
      <c r="E32" s="201" t="str">
        <f>'Daily Mbr Ins'!D144</f>
        <v>Tucson</v>
      </c>
      <c r="F32" s="201">
        <f>'Daily Mbr Ins'!F144</f>
        <v>4</v>
      </c>
      <c r="G32" s="201">
        <f>'Daily Mbr Ins'!L144</f>
        <v>0</v>
      </c>
      <c r="H32" s="241">
        <f t="shared" si="17"/>
        <v>0</v>
      </c>
      <c r="I32" s="242">
        <f t="shared" si="1"/>
        <v>4</v>
      </c>
      <c r="J32" s="201">
        <f>'Daily Mbr Ins'!N144</f>
        <v>3</v>
      </c>
      <c r="K32" s="201">
        <f>'Daily Mbr Ins'!T144</f>
        <v>0</v>
      </c>
      <c r="L32" s="241">
        <f t="shared" si="18"/>
        <v>0</v>
      </c>
      <c r="M32" s="201">
        <f t="shared" si="3"/>
        <v>3</v>
      </c>
      <c r="N32" s="256" t="str">
        <f t="shared" si="23"/>
        <v>Yes</v>
      </c>
      <c r="O32" s="256" t="str">
        <f t="shared" si="24"/>
        <v>No</v>
      </c>
      <c r="P32" s="256" t="str">
        <f t="shared" si="25"/>
        <v>No</v>
      </c>
      <c r="Q32" s="256" t="str">
        <f t="shared" si="26"/>
        <v>No</v>
      </c>
      <c r="R32" s="387" t="str">
        <f t="shared" si="27"/>
        <v>No</v>
      </c>
      <c r="S32" s="387" t="str">
        <f t="shared" si="28"/>
        <v>No</v>
      </c>
      <c r="T32" s="387" t="str">
        <f t="shared" si="29"/>
        <v>Yes</v>
      </c>
      <c r="U32" s="387" t="str">
        <f t="shared" si="30"/>
        <v>No</v>
      </c>
      <c r="V32" s="387" t="str">
        <f t="shared" si="31"/>
        <v>No</v>
      </c>
      <c r="W32" s="201">
        <f t="shared" si="19"/>
        <v>4</v>
      </c>
      <c r="X32" s="201">
        <f t="shared" si="20"/>
        <v>8</v>
      </c>
      <c r="Y32" s="201">
        <f t="shared" si="21"/>
        <v>12</v>
      </c>
      <c r="Z32" s="201">
        <f t="shared" si="22"/>
        <v>16</v>
      </c>
    </row>
    <row r="33" spans="2:26" hidden="1">
      <c r="B33" s="201" t="s">
        <v>1974</v>
      </c>
      <c r="C33" s="201" t="str">
        <f>'Daily Mbr Ins'!C152</f>
        <v>004</v>
      </c>
      <c r="D33" s="201">
        <f>'Daily Mbr Ins'!B152</f>
        <v>15704</v>
      </c>
      <c r="E33" s="201" t="str">
        <f>'Daily Mbr Ins'!D152</f>
        <v>Picture Rocks</v>
      </c>
      <c r="F33" s="201">
        <f>'Daily Mbr Ins'!F152</f>
        <v>5</v>
      </c>
      <c r="G33" s="201">
        <f>'Daily Mbr Ins'!L152</f>
        <v>0</v>
      </c>
      <c r="H33" s="241">
        <f t="shared" si="17"/>
        <v>0</v>
      </c>
      <c r="I33" s="242">
        <f t="shared" si="1"/>
        <v>5</v>
      </c>
      <c r="J33" s="201">
        <f>'Daily Mbr Ins'!N152</f>
        <v>3</v>
      </c>
      <c r="K33" s="201">
        <f>'Daily Mbr Ins'!T152</f>
        <v>0</v>
      </c>
      <c r="L33" s="241">
        <f t="shared" si="18"/>
        <v>0</v>
      </c>
      <c r="M33" s="201">
        <f t="shared" si="3"/>
        <v>3</v>
      </c>
      <c r="N33" s="256" t="str">
        <f t="shared" si="23"/>
        <v>Yes</v>
      </c>
      <c r="O33" s="256" t="str">
        <f t="shared" si="24"/>
        <v>Yes</v>
      </c>
      <c r="P33" s="256" t="str">
        <f t="shared" si="25"/>
        <v>No</v>
      </c>
      <c r="Q33" s="256" t="str">
        <f t="shared" si="26"/>
        <v>No</v>
      </c>
      <c r="R33" s="387" t="str">
        <f t="shared" si="27"/>
        <v>No</v>
      </c>
      <c r="S33" s="387" t="str">
        <f t="shared" si="28"/>
        <v>Yes</v>
      </c>
      <c r="T33" s="387" t="str">
        <f t="shared" si="29"/>
        <v>No</v>
      </c>
      <c r="U33" s="387" t="str">
        <f t="shared" si="30"/>
        <v>No</v>
      </c>
      <c r="V33" s="387" t="str">
        <f t="shared" si="31"/>
        <v>Yes</v>
      </c>
      <c r="W33" s="201">
        <f t="shared" si="19"/>
        <v>5</v>
      </c>
      <c r="X33" s="201">
        <f t="shared" si="20"/>
        <v>10</v>
      </c>
      <c r="Y33" s="201">
        <f t="shared" si="21"/>
        <v>15</v>
      </c>
      <c r="Z33" s="201">
        <f t="shared" si="22"/>
        <v>20</v>
      </c>
    </row>
    <row r="34" spans="2:26" hidden="1">
      <c r="B34" s="201" t="s">
        <v>620</v>
      </c>
      <c r="C34" s="201" t="str">
        <f>'Daily Mbr Ins'!C51</f>
        <v>005</v>
      </c>
      <c r="D34" s="201">
        <f>'Daily Mbr Ins'!B51</f>
        <v>7521</v>
      </c>
      <c r="E34" s="201" t="str">
        <f>'Daily Mbr Ins'!D51</f>
        <v>Benson</v>
      </c>
      <c r="F34" s="201">
        <f>'Daily Mbr Ins'!F51</f>
        <v>4</v>
      </c>
      <c r="G34" s="201">
        <f>'Daily Mbr Ins'!L51</f>
        <v>-6</v>
      </c>
      <c r="H34" s="241">
        <f t="shared" si="17"/>
        <v>-150</v>
      </c>
      <c r="I34" s="242">
        <f t="shared" si="1"/>
        <v>10</v>
      </c>
      <c r="J34" s="201">
        <f>'Daily Mbr Ins'!N51</f>
        <v>3</v>
      </c>
      <c r="K34" s="201">
        <f>'Daily Mbr Ins'!T51</f>
        <v>-2</v>
      </c>
      <c r="L34" s="241">
        <f t="shared" si="18"/>
        <v>-66.666666666666671</v>
      </c>
      <c r="M34" s="201">
        <f t="shared" si="3"/>
        <v>5</v>
      </c>
      <c r="N34" s="256" t="str">
        <f t="shared" si="23"/>
        <v>No</v>
      </c>
      <c r="O34" s="256" t="str">
        <f t="shared" si="24"/>
        <v>Yes</v>
      </c>
      <c r="P34" s="256" t="str">
        <f t="shared" si="25"/>
        <v>No</v>
      </c>
      <c r="Q34" s="256" t="str">
        <f t="shared" si="26"/>
        <v>No</v>
      </c>
      <c r="R34" s="387" t="str">
        <f t="shared" si="27"/>
        <v>No</v>
      </c>
      <c r="S34" s="387" t="str">
        <f t="shared" si="28"/>
        <v>Yes</v>
      </c>
      <c r="T34" s="387" t="str">
        <f t="shared" si="29"/>
        <v>No</v>
      </c>
      <c r="U34" s="387" t="str">
        <f t="shared" si="30"/>
        <v>No</v>
      </c>
      <c r="V34" s="387" t="str">
        <f t="shared" si="31"/>
        <v>No</v>
      </c>
      <c r="W34" s="201">
        <f t="shared" si="19"/>
        <v>10</v>
      </c>
      <c r="X34" s="201">
        <f t="shared" si="20"/>
        <v>14</v>
      </c>
      <c r="Y34" s="201">
        <f t="shared" si="21"/>
        <v>18</v>
      </c>
      <c r="Z34" s="201">
        <f t="shared" si="22"/>
        <v>22</v>
      </c>
    </row>
    <row r="35" spans="2:26" hidden="1">
      <c r="B35" s="201" t="s">
        <v>620</v>
      </c>
      <c r="C35" s="201" t="str">
        <f>'Daily Mbr Ins'!C62</f>
        <v>005</v>
      </c>
      <c r="D35" s="277">
        <f>'Daily Mbr Ins'!B62</f>
        <v>8105</v>
      </c>
      <c r="E35" s="277" t="str">
        <f>'Daily Mbr Ins'!D62</f>
        <v>Willcox</v>
      </c>
      <c r="F35" s="201">
        <f>'Daily Mbr Ins'!F62</f>
        <v>4</v>
      </c>
      <c r="G35" s="201">
        <f>'Daily Mbr Ins'!L62</f>
        <v>0</v>
      </c>
      <c r="H35" s="241">
        <f t="shared" si="17"/>
        <v>0</v>
      </c>
      <c r="I35" s="242">
        <f t="shared" si="1"/>
        <v>4</v>
      </c>
      <c r="J35" s="201">
        <f>'Daily Mbr Ins'!N62</f>
        <v>3</v>
      </c>
      <c r="K35" s="201">
        <f>'Daily Mbr Ins'!T62</f>
        <v>0</v>
      </c>
      <c r="L35" s="241">
        <f t="shared" si="18"/>
        <v>0</v>
      </c>
      <c r="M35" s="201">
        <f t="shared" si="3"/>
        <v>3</v>
      </c>
      <c r="N35" s="256" t="str">
        <f t="shared" si="23"/>
        <v>No</v>
      </c>
      <c r="O35" s="256" t="str">
        <f t="shared" si="24"/>
        <v>No</v>
      </c>
      <c r="P35" s="256" t="str">
        <f t="shared" si="25"/>
        <v>No</v>
      </c>
      <c r="Q35" s="256" t="str">
        <f t="shared" si="26"/>
        <v>No</v>
      </c>
      <c r="R35" s="387" t="str">
        <f t="shared" si="27"/>
        <v>No</v>
      </c>
      <c r="S35" s="387" t="str">
        <f t="shared" si="28"/>
        <v>No</v>
      </c>
      <c r="T35" s="387" t="str">
        <f t="shared" si="29"/>
        <v>No</v>
      </c>
      <c r="U35" s="387" t="str">
        <f t="shared" si="30"/>
        <v>No</v>
      </c>
      <c r="V35" s="387" t="str">
        <f t="shared" si="31"/>
        <v>No</v>
      </c>
      <c r="W35" s="201">
        <f t="shared" si="19"/>
        <v>4</v>
      </c>
      <c r="X35" s="201">
        <f t="shared" si="20"/>
        <v>8</v>
      </c>
      <c r="Y35" s="201">
        <f t="shared" si="21"/>
        <v>12</v>
      </c>
      <c r="Z35" s="201">
        <f t="shared" si="22"/>
        <v>16</v>
      </c>
    </row>
    <row r="36" spans="2:26" hidden="1">
      <c r="B36" s="201" t="s">
        <v>620</v>
      </c>
      <c r="C36" s="201" t="str">
        <f>'Daily Mbr Ins'!C89</f>
        <v>005</v>
      </c>
      <c r="D36" s="201">
        <f>'Daily Mbr Ins'!B89</f>
        <v>10762</v>
      </c>
      <c r="E36" s="201" t="str">
        <f>'Daily Mbr Ins'!D89</f>
        <v>Tucson</v>
      </c>
      <c r="F36" s="201">
        <f>'Daily Mbr Ins'!F89</f>
        <v>12</v>
      </c>
      <c r="G36" s="201">
        <f>'Daily Mbr Ins'!L89</f>
        <v>-2</v>
      </c>
      <c r="H36" s="241">
        <f t="shared" si="17"/>
        <v>-16.666666666666668</v>
      </c>
      <c r="I36" s="242">
        <f t="shared" si="1"/>
        <v>14</v>
      </c>
      <c r="J36" s="201">
        <f>'Daily Mbr Ins'!N89</f>
        <v>4</v>
      </c>
      <c r="K36" s="201">
        <f>'Daily Mbr Ins'!T89</f>
        <v>0</v>
      </c>
      <c r="L36" s="241">
        <f t="shared" si="18"/>
        <v>0</v>
      </c>
      <c r="M36" s="201">
        <f t="shared" si="3"/>
        <v>4</v>
      </c>
      <c r="N36" s="256" t="str">
        <f t="shared" si="23"/>
        <v>Yes</v>
      </c>
      <c r="O36" s="256" t="str">
        <f t="shared" si="24"/>
        <v>Yes</v>
      </c>
      <c r="P36" s="256" t="str">
        <f t="shared" si="25"/>
        <v>No</v>
      </c>
      <c r="Q36" s="256" t="str">
        <f t="shared" si="26"/>
        <v>No</v>
      </c>
      <c r="R36" s="387" t="str">
        <f t="shared" si="27"/>
        <v>No</v>
      </c>
      <c r="S36" s="387" t="str">
        <f t="shared" si="28"/>
        <v>Yes</v>
      </c>
      <c r="T36" s="387" t="str">
        <f t="shared" si="29"/>
        <v>Yes</v>
      </c>
      <c r="U36" s="387" t="str">
        <f t="shared" si="30"/>
        <v>No</v>
      </c>
      <c r="V36" s="387" t="str">
        <f t="shared" si="31"/>
        <v>No</v>
      </c>
      <c r="W36" s="201">
        <f t="shared" si="19"/>
        <v>14</v>
      </c>
      <c r="X36" s="201">
        <f t="shared" si="20"/>
        <v>26</v>
      </c>
      <c r="Y36" s="201">
        <f t="shared" si="21"/>
        <v>38</v>
      </c>
      <c r="Z36" s="201">
        <f t="shared" si="22"/>
        <v>50</v>
      </c>
    </row>
    <row r="37" spans="2:26" hidden="1">
      <c r="B37" s="201" t="s">
        <v>620</v>
      </c>
      <c r="C37" s="201" t="str">
        <f>'Daily Mbr Ins'!C139</f>
        <v>005</v>
      </c>
      <c r="D37" s="201">
        <f>'Daily Mbr Ins'!B139</f>
        <v>14230</v>
      </c>
      <c r="E37" s="201" t="str">
        <f>'Daily Mbr Ins'!D139</f>
        <v>Vail</v>
      </c>
      <c r="F37" s="201">
        <f>'Daily Mbr Ins'!F139</f>
        <v>11</v>
      </c>
      <c r="G37" s="201">
        <f>'Daily Mbr Ins'!L139</f>
        <v>-3</v>
      </c>
      <c r="H37" s="241">
        <f t="shared" si="17"/>
        <v>-27.272727272727273</v>
      </c>
      <c r="I37" s="242">
        <f t="shared" si="1"/>
        <v>14</v>
      </c>
      <c r="J37" s="201">
        <f>'Daily Mbr Ins'!N139</f>
        <v>4</v>
      </c>
      <c r="K37" s="201">
        <f>'Daily Mbr Ins'!T139</f>
        <v>-2</v>
      </c>
      <c r="L37" s="241">
        <f t="shared" si="18"/>
        <v>-50</v>
      </c>
      <c r="M37" s="201">
        <f t="shared" si="3"/>
        <v>6</v>
      </c>
      <c r="N37" s="256" t="str">
        <f t="shared" si="23"/>
        <v>Yes</v>
      </c>
      <c r="O37" s="256" t="str">
        <f t="shared" si="24"/>
        <v>No</v>
      </c>
      <c r="P37" s="256" t="str">
        <f t="shared" si="25"/>
        <v>No</v>
      </c>
      <c r="Q37" s="256" t="str">
        <f t="shared" si="26"/>
        <v>No</v>
      </c>
      <c r="R37" s="387" t="str">
        <f t="shared" si="27"/>
        <v>No</v>
      </c>
      <c r="S37" s="387" t="str">
        <f t="shared" si="28"/>
        <v>No</v>
      </c>
      <c r="T37" s="387" t="str">
        <f t="shared" si="29"/>
        <v>Yes</v>
      </c>
      <c r="U37" s="387" t="str">
        <f t="shared" si="30"/>
        <v>No</v>
      </c>
      <c r="V37" s="387" t="str">
        <f t="shared" si="31"/>
        <v>No</v>
      </c>
      <c r="W37" s="201">
        <f t="shared" si="19"/>
        <v>14</v>
      </c>
      <c r="X37" s="201">
        <f t="shared" si="20"/>
        <v>25</v>
      </c>
      <c r="Y37" s="201">
        <f t="shared" si="21"/>
        <v>36</v>
      </c>
      <c r="Z37" s="201">
        <f t="shared" si="22"/>
        <v>47</v>
      </c>
    </row>
    <row r="38" spans="2:26" hidden="1">
      <c r="B38" s="201" t="s">
        <v>620</v>
      </c>
      <c r="C38" s="201" t="str">
        <f>'Daily Mbr Ins'!C36</f>
        <v>006</v>
      </c>
      <c r="D38" s="201">
        <f>'Daily Mbr Ins'!B36</f>
        <v>5542</v>
      </c>
      <c r="E38" s="201" t="str">
        <f>'Daily Mbr Ins'!D36</f>
        <v>San Manuel</v>
      </c>
      <c r="F38" s="201">
        <f>'Daily Mbr Ins'!F36</f>
        <v>5</v>
      </c>
      <c r="G38" s="201">
        <f>'Daily Mbr Ins'!L36</f>
        <v>0</v>
      </c>
      <c r="H38" s="241">
        <f t="shared" si="17"/>
        <v>0</v>
      </c>
      <c r="I38" s="242">
        <f t="shared" si="1"/>
        <v>5</v>
      </c>
      <c r="J38" s="201">
        <f>'Daily Mbr Ins'!N36</f>
        <v>3</v>
      </c>
      <c r="K38" s="201">
        <f>'Daily Mbr Ins'!T36</f>
        <v>0</v>
      </c>
      <c r="L38" s="241">
        <f t="shared" si="18"/>
        <v>0</v>
      </c>
      <c r="M38" s="201">
        <f t="shared" si="3"/>
        <v>3</v>
      </c>
      <c r="N38" s="256" t="str">
        <f t="shared" si="23"/>
        <v>Yes</v>
      </c>
      <c r="O38" s="256" t="str">
        <f t="shared" si="24"/>
        <v>No</v>
      </c>
      <c r="P38" s="256" t="str">
        <f t="shared" si="25"/>
        <v>No</v>
      </c>
      <c r="Q38" s="256" t="str">
        <f t="shared" si="26"/>
        <v>No</v>
      </c>
      <c r="R38" s="387" t="str">
        <f t="shared" si="27"/>
        <v>No</v>
      </c>
      <c r="S38" s="387" t="str">
        <f t="shared" si="28"/>
        <v>No</v>
      </c>
      <c r="T38" s="387" t="str">
        <f t="shared" si="29"/>
        <v>Yes</v>
      </c>
      <c r="U38" s="387" t="str">
        <f t="shared" si="30"/>
        <v>No</v>
      </c>
      <c r="V38" s="387" t="str">
        <f t="shared" si="31"/>
        <v>No</v>
      </c>
      <c r="W38" s="201">
        <f t="shared" si="19"/>
        <v>5</v>
      </c>
      <c r="X38" s="201">
        <f t="shared" si="20"/>
        <v>10</v>
      </c>
      <c r="Y38" s="201">
        <f t="shared" si="21"/>
        <v>15</v>
      </c>
      <c r="Z38" s="201">
        <f t="shared" si="22"/>
        <v>20</v>
      </c>
    </row>
    <row r="39" spans="2:26" hidden="1">
      <c r="B39" s="201" t="s">
        <v>620</v>
      </c>
      <c r="C39" s="201" t="str">
        <f>'Daily Mbr Ins'!C44</f>
        <v>006</v>
      </c>
      <c r="D39" s="201">
        <f>'Daily Mbr Ins'!B44</f>
        <v>6933</v>
      </c>
      <c r="E39" s="201" t="str">
        <f>'Daily Mbr Ins'!D44</f>
        <v>Tucson</v>
      </c>
      <c r="F39" s="201">
        <f>'Daily Mbr Ins'!F44</f>
        <v>7</v>
      </c>
      <c r="G39" s="201">
        <f>'Daily Mbr Ins'!L44</f>
        <v>0</v>
      </c>
      <c r="H39" s="241">
        <f t="shared" si="17"/>
        <v>0</v>
      </c>
      <c r="I39" s="242">
        <f t="shared" si="1"/>
        <v>7</v>
      </c>
      <c r="J39" s="201">
        <f>'Daily Mbr Ins'!N44</f>
        <v>3</v>
      </c>
      <c r="K39" s="201">
        <f>'Daily Mbr Ins'!T44</f>
        <v>0</v>
      </c>
      <c r="L39" s="241">
        <f t="shared" si="18"/>
        <v>0</v>
      </c>
      <c r="M39" s="201">
        <f t="shared" si="3"/>
        <v>3</v>
      </c>
      <c r="N39" s="256" t="str">
        <f t="shared" si="23"/>
        <v>Yes</v>
      </c>
      <c r="O39" s="256" t="str">
        <f t="shared" si="24"/>
        <v>No</v>
      </c>
      <c r="P39" s="256" t="str">
        <f t="shared" si="25"/>
        <v>No</v>
      </c>
      <c r="Q39" s="256" t="str">
        <f t="shared" si="26"/>
        <v>No</v>
      </c>
      <c r="R39" s="387" t="str">
        <f t="shared" si="27"/>
        <v>No</v>
      </c>
      <c r="S39" s="387" t="str">
        <f t="shared" si="28"/>
        <v>No</v>
      </c>
      <c r="T39" s="387" t="str">
        <f t="shared" si="29"/>
        <v>Yes</v>
      </c>
      <c r="U39" s="387" t="str">
        <f t="shared" si="30"/>
        <v>No</v>
      </c>
      <c r="V39" s="387" t="str">
        <f t="shared" si="31"/>
        <v>No</v>
      </c>
      <c r="W39" s="277">
        <f t="shared" si="19"/>
        <v>7</v>
      </c>
      <c r="X39" s="277">
        <f t="shared" si="20"/>
        <v>14</v>
      </c>
      <c r="Y39" s="277">
        <f t="shared" si="21"/>
        <v>21</v>
      </c>
      <c r="Z39" s="277">
        <f t="shared" si="22"/>
        <v>28</v>
      </c>
    </row>
    <row r="40" spans="2:26" hidden="1">
      <c r="B40" s="201" t="s">
        <v>620</v>
      </c>
      <c r="C40" s="201" t="str">
        <f>'Daily Mbr Ins'!C111</f>
        <v>006</v>
      </c>
      <c r="D40" s="201">
        <f>'Daily Mbr Ins'!B111</f>
        <v>12345</v>
      </c>
      <c r="E40" s="201" t="str">
        <f>'Daily Mbr Ins'!D111</f>
        <v>Catalina</v>
      </c>
      <c r="F40" s="201">
        <f>'Daily Mbr Ins'!F111</f>
        <v>11</v>
      </c>
      <c r="G40" s="201">
        <f>'Daily Mbr Ins'!L111</f>
        <v>-2</v>
      </c>
      <c r="H40" s="241">
        <f t="shared" si="17"/>
        <v>-18.181818181818183</v>
      </c>
      <c r="I40" s="242">
        <f t="shared" si="1"/>
        <v>13</v>
      </c>
      <c r="J40" s="201">
        <f>'Daily Mbr Ins'!N111</f>
        <v>4</v>
      </c>
      <c r="K40" s="201">
        <f>'Daily Mbr Ins'!T111</f>
        <v>0</v>
      </c>
      <c r="L40" s="241">
        <f t="shared" si="18"/>
        <v>0</v>
      </c>
      <c r="M40" s="201">
        <f t="shared" si="3"/>
        <v>4</v>
      </c>
      <c r="N40" s="256" t="str">
        <f t="shared" si="23"/>
        <v>Yes</v>
      </c>
      <c r="O40" s="256" t="str">
        <f t="shared" si="24"/>
        <v>Yes</v>
      </c>
      <c r="P40" s="256" t="str">
        <f t="shared" si="25"/>
        <v>No</v>
      </c>
      <c r="Q40" s="256" t="str">
        <f t="shared" si="26"/>
        <v>No</v>
      </c>
      <c r="R40" s="387" t="str">
        <f t="shared" si="27"/>
        <v>No</v>
      </c>
      <c r="S40" s="387" t="str">
        <f t="shared" si="28"/>
        <v>No</v>
      </c>
      <c r="T40" s="387" t="str">
        <f t="shared" si="29"/>
        <v>Yes</v>
      </c>
      <c r="U40" s="387" t="str">
        <f t="shared" si="30"/>
        <v>No</v>
      </c>
      <c r="V40" s="387" t="str">
        <f t="shared" si="31"/>
        <v>No</v>
      </c>
      <c r="W40" s="277">
        <f t="shared" si="19"/>
        <v>13</v>
      </c>
      <c r="X40" s="277">
        <f t="shared" si="20"/>
        <v>24</v>
      </c>
      <c r="Y40" s="277">
        <f t="shared" si="21"/>
        <v>35</v>
      </c>
      <c r="Z40" s="277">
        <f t="shared" si="22"/>
        <v>46</v>
      </c>
    </row>
    <row r="41" spans="2:26" hidden="1">
      <c r="B41" s="277" t="s">
        <v>620</v>
      </c>
      <c r="C41" s="277" t="str">
        <f>'Daily Mbr Ins'!C121</f>
        <v>006</v>
      </c>
      <c r="D41" s="277">
        <f>'Daily Mbr Ins'!B121</f>
        <v>13272</v>
      </c>
      <c r="E41" s="277" t="str">
        <f>'Daily Mbr Ins'!D121</f>
        <v>Oro Valley</v>
      </c>
      <c r="F41" s="201">
        <f>'Daily Mbr Ins'!F121</f>
        <v>12</v>
      </c>
      <c r="G41" s="201">
        <f>'Daily Mbr Ins'!L121</f>
        <v>3</v>
      </c>
      <c r="H41" s="241">
        <f t="shared" si="17"/>
        <v>25</v>
      </c>
      <c r="I41" s="242">
        <f t="shared" si="1"/>
        <v>9</v>
      </c>
      <c r="J41" s="201">
        <f>'Daily Mbr Ins'!N121</f>
        <v>4</v>
      </c>
      <c r="K41" s="201">
        <f>'Daily Mbr Ins'!T121</f>
        <v>0</v>
      </c>
      <c r="L41" s="241">
        <f t="shared" si="18"/>
        <v>0</v>
      </c>
      <c r="M41" s="201">
        <f t="shared" si="3"/>
        <v>4</v>
      </c>
      <c r="N41" s="256" t="str">
        <f t="shared" si="23"/>
        <v>Yes</v>
      </c>
      <c r="O41" s="256" t="str">
        <f t="shared" si="24"/>
        <v>Yes</v>
      </c>
      <c r="P41" s="256" t="str">
        <f t="shared" si="25"/>
        <v>No</v>
      </c>
      <c r="Q41" s="256" t="str">
        <f t="shared" si="26"/>
        <v>No</v>
      </c>
      <c r="R41" s="387" t="str">
        <f t="shared" si="27"/>
        <v>No</v>
      </c>
      <c r="S41" s="387" t="str">
        <f t="shared" si="28"/>
        <v>Yes</v>
      </c>
      <c r="T41" s="387" t="str">
        <f t="shared" si="29"/>
        <v>Yes</v>
      </c>
      <c r="U41" s="387" t="str">
        <f t="shared" si="30"/>
        <v>Yes</v>
      </c>
      <c r="V41" s="387" t="str">
        <f t="shared" si="31"/>
        <v>No</v>
      </c>
      <c r="W41" s="277">
        <f t="shared" si="19"/>
        <v>9</v>
      </c>
      <c r="X41" s="277">
        <f t="shared" si="20"/>
        <v>21</v>
      </c>
      <c r="Y41" s="277">
        <f t="shared" si="21"/>
        <v>33</v>
      </c>
      <c r="Z41" s="277">
        <f t="shared" si="22"/>
        <v>45</v>
      </c>
    </row>
    <row r="42" spans="2:26" hidden="1">
      <c r="B42" s="201" t="s">
        <v>625</v>
      </c>
      <c r="C42" s="201" t="str">
        <f>'Daily Mbr Ins'!C87</f>
        <v>007</v>
      </c>
      <c r="D42" s="201">
        <f>'Daily Mbr Ins'!B87</f>
        <v>10441</v>
      </c>
      <c r="E42" s="201" t="str">
        <f>'Daily Mbr Ins'!D87</f>
        <v>Tucson</v>
      </c>
      <c r="F42" s="201">
        <f>'Daily Mbr Ins'!F87</f>
        <v>14</v>
      </c>
      <c r="G42" s="201">
        <f>'Daily Mbr Ins'!L87</f>
        <v>0</v>
      </c>
      <c r="H42" s="241">
        <f t="shared" si="17"/>
        <v>0</v>
      </c>
      <c r="I42" s="242">
        <f t="shared" si="1"/>
        <v>14</v>
      </c>
      <c r="J42" s="201">
        <f>'Daily Mbr Ins'!N87</f>
        <v>5</v>
      </c>
      <c r="K42" s="201">
        <f>'Daily Mbr Ins'!T87</f>
        <v>0</v>
      </c>
      <c r="L42" s="241">
        <f t="shared" si="18"/>
        <v>0</v>
      </c>
      <c r="M42" s="201">
        <f t="shared" si="3"/>
        <v>5</v>
      </c>
      <c r="N42" s="256" t="str">
        <f t="shared" si="23"/>
        <v>Yes</v>
      </c>
      <c r="O42" s="256" t="str">
        <f t="shared" si="24"/>
        <v>No</v>
      </c>
      <c r="P42" s="256" t="str">
        <f t="shared" si="25"/>
        <v>No</v>
      </c>
      <c r="Q42" s="256" t="str">
        <f t="shared" si="26"/>
        <v>No</v>
      </c>
      <c r="R42" s="387" t="str">
        <f t="shared" si="27"/>
        <v>No</v>
      </c>
      <c r="S42" s="387" t="str">
        <f t="shared" si="28"/>
        <v>No</v>
      </c>
      <c r="T42" s="387" t="str">
        <f t="shared" si="29"/>
        <v>Yes</v>
      </c>
      <c r="U42" s="387" t="str">
        <f t="shared" si="30"/>
        <v>Yes</v>
      </c>
      <c r="V42" s="387" t="str">
        <f t="shared" si="31"/>
        <v>Yes</v>
      </c>
      <c r="W42" s="277">
        <f t="shared" si="19"/>
        <v>14</v>
      </c>
      <c r="X42" s="277">
        <f t="shared" si="20"/>
        <v>28</v>
      </c>
      <c r="Y42" s="277">
        <f t="shared" si="21"/>
        <v>42</v>
      </c>
      <c r="Z42" s="277">
        <f t="shared" si="22"/>
        <v>56</v>
      </c>
    </row>
    <row r="43" spans="2:26" hidden="1">
      <c r="B43" s="201" t="s">
        <v>625</v>
      </c>
      <c r="C43" s="201" t="str">
        <f>'Daily Mbr Ins'!C101</f>
        <v>007</v>
      </c>
      <c r="D43" s="201">
        <f>'Daily Mbr Ins'!B101</f>
        <v>11855</v>
      </c>
      <c r="E43" s="201" t="str">
        <f>'Daily Mbr Ins'!D101</f>
        <v>Tucson</v>
      </c>
      <c r="F43" s="201">
        <f>'Daily Mbr Ins'!F101</f>
        <v>6</v>
      </c>
      <c r="G43" s="201">
        <f>'Daily Mbr Ins'!L101</f>
        <v>0</v>
      </c>
      <c r="H43" s="241">
        <f t="shared" si="17"/>
        <v>0</v>
      </c>
      <c r="I43" s="242">
        <f t="shared" si="1"/>
        <v>6</v>
      </c>
      <c r="J43" s="201">
        <f>'Daily Mbr Ins'!N101</f>
        <v>3</v>
      </c>
      <c r="K43" s="201">
        <f>'Daily Mbr Ins'!T101</f>
        <v>-1</v>
      </c>
      <c r="L43" s="241">
        <f t="shared" si="18"/>
        <v>-33.333333333333336</v>
      </c>
      <c r="M43" s="201">
        <f t="shared" si="3"/>
        <v>4</v>
      </c>
      <c r="N43" s="256" t="str">
        <f t="shared" si="23"/>
        <v>Yes</v>
      </c>
      <c r="O43" s="256" t="str">
        <f t="shared" si="24"/>
        <v>Yes</v>
      </c>
      <c r="P43" s="256" t="str">
        <f t="shared" si="25"/>
        <v>No</v>
      </c>
      <c r="Q43" s="256" t="str">
        <f t="shared" si="26"/>
        <v>No</v>
      </c>
      <c r="R43" s="387" t="str">
        <f t="shared" si="27"/>
        <v>No</v>
      </c>
      <c r="S43" s="387" t="str">
        <f t="shared" si="28"/>
        <v>No</v>
      </c>
      <c r="T43" s="387" t="str">
        <f t="shared" si="29"/>
        <v>Yes</v>
      </c>
      <c r="U43" s="387" t="str">
        <f t="shared" si="30"/>
        <v>No</v>
      </c>
      <c r="V43" s="387" t="str">
        <f t="shared" si="31"/>
        <v>Yes</v>
      </c>
      <c r="W43" s="277">
        <f t="shared" si="19"/>
        <v>6</v>
      </c>
      <c r="X43" s="277">
        <f t="shared" si="20"/>
        <v>12</v>
      </c>
      <c r="Y43" s="277">
        <f t="shared" si="21"/>
        <v>18</v>
      </c>
      <c r="Z43" s="277">
        <f t="shared" si="22"/>
        <v>24</v>
      </c>
    </row>
    <row r="44" spans="2:26" hidden="1">
      <c r="B44" s="201" t="s">
        <v>625</v>
      </c>
      <c r="C44" s="201" t="str">
        <f>'Daily Mbr Ins'!C114</f>
        <v>007</v>
      </c>
      <c r="D44" s="201">
        <f>'Daily Mbr Ins'!B114</f>
        <v>12696</v>
      </c>
      <c r="E44" s="201" t="str">
        <f>'Daily Mbr Ins'!D114</f>
        <v>Tucson</v>
      </c>
      <c r="F44" s="201">
        <f>'Daily Mbr Ins'!F114</f>
        <v>10</v>
      </c>
      <c r="G44" s="201">
        <f>'Daily Mbr Ins'!L114</f>
        <v>-5</v>
      </c>
      <c r="H44" s="241">
        <f t="shared" si="17"/>
        <v>-50</v>
      </c>
      <c r="I44" s="242">
        <f t="shared" si="1"/>
        <v>15</v>
      </c>
      <c r="J44" s="201">
        <f>'Daily Mbr Ins'!N114</f>
        <v>4</v>
      </c>
      <c r="K44" s="201">
        <f>'Daily Mbr Ins'!T114</f>
        <v>0</v>
      </c>
      <c r="L44" s="241">
        <f t="shared" si="18"/>
        <v>0</v>
      </c>
      <c r="M44" s="201">
        <f t="shared" si="3"/>
        <v>4</v>
      </c>
      <c r="N44" s="256" t="str">
        <f t="shared" si="23"/>
        <v>Yes</v>
      </c>
      <c r="O44" s="256" t="str">
        <f t="shared" si="24"/>
        <v>Yes</v>
      </c>
      <c r="P44" s="256" t="str">
        <f t="shared" si="25"/>
        <v>No</v>
      </c>
      <c r="Q44" s="256" t="str">
        <f t="shared" si="26"/>
        <v>No</v>
      </c>
      <c r="R44" s="387" t="str">
        <f t="shared" si="27"/>
        <v>No</v>
      </c>
      <c r="S44" s="387" t="str">
        <f t="shared" si="28"/>
        <v>Yes</v>
      </c>
      <c r="T44" s="387" t="str">
        <f t="shared" si="29"/>
        <v>Yes</v>
      </c>
      <c r="U44" s="387" t="str">
        <f t="shared" si="30"/>
        <v>No</v>
      </c>
      <c r="V44" s="387" t="str">
        <f t="shared" si="31"/>
        <v>No</v>
      </c>
      <c r="W44" s="277">
        <f t="shared" si="19"/>
        <v>15</v>
      </c>
      <c r="X44" s="277">
        <f t="shared" si="20"/>
        <v>25</v>
      </c>
      <c r="Y44" s="277">
        <f t="shared" si="21"/>
        <v>35</v>
      </c>
      <c r="Z44" s="277">
        <f t="shared" si="22"/>
        <v>45</v>
      </c>
    </row>
    <row r="45" spans="2:26" hidden="1">
      <c r="B45" s="201" t="s">
        <v>625</v>
      </c>
      <c r="C45" s="201" t="str">
        <f>'Daily Mbr Ins'!C124</f>
        <v>007</v>
      </c>
      <c r="D45" s="246">
        <f>'Daily Mbr Ins'!B124</f>
        <v>13435</v>
      </c>
      <c r="E45" s="246" t="str">
        <f>'Daily Mbr Ins'!D124</f>
        <v>Davis-Monthan Afb,</v>
      </c>
      <c r="F45" s="201">
        <f>'Daily Mbr Ins'!F124</f>
        <v>4</v>
      </c>
      <c r="G45" s="201">
        <f>'Daily Mbr Ins'!L124</f>
        <v>0</v>
      </c>
      <c r="H45" s="241">
        <f t="shared" si="17"/>
        <v>0</v>
      </c>
      <c r="I45" s="242">
        <f t="shared" si="1"/>
        <v>4</v>
      </c>
      <c r="J45" s="201">
        <f>'Daily Mbr Ins'!N124</f>
        <v>3</v>
      </c>
      <c r="K45" s="201">
        <f>'Daily Mbr Ins'!T124</f>
        <v>0</v>
      </c>
      <c r="L45" s="241">
        <f t="shared" si="18"/>
        <v>0</v>
      </c>
      <c r="M45" s="201">
        <f t="shared" si="3"/>
        <v>3</v>
      </c>
      <c r="N45" s="256"/>
      <c r="O45" s="256"/>
      <c r="P45" s="256"/>
      <c r="Q45" s="256"/>
      <c r="R45" s="387"/>
      <c r="S45" s="387"/>
      <c r="T45" s="387"/>
      <c r="U45" s="387"/>
      <c r="V45" s="387"/>
      <c r="W45" s="277">
        <f t="shared" si="19"/>
        <v>4</v>
      </c>
      <c r="X45" s="277">
        <f t="shared" si="20"/>
        <v>8</v>
      </c>
      <c r="Y45" s="277">
        <f t="shared" si="21"/>
        <v>12</v>
      </c>
      <c r="Z45" s="277">
        <f t="shared" si="22"/>
        <v>16</v>
      </c>
    </row>
    <row r="46" spans="2:26" hidden="1">
      <c r="B46" s="201" t="s">
        <v>620</v>
      </c>
      <c r="C46" s="201" t="str">
        <f>'Daily Mbr Ins'!C19</f>
        <v>008</v>
      </c>
      <c r="D46" s="201">
        <f>'Daily Mbr Ins'!B19</f>
        <v>3121</v>
      </c>
      <c r="E46" s="201" t="str">
        <f>'Daily Mbr Ins'!D19</f>
        <v>Chandler</v>
      </c>
      <c r="F46" s="201">
        <f>'Daily Mbr Ins'!F19</f>
        <v>20</v>
      </c>
      <c r="G46" s="201">
        <f>'Daily Mbr Ins'!L19</f>
        <v>0</v>
      </c>
      <c r="H46" s="241">
        <f t="shared" si="17"/>
        <v>0</v>
      </c>
      <c r="I46" s="242">
        <f t="shared" si="1"/>
        <v>20</v>
      </c>
      <c r="J46" s="201">
        <f>'Daily Mbr Ins'!N19</f>
        <v>7</v>
      </c>
      <c r="K46" s="201">
        <f>'Daily Mbr Ins'!T19</f>
        <v>-1</v>
      </c>
      <c r="L46" s="241">
        <f t="shared" si="18"/>
        <v>-14.285714285714286</v>
      </c>
      <c r="M46" s="201">
        <f t="shared" si="3"/>
        <v>8</v>
      </c>
      <c r="N46" s="256" t="str">
        <f t="shared" ref="N46:N54" si="32">IF(COUNTIF(Missing185,D46)=0,"Yes","No")</f>
        <v>Yes</v>
      </c>
      <c r="O46" s="256" t="str">
        <f t="shared" ref="O46:O54" si="33">IF(COUNTIF(Missing365,D46)=0,"Yes","No")</f>
        <v>Yes</v>
      </c>
      <c r="P46" s="256" t="str">
        <f t="shared" ref="P46:P54" si="34">IF(COUNTIF(Missing1728,D46)=0,"Yes","No")</f>
        <v>No</v>
      </c>
      <c r="Q46" s="256" t="str">
        <f t="shared" ref="Q46:Q54" si="35">IF(COUNTIF(MissingSP7,D46)=0,"Yes","No")</f>
        <v>No</v>
      </c>
      <c r="R46" s="387" t="str">
        <f t="shared" ref="R46:R54" si="36">IF(AND($S46&gt;="Yes", $T46&gt;="Yes", $U46&gt;="Yes", $V46&gt;="Yes"), "Yes", "No")</f>
        <v>No</v>
      </c>
      <c r="S46" s="387" t="str">
        <f t="shared" ref="S46:S54" si="37">IF((COUNTIF(ProgramDir,D46)=0),"No","Yes")</f>
        <v>No</v>
      </c>
      <c r="T46" s="387" t="str">
        <f t="shared" ref="T46:T54" si="38">IF(COUNTIF(NonCompliantGrandKnight,D46)=0,"No","Yes")</f>
        <v>Yes</v>
      </c>
      <c r="U46" s="387" t="str">
        <f t="shared" ref="U46:U54" si="39">IF(COUNTIF(FamilyDir,D46)=0,"No","Yes")</f>
        <v>No</v>
      </c>
      <c r="V46" s="387" t="str">
        <f t="shared" ref="V46:V54" si="40">IF(COUNTIF(CommunityDir,D46)=0,"No","Yes")</f>
        <v>No</v>
      </c>
      <c r="W46" s="277">
        <f t="shared" si="19"/>
        <v>20</v>
      </c>
      <c r="X46" s="277">
        <f t="shared" si="20"/>
        <v>40</v>
      </c>
      <c r="Y46" s="277">
        <f t="shared" si="21"/>
        <v>60</v>
      </c>
      <c r="Z46" s="277">
        <f t="shared" si="22"/>
        <v>80</v>
      </c>
    </row>
    <row r="47" spans="2:26" hidden="1">
      <c r="B47" s="201" t="s">
        <v>620</v>
      </c>
      <c r="C47" s="201" t="str">
        <f>'Daily Mbr Ins'!C78</f>
        <v>008</v>
      </c>
      <c r="D47" s="201">
        <f>'Daily Mbr Ins'!B78</f>
        <v>9678</v>
      </c>
      <c r="E47" s="201" t="str">
        <f>'Daily Mbr Ins'!D78</f>
        <v>Sun Lakes</v>
      </c>
      <c r="F47" s="201">
        <f>'Daily Mbr Ins'!F78</f>
        <v>10</v>
      </c>
      <c r="G47" s="201">
        <f>'Daily Mbr Ins'!L78</f>
        <v>0</v>
      </c>
      <c r="H47" s="241">
        <f t="shared" si="17"/>
        <v>0</v>
      </c>
      <c r="I47" s="242">
        <f t="shared" si="1"/>
        <v>10</v>
      </c>
      <c r="J47" s="201">
        <f>'Daily Mbr Ins'!N78</f>
        <v>4</v>
      </c>
      <c r="K47" s="201">
        <f>'Daily Mbr Ins'!T78</f>
        <v>0</v>
      </c>
      <c r="L47" s="241">
        <f t="shared" si="18"/>
        <v>0</v>
      </c>
      <c r="M47" s="201">
        <f t="shared" si="3"/>
        <v>4</v>
      </c>
      <c r="N47" s="256" t="str">
        <f t="shared" si="32"/>
        <v>Yes</v>
      </c>
      <c r="O47" s="256" t="str">
        <f t="shared" si="33"/>
        <v>No</v>
      </c>
      <c r="P47" s="256" t="str">
        <f t="shared" si="34"/>
        <v>No</v>
      </c>
      <c r="Q47" s="256" t="str">
        <f t="shared" si="35"/>
        <v>No</v>
      </c>
      <c r="R47" s="387" t="str">
        <f t="shared" si="36"/>
        <v>No</v>
      </c>
      <c r="S47" s="387" t="str">
        <f t="shared" si="37"/>
        <v>No</v>
      </c>
      <c r="T47" s="387" t="str">
        <f t="shared" si="38"/>
        <v>Yes</v>
      </c>
      <c r="U47" s="387" t="str">
        <f t="shared" si="39"/>
        <v>No</v>
      </c>
      <c r="V47" s="387" t="str">
        <f t="shared" si="40"/>
        <v>No</v>
      </c>
      <c r="W47" s="277">
        <f t="shared" si="19"/>
        <v>10</v>
      </c>
      <c r="X47" s="277">
        <f t="shared" si="20"/>
        <v>20</v>
      </c>
      <c r="Y47" s="277">
        <f t="shared" si="21"/>
        <v>30</v>
      </c>
      <c r="Z47" s="277">
        <f t="shared" si="22"/>
        <v>40</v>
      </c>
    </row>
    <row r="48" spans="2:26" hidden="1">
      <c r="B48" s="201" t="s">
        <v>620</v>
      </c>
      <c r="C48" s="201" t="str">
        <f>'Daily Mbr Ins'!C88</f>
        <v>008</v>
      </c>
      <c r="D48" s="201">
        <f>'Daily Mbr Ins'!B88</f>
        <v>10540</v>
      </c>
      <c r="E48" s="201" t="str">
        <f>'Daily Mbr Ins'!D88</f>
        <v>Gilbert</v>
      </c>
      <c r="F48" s="201">
        <f>'Daily Mbr Ins'!F88</f>
        <v>26</v>
      </c>
      <c r="G48" s="201">
        <f>'Daily Mbr Ins'!L88</f>
        <v>2</v>
      </c>
      <c r="H48" s="241">
        <f t="shared" si="17"/>
        <v>7.6923076923076925</v>
      </c>
      <c r="I48" s="242">
        <f t="shared" si="1"/>
        <v>24</v>
      </c>
      <c r="J48" s="201">
        <f>'Daily Mbr Ins'!N88</f>
        <v>9</v>
      </c>
      <c r="K48" s="201">
        <f>'Daily Mbr Ins'!T88</f>
        <v>1</v>
      </c>
      <c r="L48" s="241">
        <f t="shared" si="18"/>
        <v>11.111111111111111</v>
      </c>
      <c r="M48" s="201">
        <f t="shared" si="3"/>
        <v>8</v>
      </c>
      <c r="N48" s="256" t="str">
        <f t="shared" si="32"/>
        <v>Yes</v>
      </c>
      <c r="O48" s="256" t="str">
        <f t="shared" si="33"/>
        <v>Yes</v>
      </c>
      <c r="P48" s="256" t="str">
        <f t="shared" si="34"/>
        <v>No</v>
      </c>
      <c r="Q48" s="256" t="str">
        <f t="shared" si="35"/>
        <v>No</v>
      </c>
      <c r="R48" s="387" t="str">
        <f t="shared" si="36"/>
        <v>No</v>
      </c>
      <c r="S48" s="387" t="str">
        <f t="shared" si="37"/>
        <v>No</v>
      </c>
      <c r="T48" s="387" t="str">
        <f t="shared" si="38"/>
        <v>Yes</v>
      </c>
      <c r="U48" s="387" t="str">
        <f t="shared" si="39"/>
        <v>No</v>
      </c>
      <c r="V48" s="387" t="str">
        <f t="shared" si="40"/>
        <v>No</v>
      </c>
      <c r="W48" s="277">
        <f t="shared" si="19"/>
        <v>24</v>
      </c>
      <c r="X48" s="277">
        <f t="shared" si="20"/>
        <v>50</v>
      </c>
      <c r="Y48" s="277">
        <f t="shared" si="21"/>
        <v>76</v>
      </c>
      <c r="Z48" s="277">
        <f t="shared" si="22"/>
        <v>102</v>
      </c>
    </row>
    <row r="49" spans="2:26" hidden="1">
      <c r="B49" s="277" t="s">
        <v>620</v>
      </c>
      <c r="C49" s="277" t="str">
        <f>'Daily Mbr Ins'!C96</f>
        <v>008</v>
      </c>
      <c r="D49" s="277">
        <f>'Daily Mbr Ins'!B96</f>
        <v>11536</v>
      </c>
      <c r="E49" s="277" t="str">
        <f>'Daily Mbr Ins'!D96</f>
        <v>Mesa</v>
      </c>
      <c r="F49" s="201">
        <f>'Daily Mbr Ins'!F96</f>
        <v>19</v>
      </c>
      <c r="G49" s="201">
        <f>'Daily Mbr Ins'!L96</f>
        <v>2</v>
      </c>
      <c r="H49" s="241">
        <f t="shared" si="17"/>
        <v>10.526315789473685</v>
      </c>
      <c r="I49" s="242">
        <f t="shared" si="1"/>
        <v>17</v>
      </c>
      <c r="J49" s="201">
        <f>'Daily Mbr Ins'!N96</f>
        <v>7</v>
      </c>
      <c r="K49" s="201">
        <f>'Daily Mbr Ins'!T96</f>
        <v>2</v>
      </c>
      <c r="L49" s="241">
        <f t="shared" si="18"/>
        <v>28.571428571428573</v>
      </c>
      <c r="M49" s="201">
        <f t="shared" si="3"/>
        <v>5</v>
      </c>
      <c r="N49" s="256" t="str">
        <f t="shared" si="32"/>
        <v>Yes</v>
      </c>
      <c r="O49" s="256" t="str">
        <f t="shared" si="33"/>
        <v>No</v>
      </c>
      <c r="P49" s="256" t="str">
        <f t="shared" si="34"/>
        <v>No</v>
      </c>
      <c r="Q49" s="256" t="str">
        <f t="shared" si="35"/>
        <v>No</v>
      </c>
      <c r="R49" s="387" t="str">
        <f t="shared" si="36"/>
        <v>No</v>
      </c>
      <c r="S49" s="387" t="str">
        <f t="shared" si="37"/>
        <v>No</v>
      </c>
      <c r="T49" s="387" t="str">
        <f t="shared" si="38"/>
        <v>Yes</v>
      </c>
      <c r="U49" s="387" t="str">
        <f t="shared" si="39"/>
        <v>No</v>
      </c>
      <c r="V49" s="387" t="str">
        <f t="shared" si="40"/>
        <v>No</v>
      </c>
      <c r="W49" s="277">
        <f t="shared" si="19"/>
        <v>17</v>
      </c>
      <c r="X49" s="277">
        <f t="shared" si="20"/>
        <v>36</v>
      </c>
      <c r="Y49" s="277">
        <f t="shared" si="21"/>
        <v>55</v>
      </c>
      <c r="Z49" s="277">
        <f t="shared" si="22"/>
        <v>74</v>
      </c>
    </row>
    <row r="50" spans="2:26" hidden="1">
      <c r="B50" s="277" t="s">
        <v>620</v>
      </c>
      <c r="C50" s="277" t="str">
        <f>'Daily Mbr Ins'!C154</f>
        <v>008</v>
      </c>
      <c r="D50" s="277">
        <f>'Daily Mbr Ins'!B154</f>
        <v>16277</v>
      </c>
      <c r="E50" s="277" t="str">
        <f>'Daily Mbr Ins'!D154</f>
        <v>Chandler</v>
      </c>
      <c r="F50" s="201">
        <f>'Daily Mbr Ins'!F154</f>
        <v>6</v>
      </c>
      <c r="G50" s="201">
        <f>'Daily Mbr Ins'!L154</f>
        <v>1</v>
      </c>
      <c r="H50" s="241">
        <f t="shared" si="17"/>
        <v>16.666666666666668</v>
      </c>
      <c r="I50" s="242">
        <f t="shared" si="1"/>
        <v>5</v>
      </c>
      <c r="J50" s="201">
        <f>'Daily Mbr Ins'!N154</f>
        <v>3</v>
      </c>
      <c r="K50" s="201">
        <f>'Daily Mbr Ins'!T154</f>
        <v>1</v>
      </c>
      <c r="L50" s="241">
        <f t="shared" si="18"/>
        <v>33.333333333333336</v>
      </c>
      <c r="M50" s="201">
        <f t="shared" si="3"/>
        <v>2</v>
      </c>
      <c r="N50" s="256" t="str">
        <f t="shared" si="32"/>
        <v>Yes</v>
      </c>
      <c r="O50" s="256" t="str">
        <f t="shared" si="33"/>
        <v>Yes</v>
      </c>
      <c r="P50" s="256" t="str">
        <f t="shared" si="34"/>
        <v>No</v>
      </c>
      <c r="Q50" s="256" t="str">
        <f t="shared" si="35"/>
        <v>No</v>
      </c>
      <c r="R50" s="387" t="str">
        <f t="shared" si="36"/>
        <v>No</v>
      </c>
      <c r="S50" s="387" t="str">
        <f t="shared" si="37"/>
        <v>Yes</v>
      </c>
      <c r="T50" s="387" t="str">
        <f t="shared" si="38"/>
        <v>Yes</v>
      </c>
      <c r="U50" s="387" t="str">
        <f t="shared" si="39"/>
        <v>No</v>
      </c>
      <c r="V50" s="387" t="str">
        <f t="shared" si="40"/>
        <v>Yes</v>
      </c>
      <c r="W50" s="277">
        <f t="shared" si="19"/>
        <v>5</v>
      </c>
      <c r="X50" s="277">
        <f t="shared" si="20"/>
        <v>11</v>
      </c>
      <c r="Y50" s="277">
        <f t="shared" si="21"/>
        <v>17</v>
      </c>
      <c r="Z50" s="277">
        <f t="shared" si="22"/>
        <v>23</v>
      </c>
    </row>
    <row r="51" spans="2:26">
      <c r="B51" s="277" t="s">
        <v>644</v>
      </c>
      <c r="C51" s="277" t="str">
        <f>'Daily Mbr Ins'!C39</f>
        <v>009</v>
      </c>
      <c r="D51" s="277">
        <f>'Daily Mbr Ins'!B39</f>
        <v>6627</v>
      </c>
      <c r="E51" s="277" t="str">
        <f>'Daily Mbr Ins'!D39</f>
        <v>Tempe</v>
      </c>
      <c r="F51" s="201">
        <f>'Daily Mbr Ins'!F39</f>
        <v>10</v>
      </c>
      <c r="G51" s="201">
        <f>'Daily Mbr Ins'!L39</f>
        <v>0</v>
      </c>
      <c r="H51" s="241">
        <f t="shared" si="17"/>
        <v>0</v>
      </c>
      <c r="I51" s="242">
        <f t="shared" si="1"/>
        <v>10</v>
      </c>
      <c r="J51" s="201">
        <f>'Daily Mbr Ins'!N39</f>
        <v>3</v>
      </c>
      <c r="K51" s="201">
        <f>'Daily Mbr Ins'!T39</f>
        <v>0</v>
      </c>
      <c r="L51" s="241">
        <f t="shared" si="18"/>
        <v>0</v>
      </c>
      <c r="M51" s="201">
        <f t="shared" si="3"/>
        <v>3</v>
      </c>
      <c r="N51" s="256" t="str">
        <f t="shared" si="32"/>
        <v>Yes</v>
      </c>
      <c r="O51" s="256" t="str">
        <f t="shared" si="33"/>
        <v>Yes</v>
      </c>
      <c r="P51" s="256" t="str">
        <f t="shared" si="34"/>
        <v>No</v>
      </c>
      <c r="Q51" s="256" t="str">
        <f t="shared" si="35"/>
        <v>No</v>
      </c>
      <c r="R51" s="387" t="str">
        <f t="shared" si="36"/>
        <v>No</v>
      </c>
      <c r="S51" s="387" t="str">
        <f t="shared" si="37"/>
        <v>Yes</v>
      </c>
      <c r="T51" s="387" t="str">
        <f t="shared" si="38"/>
        <v>Yes</v>
      </c>
      <c r="U51" s="387" t="str">
        <f t="shared" si="39"/>
        <v>No</v>
      </c>
      <c r="V51" s="387" t="str">
        <f t="shared" si="40"/>
        <v>No</v>
      </c>
      <c r="W51" s="277">
        <f t="shared" si="19"/>
        <v>10</v>
      </c>
      <c r="X51" s="277">
        <f t="shared" si="20"/>
        <v>20</v>
      </c>
      <c r="Y51" s="277">
        <f t="shared" si="21"/>
        <v>30</v>
      </c>
      <c r="Z51" s="277">
        <f t="shared" si="22"/>
        <v>40</v>
      </c>
    </row>
    <row r="52" spans="2:26">
      <c r="B52" s="277" t="s">
        <v>644</v>
      </c>
      <c r="C52" s="277" t="str">
        <f>'Daily Mbr Ins'!C74</f>
        <v>009</v>
      </c>
      <c r="D52" s="277">
        <f>'Daily Mbr Ins'!B74</f>
        <v>9446</v>
      </c>
      <c r="E52" s="277" t="str">
        <f>'Daily Mbr Ins'!D74</f>
        <v>Mesa</v>
      </c>
      <c r="F52" s="201">
        <f>'Daily Mbr Ins'!F74</f>
        <v>6</v>
      </c>
      <c r="G52" s="201">
        <f>'Daily Mbr Ins'!L74</f>
        <v>0</v>
      </c>
      <c r="H52" s="241">
        <f t="shared" si="17"/>
        <v>0</v>
      </c>
      <c r="I52" s="242">
        <f t="shared" si="1"/>
        <v>6</v>
      </c>
      <c r="J52" s="201">
        <f>'Daily Mbr Ins'!N74</f>
        <v>3</v>
      </c>
      <c r="K52" s="201">
        <f>'Daily Mbr Ins'!T74</f>
        <v>0</v>
      </c>
      <c r="L52" s="241">
        <f t="shared" si="18"/>
        <v>0</v>
      </c>
      <c r="M52" s="201">
        <f t="shared" si="3"/>
        <v>3</v>
      </c>
      <c r="N52" s="256" t="str">
        <f t="shared" si="32"/>
        <v>No</v>
      </c>
      <c r="O52" s="256" t="str">
        <f t="shared" si="33"/>
        <v>No</v>
      </c>
      <c r="P52" s="256" t="str">
        <f t="shared" si="34"/>
        <v>No</v>
      </c>
      <c r="Q52" s="256" t="str">
        <f t="shared" si="35"/>
        <v>No</v>
      </c>
      <c r="R52" s="387" t="str">
        <f t="shared" si="36"/>
        <v>No</v>
      </c>
      <c r="S52" s="387" t="str">
        <f t="shared" si="37"/>
        <v>No</v>
      </c>
      <c r="T52" s="387" t="str">
        <f t="shared" si="38"/>
        <v>No</v>
      </c>
      <c r="U52" s="387" t="str">
        <f t="shared" si="39"/>
        <v>No</v>
      </c>
      <c r="V52" s="387" t="str">
        <f t="shared" si="40"/>
        <v>No</v>
      </c>
      <c r="W52" s="277">
        <f t="shared" si="19"/>
        <v>6</v>
      </c>
      <c r="X52" s="277">
        <f t="shared" si="20"/>
        <v>12</v>
      </c>
      <c r="Y52" s="277">
        <f t="shared" si="21"/>
        <v>18</v>
      </c>
      <c r="Z52" s="277">
        <f t="shared" si="22"/>
        <v>24</v>
      </c>
    </row>
    <row r="53" spans="2:26">
      <c r="B53" s="277" t="s">
        <v>644</v>
      </c>
      <c r="C53" s="277" t="str">
        <f>'Daily Mbr Ins'!C76</f>
        <v>009</v>
      </c>
      <c r="D53" s="277">
        <f>'Daily Mbr Ins'!B76</f>
        <v>9482</v>
      </c>
      <c r="E53" s="277" t="str">
        <f>'Daily Mbr Ins'!D76</f>
        <v>Chandler</v>
      </c>
      <c r="F53" s="201">
        <f>'Daily Mbr Ins'!F76</f>
        <v>23</v>
      </c>
      <c r="G53" s="201">
        <f>'Daily Mbr Ins'!L76</f>
        <v>0</v>
      </c>
      <c r="H53" s="241">
        <f t="shared" si="17"/>
        <v>0</v>
      </c>
      <c r="I53" s="242">
        <f t="shared" si="1"/>
        <v>23</v>
      </c>
      <c r="J53" s="201">
        <f>'Daily Mbr Ins'!N76</f>
        <v>8</v>
      </c>
      <c r="K53" s="201">
        <f>'Daily Mbr Ins'!T76</f>
        <v>1</v>
      </c>
      <c r="L53" s="241">
        <f t="shared" si="18"/>
        <v>12.5</v>
      </c>
      <c r="M53" s="201">
        <f t="shared" si="3"/>
        <v>7</v>
      </c>
      <c r="N53" s="256" t="str">
        <f t="shared" si="32"/>
        <v>Yes</v>
      </c>
      <c r="O53" s="256" t="str">
        <f t="shared" si="33"/>
        <v>Yes</v>
      </c>
      <c r="P53" s="256" t="str">
        <f t="shared" si="34"/>
        <v>No</v>
      </c>
      <c r="Q53" s="256" t="str">
        <f t="shared" si="35"/>
        <v>No</v>
      </c>
      <c r="R53" s="387" t="str">
        <f t="shared" si="36"/>
        <v>Yes</v>
      </c>
      <c r="S53" s="387" t="str">
        <f t="shared" si="37"/>
        <v>Yes</v>
      </c>
      <c r="T53" s="387" t="str">
        <f t="shared" si="38"/>
        <v>Yes</v>
      </c>
      <c r="U53" s="387" t="str">
        <f t="shared" si="39"/>
        <v>Yes</v>
      </c>
      <c r="V53" s="387" t="str">
        <f t="shared" si="40"/>
        <v>Yes</v>
      </c>
      <c r="W53" s="277">
        <f t="shared" si="19"/>
        <v>23</v>
      </c>
      <c r="X53" s="277">
        <f t="shared" si="20"/>
        <v>46</v>
      </c>
      <c r="Y53" s="277">
        <f t="shared" si="21"/>
        <v>69</v>
      </c>
      <c r="Z53" s="277">
        <f t="shared" si="22"/>
        <v>92</v>
      </c>
    </row>
    <row r="54" spans="2:26">
      <c r="B54" s="277" t="s">
        <v>644</v>
      </c>
      <c r="C54" s="277" t="str">
        <f>'Daily Mbr Ins'!C129</f>
        <v>009</v>
      </c>
      <c r="D54" s="277">
        <f>'Daily Mbr Ins'!B129</f>
        <v>13836</v>
      </c>
      <c r="E54" s="277" t="str">
        <f>'Daily Mbr Ins'!D129</f>
        <v>Tempe</v>
      </c>
      <c r="F54" s="201">
        <f>'Daily Mbr Ins'!F129</f>
        <v>7</v>
      </c>
      <c r="G54" s="201">
        <f>'Daily Mbr Ins'!L129</f>
        <v>1</v>
      </c>
      <c r="H54" s="241">
        <f t="shared" si="17"/>
        <v>14.285714285714286</v>
      </c>
      <c r="I54" s="242">
        <f t="shared" si="1"/>
        <v>6</v>
      </c>
      <c r="J54" s="201">
        <f>'Daily Mbr Ins'!N129</f>
        <v>3</v>
      </c>
      <c r="K54" s="201">
        <f>'Daily Mbr Ins'!T129</f>
        <v>0</v>
      </c>
      <c r="L54" s="241">
        <f t="shared" si="18"/>
        <v>0</v>
      </c>
      <c r="M54" s="201">
        <f t="shared" si="3"/>
        <v>3</v>
      </c>
      <c r="N54" s="256" t="str">
        <f t="shared" si="32"/>
        <v>Yes</v>
      </c>
      <c r="O54" s="256" t="str">
        <f t="shared" si="33"/>
        <v>Yes</v>
      </c>
      <c r="P54" s="256" t="str">
        <f t="shared" si="34"/>
        <v>No</v>
      </c>
      <c r="Q54" s="256" t="str">
        <f t="shared" si="35"/>
        <v>No</v>
      </c>
      <c r="R54" s="387" t="str">
        <f t="shared" si="36"/>
        <v>No</v>
      </c>
      <c r="S54" s="387" t="str">
        <f t="shared" si="37"/>
        <v>No</v>
      </c>
      <c r="T54" s="387" t="str">
        <f t="shared" si="38"/>
        <v>No</v>
      </c>
      <c r="U54" s="387" t="str">
        <f t="shared" si="39"/>
        <v>No</v>
      </c>
      <c r="V54" s="387" t="str">
        <f t="shared" si="40"/>
        <v>No</v>
      </c>
      <c r="W54" s="277">
        <f t="shared" si="19"/>
        <v>6</v>
      </c>
      <c r="X54" s="277">
        <f t="shared" si="20"/>
        <v>13</v>
      </c>
      <c r="Y54" s="277">
        <f t="shared" si="21"/>
        <v>20</v>
      </c>
      <c r="Z54" s="277">
        <f t="shared" si="22"/>
        <v>27</v>
      </c>
    </row>
    <row r="55" spans="2:26">
      <c r="B55" s="201" t="s">
        <v>644</v>
      </c>
      <c r="C55" s="201" t="str">
        <f>'Daily Mbr Ins'!C140</f>
        <v>009</v>
      </c>
      <c r="D55" s="246">
        <f>'Daily Mbr Ins'!B140</f>
        <v>14340</v>
      </c>
      <c r="E55" s="246" t="str">
        <f>'Daily Mbr Ins'!D140</f>
        <v>Phoenix</v>
      </c>
      <c r="F55" s="201">
        <f>'Daily Mbr Ins'!F140</f>
        <v>4</v>
      </c>
      <c r="G55" s="201">
        <f>'Daily Mbr Ins'!L140</f>
        <v>0</v>
      </c>
      <c r="H55" s="241">
        <f t="shared" si="17"/>
        <v>0</v>
      </c>
      <c r="I55" s="242">
        <f t="shared" si="1"/>
        <v>4</v>
      </c>
      <c r="J55" s="201">
        <f>'Daily Mbr Ins'!N140</f>
        <v>3</v>
      </c>
      <c r="K55" s="201">
        <f>'Daily Mbr Ins'!T140</f>
        <v>0</v>
      </c>
      <c r="L55" s="241">
        <f t="shared" si="18"/>
        <v>0</v>
      </c>
      <c r="M55" s="201">
        <f t="shared" si="3"/>
        <v>3</v>
      </c>
      <c r="N55" s="256"/>
      <c r="O55" s="256"/>
      <c r="P55" s="256"/>
      <c r="Q55" s="256"/>
      <c r="R55" s="387"/>
      <c r="S55" s="387"/>
      <c r="T55" s="387"/>
      <c r="U55" s="387"/>
      <c r="V55" s="387"/>
      <c r="W55" s="277">
        <f t="shared" si="19"/>
        <v>4</v>
      </c>
      <c r="X55" s="277">
        <f t="shared" si="20"/>
        <v>8</v>
      </c>
      <c r="Y55" s="277">
        <f t="shared" si="21"/>
        <v>12</v>
      </c>
      <c r="Z55" s="277">
        <f t="shared" si="22"/>
        <v>16</v>
      </c>
    </row>
    <row r="56" spans="2:26">
      <c r="B56" s="201" t="s">
        <v>644</v>
      </c>
      <c r="C56" s="201" t="str">
        <f>'Daily Mbr Ins'!C23</f>
        <v>010</v>
      </c>
      <c r="D56" s="201">
        <f>'Daily Mbr Ins'!B23</f>
        <v>3419</v>
      </c>
      <c r="E56" s="201" t="str">
        <f>'Daily Mbr Ins'!D23</f>
        <v>Mesa</v>
      </c>
      <c r="F56" s="201">
        <f>'Daily Mbr Ins'!F23</f>
        <v>11</v>
      </c>
      <c r="G56" s="201">
        <f>'Daily Mbr Ins'!L23</f>
        <v>0</v>
      </c>
      <c r="H56" s="241">
        <f t="shared" si="17"/>
        <v>0</v>
      </c>
      <c r="I56" s="242">
        <f t="shared" si="1"/>
        <v>11</v>
      </c>
      <c r="J56" s="201">
        <f>'Daily Mbr Ins'!N23</f>
        <v>4</v>
      </c>
      <c r="K56" s="201">
        <f>'Daily Mbr Ins'!T23</f>
        <v>-1</v>
      </c>
      <c r="L56" s="241">
        <f t="shared" si="18"/>
        <v>-25</v>
      </c>
      <c r="M56" s="201">
        <f t="shared" si="3"/>
        <v>5</v>
      </c>
      <c r="N56" s="256" t="str">
        <f>IF(COUNTIF(Missing185,D56)=0,"Yes","No")</f>
        <v>Yes</v>
      </c>
      <c r="O56" s="256" t="str">
        <f>IF(COUNTIF(Missing365,D56)=0,"Yes","No")</f>
        <v>Yes</v>
      </c>
      <c r="P56" s="256" t="str">
        <f>IF(COUNTIF(Missing1728,D56)=0,"Yes","No")</f>
        <v>No</v>
      </c>
      <c r="Q56" s="256" t="str">
        <f>IF(COUNTIF(MissingSP7,D56)=0,"Yes","No")</f>
        <v>No</v>
      </c>
      <c r="R56" s="387" t="str">
        <f>IF(AND($S56&gt;="Yes", $T56&gt;="Yes", $U56&gt;="Yes", $V56&gt;="Yes"), "Yes", "No")</f>
        <v>No</v>
      </c>
      <c r="S56" s="387" t="str">
        <f>IF((COUNTIF(ProgramDir,D56)=0),"No","Yes")</f>
        <v>Yes</v>
      </c>
      <c r="T56" s="387" t="str">
        <f>IF(COUNTIF(NonCompliantGrandKnight,D56)=0,"No","Yes")</f>
        <v>Yes</v>
      </c>
      <c r="U56" s="387" t="str">
        <f>IF(COUNTIF(FamilyDir,D56)=0,"No","Yes")</f>
        <v>No</v>
      </c>
      <c r="V56" s="387" t="str">
        <f>IF(COUNTIF(CommunityDir,D56)=0,"No","Yes")</f>
        <v>Yes</v>
      </c>
      <c r="W56" s="277">
        <f t="shared" si="19"/>
        <v>11</v>
      </c>
      <c r="X56" s="277">
        <f t="shared" si="20"/>
        <v>22</v>
      </c>
      <c r="Y56" s="277">
        <f t="shared" si="21"/>
        <v>33</v>
      </c>
      <c r="Z56" s="277">
        <f t="shared" si="22"/>
        <v>44</v>
      </c>
    </row>
    <row r="57" spans="2:26">
      <c r="B57" s="201" t="s">
        <v>644</v>
      </c>
      <c r="C57" s="201" t="str">
        <f>'Daily Mbr Ins'!C77</f>
        <v>010</v>
      </c>
      <c r="D57" s="201">
        <f>'Daily Mbr Ins'!B77</f>
        <v>9485</v>
      </c>
      <c r="E57" s="201" t="str">
        <f>'Daily Mbr Ins'!D77</f>
        <v>Mesa</v>
      </c>
      <c r="F57" s="201">
        <f>'Daily Mbr Ins'!F77</f>
        <v>13</v>
      </c>
      <c r="G57" s="201">
        <f>'Daily Mbr Ins'!L77</f>
        <v>0</v>
      </c>
      <c r="H57" s="241">
        <f t="shared" si="17"/>
        <v>0</v>
      </c>
      <c r="I57" s="242">
        <f t="shared" si="1"/>
        <v>13</v>
      </c>
      <c r="J57" s="201">
        <f>'Daily Mbr Ins'!N77</f>
        <v>5</v>
      </c>
      <c r="K57" s="201">
        <f>'Daily Mbr Ins'!T77</f>
        <v>-1</v>
      </c>
      <c r="L57" s="241">
        <f t="shared" si="18"/>
        <v>-20</v>
      </c>
      <c r="M57" s="201">
        <f t="shared" si="3"/>
        <v>6</v>
      </c>
      <c r="N57" s="256" t="str">
        <f>IF(COUNTIF(Missing185,D57)=0,"Yes","No")</f>
        <v>Yes</v>
      </c>
      <c r="O57" s="256" t="str">
        <f>IF(COUNTIF(Missing365,D57)=0,"Yes","No")</f>
        <v>No</v>
      </c>
      <c r="P57" s="256" t="str">
        <f>IF(COUNTIF(Missing1728,D57)=0,"Yes","No")</f>
        <v>No</v>
      </c>
      <c r="Q57" s="256" t="str">
        <f>IF(COUNTIF(MissingSP7,D57)=0,"Yes","No")</f>
        <v>No</v>
      </c>
      <c r="R57" s="387" t="str">
        <f>IF(AND($S57&gt;="Yes", $T57&gt;="Yes", $U57&gt;="Yes", $V57&gt;="Yes"), "Yes", "No")</f>
        <v>No</v>
      </c>
      <c r="S57" s="387" t="str">
        <f>IF((COUNTIF(ProgramDir,D57)=0),"No","Yes")</f>
        <v>No</v>
      </c>
      <c r="T57" s="387" t="str">
        <f>IF(COUNTIF(NonCompliantGrandKnight,D57)=0,"No","Yes")</f>
        <v>Yes</v>
      </c>
      <c r="U57" s="387" t="str">
        <f>IF(COUNTIF(FamilyDir,D57)=0,"No","Yes")</f>
        <v>No</v>
      </c>
      <c r="V57" s="387" t="str">
        <f>IF(COUNTIF(CommunityDir,D57)=0,"No","Yes")</f>
        <v>No</v>
      </c>
      <c r="W57" s="277">
        <f t="shared" si="19"/>
        <v>13</v>
      </c>
      <c r="X57" s="277">
        <f t="shared" si="20"/>
        <v>26</v>
      </c>
      <c r="Y57" s="277">
        <f t="shared" si="21"/>
        <v>39</v>
      </c>
      <c r="Z57" s="277">
        <f t="shared" si="22"/>
        <v>52</v>
      </c>
    </row>
    <row r="58" spans="2:26">
      <c r="B58" s="201" t="s">
        <v>644</v>
      </c>
      <c r="C58" s="201" t="str">
        <f>'Daily Mbr Ins'!C79</f>
        <v>010</v>
      </c>
      <c r="D58" s="201">
        <f>'Daily Mbr Ins'!B79</f>
        <v>9800</v>
      </c>
      <c r="E58" s="201" t="str">
        <f>'Daily Mbr Ins'!D79</f>
        <v>Mesa</v>
      </c>
      <c r="F58" s="201">
        <f>'Daily Mbr Ins'!F79</f>
        <v>16</v>
      </c>
      <c r="G58" s="201">
        <f>'Daily Mbr Ins'!L79</f>
        <v>1</v>
      </c>
      <c r="H58" s="241">
        <f t="shared" si="17"/>
        <v>6.25</v>
      </c>
      <c r="I58" s="242">
        <f t="shared" si="1"/>
        <v>15</v>
      </c>
      <c r="J58" s="201">
        <f>'Daily Mbr Ins'!N79</f>
        <v>6</v>
      </c>
      <c r="K58" s="201">
        <f>'Daily Mbr Ins'!T79</f>
        <v>0</v>
      </c>
      <c r="L58" s="241">
        <f t="shared" si="18"/>
        <v>0</v>
      </c>
      <c r="M58" s="201">
        <f t="shared" si="3"/>
        <v>6</v>
      </c>
      <c r="N58" s="256" t="str">
        <f>IF(COUNTIF(Missing185,D58)=0,"Yes","No")</f>
        <v>Yes</v>
      </c>
      <c r="O58" s="256" t="str">
        <f>IF(COUNTIF(Missing365,D58)=0,"Yes","No")</f>
        <v>Yes</v>
      </c>
      <c r="P58" s="256" t="str">
        <f>IF(COUNTIF(Missing1728,D58)=0,"Yes","No")</f>
        <v>No</v>
      </c>
      <c r="Q58" s="256" t="str">
        <f>IF(COUNTIF(MissingSP7,D58)=0,"Yes","No")</f>
        <v>No</v>
      </c>
      <c r="R58" s="387" t="str">
        <f>IF(AND($S58&gt;="Yes", $T58&gt;="Yes", $U58&gt;="Yes", $V58&gt;="Yes"), "Yes", "No")</f>
        <v>No</v>
      </c>
      <c r="S58" s="387" t="str">
        <f>IF((COUNTIF(ProgramDir,D58)=0),"No","Yes")</f>
        <v>Yes</v>
      </c>
      <c r="T58" s="387" t="str">
        <f>IF(COUNTIF(NonCompliantGrandKnight,D58)=0,"No","Yes")</f>
        <v>Yes</v>
      </c>
      <c r="U58" s="387" t="str">
        <f>IF(COUNTIF(FamilyDir,D58)=0,"No","Yes")</f>
        <v>Yes</v>
      </c>
      <c r="V58" s="387" t="str">
        <f>IF(COUNTIF(CommunityDir,D58)=0,"No","Yes")</f>
        <v>No</v>
      </c>
      <c r="W58" s="277">
        <f t="shared" si="19"/>
        <v>15</v>
      </c>
      <c r="X58" s="277">
        <f t="shared" si="20"/>
        <v>31</v>
      </c>
      <c r="Y58" s="277">
        <f t="shared" si="21"/>
        <v>47</v>
      </c>
      <c r="Z58" s="277">
        <f t="shared" si="22"/>
        <v>63</v>
      </c>
    </row>
    <row r="59" spans="2:26">
      <c r="B59" s="277" t="s">
        <v>644</v>
      </c>
      <c r="C59" s="277" t="str">
        <f>'Daily Mbr Ins'!C82</f>
        <v>010</v>
      </c>
      <c r="D59" s="277">
        <f>'Daily Mbr Ins'!B82</f>
        <v>9995</v>
      </c>
      <c r="E59" s="277" t="str">
        <f>'Daily Mbr Ins'!D82</f>
        <v>Payson</v>
      </c>
      <c r="F59" s="201">
        <f>'Daily Mbr Ins'!F82</f>
        <v>4</v>
      </c>
      <c r="G59" s="201">
        <f>'Daily Mbr Ins'!L82</f>
        <v>0</v>
      </c>
      <c r="H59" s="241">
        <f t="shared" si="17"/>
        <v>0</v>
      </c>
      <c r="I59" s="242">
        <f t="shared" si="1"/>
        <v>4</v>
      </c>
      <c r="J59" s="201">
        <f>'Daily Mbr Ins'!N82</f>
        <v>3</v>
      </c>
      <c r="K59" s="201">
        <f>'Daily Mbr Ins'!T82</f>
        <v>0</v>
      </c>
      <c r="L59" s="241">
        <f t="shared" si="18"/>
        <v>0</v>
      </c>
      <c r="M59" s="201">
        <f t="shared" si="3"/>
        <v>3</v>
      </c>
      <c r="N59" s="256" t="str">
        <f>IF(COUNTIF(Missing185,D59)=0,"Yes","No")</f>
        <v>Yes</v>
      </c>
      <c r="O59" s="256" t="str">
        <f>IF(COUNTIF(Missing365,D59)=0,"Yes","No")</f>
        <v>No</v>
      </c>
      <c r="P59" s="256" t="str">
        <f>IF(COUNTIF(Missing1728,D59)=0,"Yes","No")</f>
        <v>No</v>
      </c>
      <c r="Q59" s="256" t="str">
        <f>IF(COUNTIF(MissingSP7,D59)=0,"Yes","No")</f>
        <v>No</v>
      </c>
      <c r="R59" s="387" t="str">
        <f>IF(AND($S59&gt;="Yes", $T59&gt;="Yes", $U59&gt;="Yes", $V59&gt;="Yes"), "Yes", "No")</f>
        <v>No</v>
      </c>
      <c r="S59" s="387" t="str">
        <f>IF((COUNTIF(ProgramDir,D59)=0),"No","Yes")</f>
        <v>No</v>
      </c>
      <c r="T59" s="387" t="str">
        <f>IF(COUNTIF(NonCompliantGrandKnight,D59)=0,"No","Yes")</f>
        <v>Yes</v>
      </c>
      <c r="U59" s="387" t="str">
        <f>IF(COUNTIF(FamilyDir,D59)=0,"No","Yes")</f>
        <v>No</v>
      </c>
      <c r="V59" s="387" t="str">
        <f>IF(COUNTIF(CommunityDir,D59)=0,"No","Yes")</f>
        <v>No</v>
      </c>
      <c r="W59" s="277">
        <f t="shared" si="19"/>
        <v>4</v>
      </c>
      <c r="X59" s="277">
        <f t="shared" si="20"/>
        <v>8</v>
      </c>
      <c r="Y59" s="277">
        <f t="shared" si="21"/>
        <v>12</v>
      </c>
      <c r="Z59" s="277">
        <f t="shared" si="22"/>
        <v>16</v>
      </c>
    </row>
    <row r="60" spans="2:26" hidden="1">
      <c r="B60" s="201" t="s">
        <v>609</v>
      </c>
      <c r="C60" s="201" t="str">
        <f>'Daily Mbr Ins'!C66</f>
        <v>011</v>
      </c>
      <c r="D60" s="246">
        <f>'Daily Mbr Ins'!B66</f>
        <v>8540</v>
      </c>
      <c r="E60" s="246" t="str">
        <f>'Daily Mbr Ins'!D66</f>
        <v>Bagdad</v>
      </c>
      <c r="F60" s="201">
        <f>'Daily Mbr Ins'!F66</f>
        <v>24</v>
      </c>
      <c r="G60" s="201">
        <f>'Daily Mbr Ins'!L66</f>
        <v>0</v>
      </c>
      <c r="H60" s="241">
        <f t="shared" si="17"/>
        <v>0</v>
      </c>
      <c r="I60" s="242">
        <f t="shared" si="1"/>
        <v>24</v>
      </c>
      <c r="J60" s="201">
        <f>'Daily Mbr Ins'!N66</f>
        <v>3</v>
      </c>
      <c r="K60" s="201">
        <f>'Daily Mbr Ins'!T66</f>
        <v>0</v>
      </c>
      <c r="L60" s="241">
        <f t="shared" si="18"/>
        <v>0</v>
      </c>
      <c r="M60" s="201">
        <f t="shared" si="3"/>
        <v>3</v>
      </c>
      <c r="N60" s="256"/>
      <c r="O60" s="256"/>
      <c r="P60" s="256"/>
      <c r="Q60" s="256"/>
      <c r="R60" s="387"/>
      <c r="S60" s="387"/>
      <c r="T60" s="387"/>
      <c r="U60" s="387"/>
      <c r="V60" s="387"/>
      <c r="W60" s="277">
        <f t="shared" si="19"/>
        <v>24</v>
      </c>
      <c r="X60" s="277">
        <f t="shared" si="20"/>
        <v>48</v>
      </c>
      <c r="Y60" s="277">
        <f t="shared" si="21"/>
        <v>72</v>
      </c>
      <c r="Z60" s="277">
        <f t="shared" si="22"/>
        <v>96</v>
      </c>
    </row>
    <row r="61" spans="2:26" hidden="1">
      <c r="B61" s="277" t="s">
        <v>609</v>
      </c>
      <c r="C61" s="277" t="str">
        <f>'Daily Mbr Ins'!C75</f>
        <v>011</v>
      </c>
      <c r="D61" s="277">
        <f>'Daily Mbr Ins'!B75</f>
        <v>9467</v>
      </c>
      <c r="E61" s="277" t="str">
        <f>'Daily Mbr Ins'!D75</f>
        <v>Buckeye</v>
      </c>
      <c r="F61" s="201">
        <f>'Daily Mbr Ins'!F75</f>
        <v>11</v>
      </c>
      <c r="G61" s="201">
        <f>'Daily Mbr Ins'!L75</f>
        <v>0</v>
      </c>
      <c r="H61" s="241">
        <f t="shared" si="17"/>
        <v>0</v>
      </c>
      <c r="I61" s="242">
        <f t="shared" si="1"/>
        <v>11</v>
      </c>
      <c r="J61" s="201">
        <f>'Daily Mbr Ins'!N75</f>
        <v>4</v>
      </c>
      <c r="K61" s="201">
        <f>'Daily Mbr Ins'!T75</f>
        <v>0</v>
      </c>
      <c r="L61" s="241">
        <f t="shared" si="18"/>
        <v>0</v>
      </c>
      <c r="M61" s="201">
        <f t="shared" si="3"/>
        <v>4</v>
      </c>
      <c r="N61" s="256" t="str">
        <f>IF(COUNTIF(Missing185,D61)=0,"Yes","No")</f>
        <v>No</v>
      </c>
      <c r="O61" s="256" t="str">
        <f>IF(COUNTIF(Missing365,D61)=0,"Yes","No")</f>
        <v>No</v>
      </c>
      <c r="P61" s="256" t="str">
        <f>IF(COUNTIF(Missing1728,D61)=0,"Yes","No")</f>
        <v>No</v>
      </c>
      <c r="Q61" s="256" t="str">
        <f>IF(COUNTIF(MissingSP7,D61)=0,"Yes","No")</f>
        <v>No</v>
      </c>
      <c r="R61" s="387" t="str">
        <f>IF(AND($S61&gt;="Yes", $T61&gt;="Yes", $U61&gt;="Yes", $V61&gt;="Yes"), "Yes", "No")</f>
        <v>No</v>
      </c>
      <c r="S61" s="387" t="str">
        <f>IF((COUNTIF(ProgramDir,D61)=0),"No","Yes")</f>
        <v>No</v>
      </c>
      <c r="T61" s="387" t="str">
        <f>IF(COUNTIF(NonCompliantGrandKnight,D61)=0,"No","Yes")</f>
        <v>No</v>
      </c>
      <c r="U61" s="387" t="str">
        <f>IF(COUNTIF(FamilyDir,D61)=0,"No","Yes")</f>
        <v>No</v>
      </c>
      <c r="V61" s="387" t="str">
        <f>IF(COUNTIF(CommunityDir,D61)=0,"No","Yes")</f>
        <v>No</v>
      </c>
      <c r="W61" s="277">
        <f t="shared" si="19"/>
        <v>11</v>
      </c>
      <c r="X61" s="277">
        <f t="shared" si="20"/>
        <v>22</v>
      </c>
      <c r="Y61" s="277">
        <f t="shared" si="21"/>
        <v>33</v>
      </c>
      <c r="Z61" s="277">
        <f t="shared" si="22"/>
        <v>44</v>
      </c>
    </row>
    <row r="62" spans="2:26" hidden="1">
      <c r="B62" s="201" t="s">
        <v>609</v>
      </c>
      <c r="C62" s="201" t="str">
        <f>'Daily Mbr Ins'!C81</f>
        <v>011</v>
      </c>
      <c r="D62" s="201">
        <f>'Daily Mbr Ins'!B81</f>
        <v>9838</v>
      </c>
      <c r="E62" s="201" t="str">
        <f>'Daily Mbr Ins'!D81</f>
        <v>Wickenburg</v>
      </c>
      <c r="F62" s="201">
        <f>'Daily Mbr Ins'!F81</f>
        <v>5</v>
      </c>
      <c r="G62" s="201">
        <f>'Daily Mbr Ins'!L81</f>
        <v>1</v>
      </c>
      <c r="H62" s="241">
        <f t="shared" si="17"/>
        <v>20</v>
      </c>
      <c r="I62" s="242">
        <f t="shared" si="1"/>
        <v>4</v>
      </c>
      <c r="J62" s="201">
        <f>'Daily Mbr Ins'!N81</f>
        <v>3</v>
      </c>
      <c r="K62" s="201">
        <f>'Daily Mbr Ins'!T81</f>
        <v>0</v>
      </c>
      <c r="L62" s="241">
        <f t="shared" si="18"/>
        <v>0</v>
      </c>
      <c r="M62" s="201">
        <f t="shared" si="3"/>
        <v>3</v>
      </c>
      <c r="N62" s="256" t="str">
        <f>IF(COUNTIF(Missing185,D62)=0,"Yes","No")</f>
        <v>Yes</v>
      </c>
      <c r="O62" s="256" t="str">
        <f>IF(COUNTIF(Missing365,D62)=0,"Yes","No")</f>
        <v>No</v>
      </c>
      <c r="P62" s="256" t="str">
        <f>IF(COUNTIF(Missing1728,D62)=0,"Yes","No")</f>
        <v>No</v>
      </c>
      <c r="Q62" s="256" t="str">
        <f>IF(COUNTIF(MissingSP7,D62)=0,"Yes","No")</f>
        <v>No</v>
      </c>
      <c r="R62" s="387" t="str">
        <f>IF(AND($S62&gt;="Yes", $T62&gt;="Yes", $U62&gt;="Yes", $V62&gt;="Yes"), "Yes", "No")</f>
        <v>No</v>
      </c>
      <c r="S62" s="387" t="str">
        <f>IF((COUNTIF(ProgramDir,D62)=0),"No","Yes")</f>
        <v>No</v>
      </c>
      <c r="T62" s="387" t="str">
        <f>IF(COUNTIF(NonCompliantGrandKnight,D62)=0,"No","Yes")</f>
        <v>Yes</v>
      </c>
      <c r="U62" s="387" t="str">
        <f>IF(COUNTIF(FamilyDir,D62)=0,"No","Yes")</f>
        <v>No</v>
      </c>
      <c r="V62" s="387" t="str">
        <f>IF(COUNTIF(CommunityDir,D62)=0,"No","Yes")</f>
        <v>No</v>
      </c>
      <c r="W62" s="277">
        <f t="shared" si="19"/>
        <v>4</v>
      </c>
      <c r="X62" s="277">
        <f t="shared" si="20"/>
        <v>9</v>
      </c>
      <c r="Y62" s="277">
        <f t="shared" si="21"/>
        <v>14</v>
      </c>
      <c r="Z62" s="277">
        <f t="shared" si="22"/>
        <v>19</v>
      </c>
    </row>
    <row r="63" spans="2:26" ht="15.75" hidden="1" customHeight="1">
      <c r="B63" s="201" t="s">
        <v>609</v>
      </c>
      <c r="C63" s="201" t="str">
        <f>'Daily Mbr Ins'!C92</f>
        <v>011</v>
      </c>
      <c r="D63" s="246">
        <f>'Daily Mbr Ins'!B92</f>
        <v>10915</v>
      </c>
      <c r="E63" s="246" t="str">
        <f>'Daily Mbr Ins'!D92</f>
        <v>El Mirage</v>
      </c>
      <c r="F63" s="201">
        <f>'Daily Mbr Ins'!F92</f>
        <v>4</v>
      </c>
      <c r="G63" s="201">
        <f>'Daily Mbr Ins'!L92</f>
        <v>0</v>
      </c>
      <c r="H63" s="241">
        <f t="shared" si="17"/>
        <v>0</v>
      </c>
      <c r="I63" s="242">
        <f t="shared" si="1"/>
        <v>4</v>
      </c>
      <c r="J63" s="201">
        <f>'Daily Mbr Ins'!N92</f>
        <v>3</v>
      </c>
      <c r="K63" s="201">
        <f>'Daily Mbr Ins'!T92</f>
        <v>0</v>
      </c>
      <c r="L63" s="241">
        <f t="shared" si="18"/>
        <v>0</v>
      </c>
      <c r="M63" s="201">
        <f t="shared" si="3"/>
        <v>3</v>
      </c>
      <c r="N63" s="256"/>
      <c r="O63" s="256"/>
      <c r="P63" s="256"/>
      <c r="Q63" s="256"/>
      <c r="R63" s="387"/>
      <c r="S63" s="387"/>
      <c r="T63" s="387"/>
      <c r="U63" s="387"/>
      <c r="V63" s="387"/>
      <c r="W63" s="277">
        <f t="shared" si="19"/>
        <v>4</v>
      </c>
      <c r="X63" s="277">
        <f t="shared" si="20"/>
        <v>8</v>
      </c>
      <c r="Y63" s="277">
        <f t="shared" si="21"/>
        <v>12</v>
      </c>
      <c r="Z63" s="277">
        <f t="shared" si="22"/>
        <v>16</v>
      </c>
    </row>
    <row r="64" spans="2:26" hidden="1">
      <c r="B64" s="277" t="s">
        <v>609</v>
      </c>
      <c r="C64" s="277" t="str">
        <f>'Daily Mbr Ins'!C117</f>
        <v>011</v>
      </c>
      <c r="D64" s="277">
        <f>'Daily Mbr Ins'!B117</f>
        <v>12851</v>
      </c>
      <c r="E64" s="277" t="str">
        <f>'Daily Mbr Ins'!D117</f>
        <v>Surprise</v>
      </c>
      <c r="F64" s="201">
        <f>'Daily Mbr Ins'!F117</f>
        <v>14</v>
      </c>
      <c r="G64" s="201">
        <f>'Daily Mbr Ins'!L117</f>
        <v>2</v>
      </c>
      <c r="H64" s="241">
        <f t="shared" si="17"/>
        <v>14.285714285714286</v>
      </c>
      <c r="I64" s="242">
        <f t="shared" si="1"/>
        <v>12</v>
      </c>
      <c r="J64" s="201">
        <f>'Daily Mbr Ins'!N117</f>
        <v>5</v>
      </c>
      <c r="K64" s="201">
        <f>'Daily Mbr Ins'!T117</f>
        <v>0</v>
      </c>
      <c r="L64" s="241">
        <f t="shared" si="18"/>
        <v>0</v>
      </c>
      <c r="M64" s="201">
        <f t="shared" si="3"/>
        <v>5</v>
      </c>
      <c r="N64" s="256" t="str">
        <f t="shared" ref="N64:N70" si="41">IF(COUNTIF(Missing185,D64)=0,"Yes","No")</f>
        <v>Yes</v>
      </c>
      <c r="O64" s="256" t="str">
        <f t="shared" ref="O64:O70" si="42">IF(COUNTIF(Missing365,D64)=0,"Yes","No")</f>
        <v>Yes</v>
      </c>
      <c r="P64" s="256" t="str">
        <f t="shared" ref="P64:P70" si="43">IF(COUNTIF(Missing1728,D64)=0,"Yes","No")</f>
        <v>No</v>
      </c>
      <c r="Q64" s="256" t="str">
        <f t="shared" ref="Q64:Q70" si="44">IF(COUNTIF(MissingSP7,D64)=0,"Yes","No")</f>
        <v>No</v>
      </c>
      <c r="R64" s="387" t="str">
        <f t="shared" ref="R64:R70" si="45">IF(AND($S64&gt;="Yes", $T64&gt;="Yes", $U64&gt;="Yes", $V64&gt;="Yes"), "Yes", "No")</f>
        <v>No</v>
      </c>
      <c r="S64" s="387" t="str">
        <f t="shared" ref="S64:S70" si="46">IF((COUNTIF(ProgramDir,D64)=0),"No","Yes")</f>
        <v>No</v>
      </c>
      <c r="T64" s="387" t="str">
        <f t="shared" ref="T64:T70" si="47">IF(COUNTIF(NonCompliantGrandKnight,D64)=0,"No","Yes")</f>
        <v>Yes</v>
      </c>
      <c r="U64" s="387" t="str">
        <f t="shared" ref="U64:U70" si="48">IF(COUNTIF(FamilyDir,D64)=0,"No","Yes")</f>
        <v>Yes</v>
      </c>
      <c r="V64" s="387" t="str">
        <f t="shared" ref="V64:V70" si="49">IF(COUNTIF(CommunityDir,D64)=0,"No","Yes")</f>
        <v>No</v>
      </c>
      <c r="W64" s="277">
        <f t="shared" si="19"/>
        <v>12</v>
      </c>
      <c r="X64" s="277">
        <f t="shared" si="20"/>
        <v>26</v>
      </c>
      <c r="Y64" s="277">
        <f t="shared" si="21"/>
        <v>40</v>
      </c>
      <c r="Z64" s="277">
        <f t="shared" si="22"/>
        <v>54</v>
      </c>
    </row>
    <row r="65" spans="2:26" hidden="1">
      <c r="B65" s="277" t="s">
        <v>1974</v>
      </c>
      <c r="C65" s="277" t="str">
        <f>'Daily Mbr Ins'!C98</f>
        <v>012</v>
      </c>
      <c r="D65" s="277">
        <f>'Daily Mbr Ins'!B98</f>
        <v>11738</v>
      </c>
      <c r="E65" s="277" t="str">
        <f>'Daily Mbr Ins'!D98</f>
        <v>Glendale</v>
      </c>
      <c r="F65" s="201">
        <f>'Daily Mbr Ins'!F98</f>
        <v>13</v>
      </c>
      <c r="G65" s="201">
        <f>'Daily Mbr Ins'!L98</f>
        <v>0</v>
      </c>
      <c r="H65" s="241">
        <f t="shared" si="17"/>
        <v>0</v>
      </c>
      <c r="I65" s="242">
        <f t="shared" si="1"/>
        <v>13</v>
      </c>
      <c r="J65" s="201">
        <f>'Daily Mbr Ins'!N98</f>
        <v>5</v>
      </c>
      <c r="K65" s="201">
        <f>'Daily Mbr Ins'!T98</f>
        <v>1</v>
      </c>
      <c r="L65" s="241">
        <f t="shared" si="18"/>
        <v>20</v>
      </c>
      <c r="M65" s="201">
        <f t="shared" si="3"/>
        <v>4</v>
      </c>
      <c r="N65" s="256" t="str">
        <f t="shared" si="41"/>
        <v>Yes</v>
      </c>
      <c r="O65" s="256" t="str">
        <f t="shared" si="42"/>
        <v>Yes</v>
      </c>
      <c r="P65" s="256" t="str">
        <f t="shared" si="43"/>
        <v>No</v>
      </c>
      <c r="Q65" s="256" t="str">
        <f t="shared" si="44"/>
        <v>No</v>
      </c>
      <c r="R65" s="387" t="str">
        <f t="shared" si="45"/>
        <v>No</v>
      </c>
      <c r="S65" s="387" t="str">
        <f t="shared" si="46"/>
        <v>No</v>
      </c>
      <c r="T65" s="387" t="str">
        <f t="shared" si="47"/>
        <v>Yes</v>
      </c>
      <c r="U65" s="387" t="str">
        <f t="shared" si="48"/>
        <v>No</v>
      </c>
      <c r="V65" s="387" t="str">
        <f t="shared" si="49"/>
        <v>Yes</v>
      </c>
      <c r="W65" s="277">
        <f t="shared" si="19"/>
        <v>13</v>
      </c>
      <c r="X65" s="277">
        <f t="shared" si="20"/>
        <v>26</v>
      </c>
      <c r="Y65" s="277">
        <f t="shared" si="21"/>
        <v>39</v>
      </c>
      <c r="Z65" s="277">
        <f t="shared" si="22"/>
        <v>52</v>
      </c>
    </row>
    <row r="66" spans="2:26" hidden="1">
      <c r="B66" s="277" t="s">
        <v>1974</v>
      </c>
      <c r="C66" s="277" t="str">
        <f>'Daily Mbr Ins'!C115</f>
        <v>012</v>
      </c>
      <c r="D66" s="277">
        <f>'Daily Mbr Ins'!B115</f>
        <v>12708</v>
      </c>
      <c r="E66" s="277" t="str">
        <f>'Daily Mbr Ins'!D115</f>
        <v>Phoenix</v>
      </c>
      <c r="F66" s="201">
        <f>'Daily Mbr Ins'!F115</f>
        <v>11</v>
      </c>
      <c r="G66" s="201">
        <f>'Daily Mbr Ins'!L115</f>
        <v>0</v>
      </c>
      <c r="H66" s="241">
        <f t="shared" si="17"/>
        <v>0</v>
      </c>
      <c r="I66" s="242">
        <f t="shared" si="1"/>
        <v>11</v>
      </c>
      <c r="J66" s="201">
        <f>'Daily Mbr Ins'!N115</f>
        <v>4</v>
      </c>
      <c r="K66" s="201">
        <f>'Daily Mbr Ins'!T115</f>
        <v>-1</v>
      </c>
      <c r="L66" s="241">
        <f t="shared" si="18"/>
        <v>-25</v>
      </c>
      <c r="M66" s="201">
        <f t="shared" si="3"/>
        <v>5</v>
      </c>
      <c r="N66" s="256" t="str">
        <f t="shared" si="41"/>
        <v>Yes</v>
      </c>
      <c r="O66" s="256" t="str">
        <f t="shared" si="42"/>
        <v>Yes</v>
      </c>
      <c r="P66" s="256" t="str">
        <f t="shared" si="43"/>
        <v>No</v>
      </c>
      <c r="Q66" s="256" t="str">
        <f t="shared" si="44"/>
        <v>No</v>
      </c>
      <c r="R66" s="387" t="str">
        <f t="shared" si="45"/>
        <v>No</v>
      </c>
      <c r="S66" s="387" t="str">
        <f t="shared" si="46"/>
        <v>No</v>
      </c>
      <c r="T66" s="387" t="str">
        <f t="shared" si="47"/>
        <v>Yes</v>
      </c>
      <c r="U66" s="387" t="str">
        <f t="shared" si="48"/>
        <v>Yes</v>
      </c>
      <c r="V66" s="387" t="str">
        <f t="shared" si="49"/>
        <v>Yes</v>
      </c>
      <c r="W66" s="277">
        <f t="shared" si="19"/>
        <v>11</v>
      </c>
      <c r="X66" s="277">
        <f t="shared" si="20"/>
        <v>22</v>
      </c>
      <c r="Y66" s="277">
        <f t="shared" si="21"/>
        <v>33</v>
      </c>
      <c r="Z66" s="277">
        <f t="shared" si="22"/>
        <v>44</v>
      </c>
    </row>
    <row r="67" spans="2:26" hidden="1">
      <c r="B67" s="201" t="s">
        <v>1974</v>
      </c>
      <c r="C67" s="201" t="str">
        <f>'Daily Mbr Ins'!C138</f>
        <v>012</v>
      </c>
      <c r="D67" s="201">
        <f>'Daily Mbr Ins'!B138</f>
        <v>14185</v>
      </c>
      <c r="E67" s="201" t="str">
        <f>'Daily Mbr Ins'!D138</f>
        <v>Phoenix</v>
      </c>
      <c r="F67" s="201">
        <f>'Daily Mbr Ins'!F138</f>
        <v>6</v>
      </c>
      <c r="G67" s="201">
        <f>'Daily Mbr Ins'!L138</f>
        <v>0</v>
      </c>
      <c r="H67" s="241">
        <f t="shared" si="17"/>
        <v>0</v>
      </c>
      <c r="I67" s="242">
        <f t="shared" si="1"/>
        <v>6</v>
      </c>
      <c r="J67" s="201">
        <f>'Daily Mbr Ins'!N138</f>
        <v>3</v>
      </c>
      <c r="K67" s="201">
        <f>'Daily Mbr Ins'!T138</f>
        <v>0</v>
      </c>
      <c r="L67" s="241">
        <f t="shared" si="18"/>
        <v>0</v>
      </c>
      <c r="M67" s="201">
        <f t="shared" si="3"/>
        <v>3</v>
      </c>
      <c r="N67" s="256" t="str">
        <f t="shared" si="41"/>
        <v>Yes</v>
      </c>
      <c r="O67" s="256" t="str">
        <f t="shared" si="42"/>
        <v>Yes</v>
      </c>
      <c r="P67" s="256" t="str">
        <f t="shared" si="43"/>
        <v>No</v>
      </c>
      <c r="Q67" s="256" t="str">
        <f t="shared" si="44"/>
        <v>No</v>
      </c>
      <c r="R67" s="387" t="str">
        <f t="shared" si="45"/>
        <v>No</v>
      </c>
      <c r="S67" s="387" t="str">
        <f t="shared" si="46"/>
        <v>No</v>
      </c>
      <c r="T67" s="387" t="str">
        <f t="shared" si="47"/>
        <v>No</v>
      </c>
      <c r="U67" s="387" t="str">
        <f t="shared" si="48"/>
        <v>No</v>
      </c>
      <c r="V67" s="387" t="str">
        <f t="shared" si="49"/>
        <v>No</v>
      </c>
      <c r="W67" s="277">
        <f t="shared" si="19"/>
        <v>6</v>
      </c>
      <c r="X67" s="277">
        <f t="shared" si="20"/>
        <v>12</v>
      </c>
      <c r="Y67" s="277">
        <f t="shared" si="21"/>
        <v>18</v>
      </c>
      <c r="Z67" s="277">
        <f t="shared" si="22"/>
        <v>24</v>
      </c>
    </row>
    <row r="68" spans="2:26" hidden="1">
      <c r="B68" s="201" t="s">
        <v>1974</v>
      </c>
      <c r="C68" s="201" t="str">
        <f>'Daily Mbr Ins'!C151</f>
        <v>012</v>
      </c>
      <c r="D68" s="201">
        <f>'Daily Mbr Ins'!B151</f>
        <v>15576</v>
      </c>
      <c r="E68" s="201" t="str">
        <f>'Daily Mbr Ins'!D151</f>
        <v>Phoenix</v>
      </c>
      <c r="F68" s="201">
        <f>'Daily Mbr Ins'!F151</f>
        <v>4</v>
      </c>
      <c r="G68" s="201">
        <f>'Daily Mbr Ins'!L151</f>
        <v>0</v>
      </c>
      <c r="H68" s="241">
        <f t="shared" si="17"/>
        <v>0</v>
      </c>
      <c r="I68" s="242">
        <f t="shared" si="1"/>
        <v>4</v>
      </c>
      <c r="J68" s="201">
        <f>'Daily Mbr Ins'!N151</f>
        <v>3</v>
      </c>
      <c r="K68" s="201">
        <f>'Daily Mbr Ins'!T151</f>
        <v>0</v>
      </c>
      <c r="L68" s="241">
        <f t="shared" si="18"/>
        <v>0</v>
      </c>
      <c r="M68" s="201">
        <f t="shared" si="3"/>
        <v>3</v>
      </c>
      <c r="N68" s="256" t="str">
        <f t="shared" si="41"/>
        <v>Yes</v>
      </c>
      <c r="O68" s="256" t="str">
        <f t="shared" si="42"/>
        <v>No</v>
      </c>
      <c r="P68" s="256" t="str">
        <f t="shared" si="43"/>
        <v>No</v>
      </c>
      <c r="Q68" s="256" t="str">
        <f t="shared" si="44"/>
        <v>No</v>
      </c>
      <c r="R68" s="387" t="str">
        <f t="shared" si="45"/>
        <v>No</v>
      </c>
      <c r="S68" s="387" t="str">
        <f t="shared" si="46"/>
        <v>No</v>
      </c>
      <c r="T68" s="387" t="str">
        <f t="shared" si="47"/>
        <v>Yes</v>
      </c>
      <c r="U68" s="387" t="str">
        <f t="shared" si="48"/>
        <v>No</v>
      </c>
      <c r="V68" s="387" t="str">
        <f t="shared" si="49"/>
        <v>No</v>
      </c>
      <c r="W68" s="277">
        <f t="shared" si="19"/>
        <v>4</v>
      </c>
      <c r="X68" s="277">
        <f t="shared" si="20"/>
        <v>8</v>
      </c>
      <c r="Y68" s="277">
        <f t="shared" si="21"/>
        <v>12</v>
      </c>
      <c r="Z68" s="277">
        <f t="shared" si="22"/>
        <v>16</v>
      </c>
    </row>
    <row r="69" spans="2:26" hidden="1">
      <c r="B69" s="201" t="s">
        <v>1974</v>
      </c>
      <c r="C69" s="201" t="str">
        <f>'Daily Mbr Ins'!C155</f>
        <v>012</v>
      </c>
      <c r="D69" s="201">
        <f>'Daily Mbr Ins'!B155</f>
        <v>16776</v>
      </c>
      <c r="E69" s="201" t="str">
        <f>'Daily Mbr Ins'!D155</f>
        <v>Phoenix</v>
      </c>
      <c r="F69" s="201">
        <f>'Daily Mbr Ins'!F155</f>
        <v>4</v>
      </c>
      <c r="G69" s="201">
        <f>'Daily Mbr Ins'!L155</f>
        <v>0</v>
      </c>
      <c r="H69" s="241">
        <f t="shared" si="17"/>
        <v>0</v>
      </c>
      <c r="I69" s="242">
        <f t="shared" si="1"/>
        <v>4</v>
      </c>
      <c r="J69" s="201">
        <f>'Daily Mbr Ins'!N155</f>
        <v>3</v>
      </c>
      <c r="K69" s="201">
        <f>'Daily Mbr Ins'!T155</f>
        <v>0</v>
      </c>
      <c r="L69" s="241">
        <f t="shared" si="18"/>
        <v>0</v>
      </c>
      <c r="M69" s="201">
        <f t="shared" si="3"/>
        <v>3</v>
      </c>
      <c r="N69" s="256" t="str">
        <f t="shared" si="41"/>
        <v>No</v>
      </c>
      <c r="O69" s="256" t="str">
        <f t="shared" si="42"/>
        <v>No</v>
      </c>
      <c r="P69" s="256" t="str">
        <f t="shared" si="43"/>
        <v>No</v>
      </c>
      <c r="Q69" s="256" t="str">
        <f t="shared" si="44"/>
        <v>No</v>
      </c>
      <c r="R69" s="387" t="str">
        <f t="shared" si="45"/>
        <v>No</v>
      </c>
      <c r="S69" s="387" t="str">
        <f t="shared" si="46"/>
        <v>No</v>
      </c>
      <c r="T69" s="387" t="str">
        <f t="shared" si="47"/>
        <v>No</v>
      </c>
      <c r="U69" s="387" t="str">
        <f t="shared" si="48"/>
        <v>No</v>
      </c>
      <c r="V69" s="387" t="str">
        <f t="shared" si="49"/>
        <v>No</v>
      </c>
      <c r="W69" s="277">
        <f t="shared" si="19"/>
        <v>4</v>
      </c>
      <c r="X69" s="277">
        <f t="shared" si="20"/>
        <v>8</v>
      </c>
      <c r="Y69" s="277">
        <f t="shared" si="21"/>
        <v>12</v>
      </c>
      <c r="Z69" s="277">
        <f t="shared" si="22"/>
        <v>16</v>
      </c>
    </row>
    <row r="70" spans="2:26" hidden="1">
      <c r="B70" s="201" t="s">
        <v>620</v>
      </c>
      <c r="C70" s="201" t="str">
        <f>'Daily Mbr Ins'!C35</f>
        <v>013</v>
      </c>
      <c r="D70" s="201">
        <f>'Daily Mbr Ins'!B35</f>
        <v>5471</v>
      </c>
      <c r="E70" s="201" t="str">
        <f>'Daily Mbr Ins'!D35</f>
        <v>Ajo</v>
      </c>
      <c r="F70" s="201">
        <f>'Daily Mbr Ins'!F35</f>
        <v>4</v>
      </c>
      <c r="G70" s="201">
        <f>'Daily Mbr Ins'!L35</f>
        <v>0</v>
      </c>
      <c r="H70" s="241">
        <f t="shared" si="17"/>
        <v>0</v>
      </c>
      <c r="I70" s="242">
        <f t="shared" si="1"/>
        <v>4</v>
      </c>
      <c r="J70" s="201">
        <f>'Daily Mbr Ins'!N35</f>
        <v>3</v>
      </c>
      <c r="K70" s="201">
        <f>'Daily Mbr Ins'!T35</f>
        <v>0</v>
      </c>
      <c r="L70" s="241">
        <f t="shared" si="18"/>
        <v>0</v>
      </c>
      <c r="M70" s="201">
        <f t="shared" si="3"/>
        <v>3</v>
      </c>
      <c r="N70" s="256" t="str">
        <f t="shared" si="41"/>
        <v>Yes</v>
      </c>
      <c r="O70" s="256" t="str">
        <f t="shared" si="42"/>
        <v>No</v>
      </c>
      <c r="P70" s="256" t="str">
        <f t="shared" si="43"/>
        <v>No</v>
      </c>
      <c r="Q70" s="256" t="str">
        <f t="shared" si="44"/>
        <v>No</v>
      </c>
      <c r="R70" s="387" t="str">
        <f t="shared" si="45"/>
        <v>No</v>
      </c>
      <c r="S70" s="387" t="str">
        <f t="shared" si="46"/>
        <v>No</v>
      </c>
      <c r="T70" s="387" t="str">
        <f t="shared" si="47"/>
        <v>No</v>
      </c>
      <c r="U70" s="387" t="str">
        <f t="shared" si="48"/>
        <v>No</v>
      </c>
      <c r="V70" s="387" t="str">
        <f t="shared" si="49"/>
        <v>No</v>
      </c>
      <c r="W70" s="277">
        <f t="shared" si="19"/>
        <v>4</v>
      </c>
      <c r="X70" s="277">
        <f t="shared" si="20"/>
        <v>8</v>
      </c>
      <c r="Y70" s="277">
        <f t="shared" si="21"/>
        <v>12</v>
      </c>
      <c r="Z70" s="277">
        <f t="shared" si="22"/>
        <v>16</v>
      </c>
    </row>
    <row r="71" spans="2:26" hidden="1">
      <c r="B71" s="201" t="s">
        <v>620</v>
      </c>
      <c r="C71" s="201" t="str">
        <f>'Daily Mbr Ins'!C38</f>
        <v>013</v>
      </c>
      <c r="D71" s="246">
        <f>'Daily Mbr Ins'!B38</f>
        <v>6612</v>
      </c>
      <c r="E71" s="246" t="str">
        <f>'Daily Mbr Ins'!D38</f>
        <v>Sun City</v>
      </c>
      <c r="F71" s="201">
        <f>'Daily Mbr Ins'!F38</f>
        <v>5</v>
      </c>
      <c r="G71" s="201">
        <f>'Daily Mbr Ins'!L38</f>
        <v>0</v>
      </c>
      <c r="H71" s="241">
        <f t="shared" si="17"/>
        <v>0</v>
      </c>
      <c r="I71" s="242">
        <f t="shared" si="1"/>
        <v>5</v>
      </c>
      <c r="J71" s="201">
        <f>'Daily Mbr Ins'!N38</f>
        <v>3</v>
      </c>
      <c r="K71" s="201">
        <f>'Daily Mbr Ins'!T38</f>
        <v>0</v>
      </c>
      <c r="L71" s="241">
        <f t="shared" si="18"/>
        <v>0</v>
      </c>
      <c r="M71" s="201">
        <f t="shared" si="3"/>
        <v>3</v>
      </c>
      <c r="N71" s="256"/>
      <c r="O71" s="256"/>
      <c r="P71" s="256"/>
      <c r="Q71" s="256"/>
      <c r="R71" s="387"/>
      <c r="S71" s="387"/>
      <c r="T71" s="387"/>
      <c r="U71" s="387"/>
      <c r="V71" s="387"/>
      <c r="W71" s="277">
        <f t="shared" si="19"/>
        <v>5</v>
      </c>
      <c r="X71" s="277">
        <f t="shared" si="20"/>
        <v>10</v>
      </c>
      <c r="Y71" s="277">
        <f t="shared" si="21"/>
        <v>15</v>
      </c>
      <c r="Z71" s="277">
        <f t="shared" si="22"/>
        <v>20</v>
      </c>
    </row>
    <row r="72" spans="2:26" hidden="1">
      <c r="B72" s="201" t="s">
        <v>620</v>
      </c>
      <c r="C72" s="201" t="str">
        <f>'Daily Mbr Ins'!C95</f>
        <v>013</v>
      </c>
      <c r="D72" s="201">
        <f>'Daily Mbr Ins'!B95</f>
        <v>11440</v>
      </c>
      <c r="E72" s="201" t="str">
        <f>'Daily Mbr Ins'!D95</f>
        <v>Peoria</v>
      </c>
      <c r="F72" s="201">
        <f>'Daily Mbr Ins'!F95</f>
        <v>4</v>
      </c>
      <c r="G72" s="201">
        <f>'Daily Mbr Ins'!L95</f>
        <v>0</v>
      </c>
      <c r="H72" s="241">
        <f t="shared" si="17"/>
        <v>0</v>
      </c>
      <c r="I72" s="242">
        <f t="shared" si="1"/>
        <v>4</v>
      </c>
      <c r="J72" s="201">
        <f>'Daily Mbr Ins'!N95</f>
        <v>3</v>
      </c>
      <c r="K72" s="201">
        <f>'Daily Mbr Ins'!T95</f>
        <v>1</v>
      </c>
      <c r="L72" s="241">
        <f t="shared" si="18"/>
        <v>33.333333333333336</v>
      </c>
      <c r="M72" s="201">
        <f t="shared" si="3"/>
        <v>2</v>
      </c>
      <c r="N72" s="256" t="str">
        <f t="shared" ref="N72:N81" si="50">IF(COUNTIF(Missing185,D72)=0,"Yes","No")</f>
        <v>Yes</v>
      </c>
      <c r="O72" s="256" t="str">
        <f t="shared" ref="O72:O81" si="51">IF(COUNTIF(Missing365,D72)=0,"Yes","No")</f>
        <v>Yes</v>
      </c>
      <c r="P72" s="256" t="str">
        <f t="shared" ref="P72:P81" si="52">IF(COUNTIF(Missing1728,D72)=0,"Yes","No")</f>
        <v>No</v>
      </c>
      <c r="Q72" s="256" t="str">
        <f t="shared" ref="Q72:Q81" si="53">IF(COUNTIF(MissingSP7,D72)=0,"Yes","No")</f>
        <v>No</v>
      </c>
      <c r="R72" s="387" t="str">
        <f t="shared" ref="R72:R81" si="54">IF(AND($S72&gt;="Yes", $T72&gt;="Yes", $U72&gt;="Yes", $V72&gt;="Yes"), "Yes", "No")</f>
        <v>No</v>
      </c>
      <c r="S72" s="387" t="str">
        <f t="shared" ref="S72:S81" si="55">IF((COUNTIF(ProgramDir,D72)=0),"No","Yes")</f>
        <v>No</v>
      </c>
      <c r="T72" s="387" t="str">
        <f t="shared" ref="T72:T81" si="56">IF(COUNTIF(NonCompliantGrandKnight,D72)=0,"No","Yes")</f>
        <v>Yes</v>
      </c>
      <c r="U72" s="387" t="str">
        <f t="shared" ref="U72:U81" si="57">IF(COUNTIF(FamilyDir,D72)=0,"No","Yes")</f>
        <v>No</v>
      </c>
      <c r="V72" s="387" t="str">
        <f t="shared" ref="V72:V81" si="58">IF(COUNTIF(CommunityDir,D72)=0,"No","Yes")</f>
        <v>No</v>
      </c>
      <c r="W72" s="277">
        <f t="shared" si="19"/>
        <v>4</v>
      </c>
      <c r="X72" s="277">
        <f t="shared" si="20"/>
        <v>8</v>
      </c>
      <c r="Y72" s="277">
        <f t="shared" si="21"/>
        <v>12</v>
      </c>
      <c r="Z72" s="277">
        <f t="shared" si="22"/>
        <v>16</v>
      </c>
    </row>
    <row r="73" spans="2:26" hidden="1">
      <c r="B73" s="201" t="s">
        <v>620</v>
      </c>
      <c r="C73" s="201" t="str">
        <f>'Daily Mbr Ins'!C99</f>
        <v>013</v>
      </c>
      <c r="D73" s="201">
        <f>'Daily Mbr Ins'!B99</f>
        <v>11809</v>
      </c>
      <c r="E73" s="201" t="str">
        <f>'Daily Mbr Ins'!D99</f>
        <v>Sun City West Arizona</v>
      </c>
      <c r="F73" s="201">
        <f>'Daily Mbr Ins'!F99</f>
        <v>15</v>
      </c>
      <c r="G73" s="201">
        <f>'Daily Mbr Ins'!L99</f>
        <v>1</v>
      </c>
      <c r="H73" s="241">
        <f t="shared" si="17"/>
        <v>6.666666666666667</v>
      </c>
      <c r="I73" s="242">
        <f t="shared" si="1"/>
        <v>14</v>
      </c>
      <c r="J73" s="201">
        <f>'Daily Mbr Ins'!N99</f>
        <v>5</v>
      </c>
      <c r="K73" s="201">
        <f>'Daily Mbr Ins'!T99</f>
        <v>0</v>
      </c>
      <c r="L73" s="241">
        <f t="shared" si="18"/>
        <v>0</v>
      </c>
      <c r="M73" s="201">
        <f t="shared" si="3"/>
        <v>5</v>
      </c>
      <c r="N73" s="256" t="str">
        <f t="shared" si="50"/>
        <v>Yes</v>
      </c>
      <c r="O73" s="256" t="str">
        <f t="shared" si="51"/>
        <v>Yes</v>
      </c>
      <c r="P73" s="256" t="str">
        <f t="shared" si="52"/>
        <v>No</v>
      </c>
      <c r="Q73" s="256" t="str">
        <f t="shared" si="53"/>
        <v>No</v>
      </c>
      <c r="R73" s="387" t="str">
        <f t="shared" si="54"/>
        <v>No</v>
      </c>
      <c r="S73" s="387" t="str">
        <f t="shared" si="55"/>
        <v>No</v>
      </c>
      <c r="T73" s="387" t="str">
        <f t="shared" si="56"/>
        <v>Yes</v>
      </c>
      <c r="U73" s="387" t="str">
        <f t="shared" si="57"/>
        <v>No</v>
      </c>
      <c r="V73" s="387" t="str">
        <f t="shared" si="58"/>
        <v>No</v>
      </c>
      <c r="W73" s="277">
        <f t="shared" si="19"/>
        <v>14</v>
      </c>
      <c r="X73" s="277">
        <f t="shared" si="20"/>
        <v>29</v>
      </c>
      <c r="Y73" s="277">
        <f t="shared" si="21"/>
        <v>44</v>
      </c>
      <c r="Z73" s="277">
        <f t="shared" si="22"/>
        <v>59</v>
      </c>
    </row>
    <row r="74" spans="2:26" hidden="1">
      <c r="B74" s="201" t="s">
        <v>620</v>
      </c>
      <c r="C74" s="201" t="str">
        <f>'Daily Mbr Ins'!C106</f>
        <v>013</v>
      </c>
      <c r="D74" s="201">
        <f>'Daily Mbr Ins'!B106</f>
        <v>12144</v>
      </c>
      <c r="E74" s="201" t="str">
        <f>'Daily Mbr Ins'!D106</f>
        <v>Sun City</v>
      </c>
      <c r="F74" s="201">
        <f>'Daily Mbr Ins'!F106</f>
        <v>13</v>
      </c>
      <c r="G74" s="201">
        <f>'Daily Mbr Ins'!L106</f>
        <v>-7</v>
      </c>
      <c r="H74" s="241">
        <f t="shared" si="17"/>
        <v>-53.846153846153847</v>
      </c>
      <c r="I74" s="242">
        <f t="shared" si="1"/>
        <v>20</v>
      </c>
      <c r="J74" s="201">
        <f>'Daily Mbr Ins'!N106</f>
        <v>5</v>
      </c>
      <c r="K74" s="201">
        <f>'Daily Mbr Ins'!T106</f>
        <v>-1</v>
      </c>
      <c r="L74" s="241">
        <f t="shared" si="18"/>
        <v>-20</v>
      </c>
      <c r="M74" s="201">
        <f t="shared" si="3"/>
        <v>6</v>
      </c>
      <c r="N74" s="256" t="str">
        <f t="shared" si="50"/>
        <v>Yes</v>
      </c>
      <c r="O74" s="256" t="str">
        <f t="shared" si="51"/>
        <v>Yes</v>
      </c>
      <c r="P74" s="256" t="str">
        <f t="shared" si="52"/>
        <v>No</v>
      </c>
      <c r="Q74" s="256" t="str">
        <f t="shared" si="53"/>
        <v>No</v>
      </c>
      <c r="R74" s="387" t="str">
        <f t="shared" si="54"/>
        <v>No</v>
      </c>
      <c r="S74" s="387" t="str">
        <f t="shared" si="55"/>
        <v>No</v>
      </c>
      <c r="T74" s="387" t="str">
        <f t="shared" si="56"/>
        <v>Yes</v>
      </c>
      <c r="U74" s="387" t="str">
        <f t="shared" si="57"/>
        <v>Yes</v>
      </c>
      <c r="V74" s="387" t="str">
        <f t="shared" si="58"/>
        <v>Yes</v>
      </c>
      <c r="W74" s="277">
        <f t="shared" si="19"/>
        <v>20</v>
      </c>
      <c r="X74" s="277">
        <f t="shared" si="20"/>
        <v>33</v>
      </c>
      <c r="Y74" s="277">
        <f t="shared" si="21"/>
        <v>46</v>
      </c>
      <c r="Z74" s="277">
        <f t="shared" si="22"/>
        <v>59</v>
      </c>
    </row>
    <row r="75" spans="2:26" hidden="1">
      <c r="B75" s="201" t="s">
        <v>609</v>
      </c>
      <c r="C75" s="201" t="str">
        <f>'Daily Mbr Ins'!C69</f>
        <v>014</v>
      </c>
      <c r="D75" s="201">
        <f>'Daily Mbr Ins'!B69</f>
        <v>9188</v>
      </c>
      <c r="E75" s="201" t="str">
        <f>'Daily Mbr Ins'!D69</f>
        <v>Fountain Hills</v>
      </c>
      <c r="F75" s="201">
        <f>'Daily Mbr Ins'!F69</f>
        <v>4</v>
      </c>
      <c r="G75" s="201">
        <f>'Daily Mbr Ins'!L69</f>
        <v>1</v>
      </c>
      <c r="H75" s="241">
        <f t="shared" si="17"/>
        <v>25</v>
      </c>
      <c r="I75" s="242">
        <f t="shared" si="1"/>
        <v>3</v>
      </c>
      <c r="J75" s="201">
        <f>'Daily Mbr Ins'!N69</f>
        <v>3</v>
      </c>
      <c r="K75" s="201">
        <f>'Daily Mbr Ins'!T69</f>
        <v>0</v>
      </c>
      <c r="L75" s="241">
        <f t="shared" si="18"/>
        <v>0</v>
      </c>
      <c r="M75" s="201">
        <f t="shared" si="3"/>
        <v>3</v>
      </c>
      <c r="N75" s="256" t="str">
        <f t="shared" si="50"/>
        <v>No</v>
      </c>
      <c r="O75" s="256" t="str">
        <f t="shared" si="51"/>
        <v>No</v>
      </c>
      <c r="P75" s="256" t="str">
        <f t="shared" si="52"/>
        <v>No</v>
      </c>
      <c r="Q75" s="256" t="str">
        <f t="shared" si="53"/>
        <v>No</v>
      </c>
      <c r="R75" s="387" t="str">
        <f t="shared" si="54"/>
        <v>No</v>
      </c>
      <c r="S75" s="387" t="str">
        <f t="shared" si="55"/>
        <v>No</v>
      </c>
      <c r="T75" s="387" t="str">
        <f t="shared" si="56"/>
        <v>No</v>
      </c>
      <c r="U75" s="387" t="str">
        <f t="shared" si="57"/>
        <v>No</v>
      </c>
      <c r="V75" s="387" t="str">
        <f t="shared" si="58"/>
        <v>No</v>
      </c>
      <c r="W75" s="277">
        <f t="shared" si="19"/>
        <v>3</v>
      </c>
      <c r="X75" s="277">
        <f t="shared" si="20"/>
        <v>7</v>
      </c>
      <c r="Y75" s="277">
        <f t="shared" si="21"/>
        <v>11</v>
      </c>
      <c r="Z75" s="277">
        <f t="shared" si="22"/>
        <v>15</v>
      </c>
    </row>
    <row r="76" spans="2:26" hidden="1">
      <c r="B76" s="201" t="s">
        <v>609</v>
      </c>
      <c r="C76" s="201" t="str">
        <f>'Daily Mbr Ins'!C109</f>
        <v>014</v>
      </c>
      <c r="D76" s="201">
        <f>'Daily Mbr Ins'!B109</f>
        <v>12313</v>
      </c>
      <c r="E76" s="201" t="str">
        <f>'Daily Mbr Ins'!D109</f>
        <v>Scottsdale</v>
      </c>
      <c r="F76" s="201">
        <f>'Daily Mbr Ins'!F109</f>
        <v>10</v>
      </c>
      <c r="G76" s="201">
        <f>'Daily Mbr Ins'!L109</f>
        <v>1</v>
      </c>
      <c r="H76" s="241">
        <f t="shared" si="17"/>
        <v>10</v>
      </c>
      <c r="I76" s="242">
        <f t="shared" si="1"/>
        <v>9</v>
      </c>
      <c r="J76" s="201">
        <f>'Daily Mbr Ins'!N109</f>
        <v>4</v>
      </c>
      <c r="K76" s="201">
        <f>'Daily Mbr Ins'!T109</f>
        <v>1</v>
      </c>
      <c r="L76" s="241">
        <f t="shared" si="18"/>
        <v>25</v>
      </c>
      <c r="M76" s="201">
        <f t="shared" si="3"/>
        <v>3</v>
      </c>
      <c r="N76" s="256" t="str">
        <f t="shared" si="50"/>
        <v>Yes</v>
      </c>
      <c r="O76" s="256" t="str">
        <f t="shared" si="51"/>
        <v>Yes</v>
      </c>
      <c r="P76" s="256" t="str">
        <f t="shared" si="52"/>
        <v>No</v>
      </c>
      <c r="Q76" s="256" t="str">
        <f t="shared" si="53"/>
        <v>No</v>
      </c>
      <c r="R76" s="387" t="str">
        <f t="shared" si="54"/>
        <v>No</v>
      </c>
      <c r="S76" s="387" t="str">
        <f t="shared" si="55"/>
        <v>No</v>
      </c>
      <c r="T76" s="387" t="str">
        <f t="shared" si="56"/>
        <v>Yes</v>
      </c>
      <c r="U76" s="387" t="str">
        <f t="shared" si="57"/>
        <v>No</v>
      </c>
      <c r="V76" s="387" t="str">
        <f t="shared" si="58"/>
        <v>No</v>
      </c>
      <c r="W76" s="277">
        <f t="shared" si="19"/>
        <v>9</v>
      </c>
      <c r="X76" s="277">
        <f t="shared" si="20"/>
        <v>19</v>
      </c>
      <c r="Y76" s="277">
        <f t="shared" si="21"/>
        <v>29</v>
      </c>
      <c r="Z76" s="277">
        <f t="shared" si="22"/>
        <v>39</v>
      </c>
    </row>
    <row r="77" spans="2:26" hidden="1">
      <c r="B77" s="201" t="s">
        <v>609</v>
      </c>
      <c r="C77" s="201" t="str">
        <f>'Daily Mbr Ins'!C110</f>
        <v>014</v>
      </c>
      <c r="D77" s="201">
        <f>'Daily Mbr Ins'!B110</f>
        <v>12338</v>
      </c>
      <c r="E77" s="201" t="str">
        <f>'Daily Mbr Ins'!D110</f>
        <v>Scottsdale</v>
      </c>
      <c r="F77" s="201">
        <f>'Daily Mbr Ins'!F110</f>
        <v>5</v>
      </c>
      <c r="G77" s="201">
        <f>'Daily Mbr Ins'!L110</f>
        <v>0</v>
      </c>
      <c r="H77" s="241">
        <f t="shared" si="17"/>
        <v>0</v>
      </c>
      <c r="I77" s="242">
        <f t="shared" ref="I77:I140" si="59">IF($G77&gt;=$F77, "Yes",$F77-$G77)</f>
        <v>5</v>
      </c>
      <c r="J77" s="201">
        <f>'Daily Mbr Ins'!N110</f>
        <v>3</v>
      </c>
      <c r="K77" s="201">
        <f>'Daily Mbr Ins'!T110</f>
        <v>1</v>
      </c>
      <c r="L77" s="241">
        <f t="shared" si="18"/>
        <v>33.333333333333336</v>
      </c>
      <c r="M77" s="201">
        <f t="shared" ref="M77:M140" si="60">IF($K77&gt;=$J77, "Yes",$J77-$K77)</f>
        <v>2</v>
      </c>
      <c r="N77" s="256" t="str">
        <f t="shared" si="50"/>
        <v>No</v>
      </c>
      <c r="O77" s="256" t="str">
        <f t="shared" si="51"/>
        <v>No</v>
      </c>
      <c r="P77" s="256" t="str">
        <f t="shared" si="52"/>
        <v>No</v>
      </c>
      <c r="Q77" s="256" t="str">
        <f t="shared" si="53"/>
        <v>No</v>
      </c>
      <c r="R77" s="387" t="str">
        <f t="shared" si="54"/>
        <v>No</v>
      </c>
      <c r="S77" s="387" t="str">
        <f t="shared" si="55"/>
        <v>No</v>
      </c>
      <c r="T77" s="387" t="str">
        <f t="shared" si="56"/>
        <v>No</v>
      </c>
      <c r="U77" s="387" t="str">
        <f t="shared" si="57"/>
        <v>No</v>
      </c>
      <c r="V77" s="387" t="str">
        <f t="shared" si="58"/>
        <v>No</v>
      </c>
      <c r="W77" s="277">
        <f t="shared" si="19"/>
        <v>5</v>
      </c>
      <c r="X77" s="277">
        <f t="shared" si="20"/>
        <v>10</v>
      </c>
      <c r="Y77" s="277">
        <f t="shared" si="21"/>
        <v>15</v>
      </c>
      <c r="Z77" s="277">
        <f t="shared" si="22"/>
        <v>20</v>
      </c>
    </row>
    <row r="78" spans="2:26" hidden="1">
      <c r="B78" s="201" t="s">
        <v>609</v>
      </c>
      <c r="C78" s="201" t="str">
        <f>'Daily Mbr Ins'!C113</f>
        <v>014</v>
      </c>
      <c r="D78" s="201">
        <f>'Daily Mbr Ins'!B113</f>
        <v>12449</v>
      </c>
      <c r="E78" s="201" t="str">
        <f>'Daily Mbr Ins'!D113</f>
        <v>Scottsdale</v>
      </c>
      <c r="F78" s="201">
        <f>'Daily Mbr Ins'!F113</f>
        <v>10</v>
      </c>
      <c r="G78" s="201">
        <f>'Daily Mbr Ins'!L113</f>
        <v>8</v>
      </c>
      <c r="H78" s="241">
        <f t="shared" si="17"/>
        <v>80</v>
      </c>
      <c r="I78" s="242">
        <f t="shared" si="59"/>
        <v>2</v>
      </c>
      <c r="J78" s="201">
        <f>'Daily Mbr Ins'!N113</f>
        <v>4</v>
      </c>
      <c r="K78" s="201">
        <f>'Daily Mbr Ins'!T113</f>
        <v>2</v>
      </c>
      <c r="L78" s="241">
        <f t="shared" si="18"/>
        <v>50</v>
      </c>
      <c r="M78" s="201">
        <f t="shared" si="60"/>
        <v>2</v>
      </c>
      <c r="N78" s="256" t="str">
        <f t="shared" si="50"/>
        <v>Yes</v>
      </c>
      <c r="O78" s="256" t="str">
        <f t="shared" si="51"/>
        <v>No</v>
      </c>
      <c r="P78" s="256" t="str">
        <f t="shared" si="52"/>
        <v>No</v>
      </c>
      <c r="Q78" s="256" t="str">
        <f t="shared" si="53"/>
        <v>No</v>
      </c>
      <c r="R78" s="387" t="str">
        <f t="shared" si="54"/>
        <v>No</v>
      </c>
      <c r="S78" s="387" t="str">
        <f t="shared" si="55"/>
        <v>No</v>
      </c>
      <c r="T78" s="387" t="str">
        <f t="shared" si="56"/>
        <v>No</v>
      </c>
      <c r="U78" s="387" t="str">
        <f t="shared" si="57"/>
        <v>No</v>
      </c>
      <c r="V78" s="387" t="str">
        <f t="shared" si="58"/>
        <v>No</v>
      </c>
      <c r="W78" s="277">
        <f t="shared" si="19"/>
        <v>2</v>
      </c>
      <c r="X78" s="277">
        <f t="shared" si="20"/>
        <v>12</v>
      </c>
      <c r="Y78" s="277">
        <f t="shared" si="21"/>
        <v>22</v>
      </c>
      <c r="Z78" s="277">
        <f t="shared" si="22"/>
        <v>32</v>
      </c>
    </row>
    <row r="79" spans="2:26" hidden="1">
      <c r="B79" s="201" t="s">
        <v>620</v>
      </c>
      <c r="C79" s="201" t="str">
        <f>'Daily Mbr Ins'!C25</f>
        <v>015</v>
      </c>
      <c r="D79" s="201">
        <f>'Daily Mbr Ins'!B25</f>
        <v>3855</v>
      </c>
      <c r="E79" s="201" t="str">
        <f>'Daily Mbr Ins'!D25</f>
        <v>Glendale</v>
      </c>
      <c r="F79" s="201">
        <f>'Daily Mbr Ins'!F25</f>
        <v>19</v>
      </c>
      <c r="G79" s="201">
        <f>'Daily Mbr Ins'!L25</f>
        <v>1</v>
      </c>
      <c r="H79" s="241">
        <f t="shared" si="17"/>
        <v>5.2631578947368425</v>
      </c>
      <c r="I79" s="242">
        <f t="shared" si="59"/>
        <v>18</v>
      </c>
      <c r="J79" s="201">
        <f>'Daily Mbr Ins'!N25</f>
        <v>7</v>
      </c>
      <c r="K79" s="201">
        <f>'Daily Mbr Ins'!T25</f>
        <v>-1</v>
      </c>
      <c r="L79" s="241">
        <f t="shared" si="18"/>
        <v>-14.285714285714286</v>
      </c>
      <c r="M79" s="201">
        <f t="shared" si="60"/>
        <v>8</v>
      </c>
      <c r="N79" s="256" t="str">
        <f t="shared" si="50"/>
        <v>Yes</v>
      </c>
      <c r="O79" s="256" t="str">
        <f t="shared" si="51"/>
        <v>Yes</v>
      </c>
      <c r="P79" s="256" t="str">
        <f t="shared" si="52"/>
        <v>No</v>
      </c>
      <c r="Q79" s="256" t="str">
        <f t="shared" si="53"/>
        <v>No</v>
      </c>
      <c r="R79" s="387" t="str">
        <f t="shared" si="54"/>
        <v>Yes</v>
      </c>
      <c r="S79" s="387" t="str">
        <f t="shared" si="55"/>
        <v>Yes</v>
      </c>
      <c r="T79" s="387" t="str">
        <f t="shared" si="56"/>
        <v>Yes</v>
      </c>
      <c r="U79" s="387" t="str">
        <f t="shared" si="57"/>
        <v>Yes</v>
      </c>
      <c r="V79" s="387" t="str">
        <f t="shared" si="58"/>
        <v>Yes</v>
      </c>
      <c r="W79" s="277">
        <f t="shared" si="19"/>
        <v>18</v>
      </c>
      <c r="X79" s="277">
        <f t="shared" si="20"/>
        <v>37</v>
      </c>
      <c r="Y79" s="277">
        <f t="shared" si="21"/>
        <v>56</v>
      </c>
      <c r="Z79" s="277">
        <f t="shared" si="22"/>
        <v>75</v>
      </c>
    </row>
    <row r="80" spans="2:26" hidden="1">
      <c r="B80" s="201" t="s">
        <v>620</v>
      </c>
      <c r="C80" s="201" t="str">
        <f>'Daily Mbr Ins'!C45</f>
        <v>015</v>
      </c>
      <c r="D80" s="201">
        <f>'Daily Mbr Ins'!B45</f>
        <v>7114</v>
      </c>
      <c r="E80" s="201" t="str">
        <f>'Daily Mbr Ins'!D45</f>
        <v>Glendale</v>
      </c>
      <c r="F80" s="201">
        <f>'Daily Mbr Ins'!F45</f>
        <v>6</v>
      </c>
      <c r="G80" s="201">
        <f>'Daily Mbr Ins'!L45</f>
        <v>0</v>
      </c>
      <c r="H80" s="241">
        <f t="shared" si="17"/>
        <v>0</v>
      </c>
      <c r="I80" s="242">
        <f t="shared" si="59"/>
        <v>6</v>
      </c>
      <c r="J80" s="201">
        <f>'Daily Mbr Ins'!N45</f>
        <v>3</v>
      </c>
      <c r="K80" s="201">
        <f>'Daily Mbr Ins'!T45</f>
        <v>0</v>
      </c>
      <c r="L80" s="241">
        <f t="shared" si="18"/>
        <v>0</v>
      </c>
      <c r="M80" s="201">
        <f t="shared" si="60"/>
        <v>3</v>
      </c>
      <c r="N80" s="256" t="str">
        <f t="shared" si="50"/>
        <v>Yes</v>
      </c>
      <c r="O80" s="256" t="str">
        <f t="shared" si="51"/>
        <v>Yes</v>
      </c>
      <c r="P80" s="256" t="str">
        <f t="shared" si="52"/>
        <v>No</v>
      </c>
      <c r="Q80" s="256" t="str">
        <f t="shared" si="53"/>
        <v>No</v>
      </c>
      <c r="R80" s="387" t="str">
        <f t="shared" si="54"/>
        <v>No</v>
      </c>
      <c r="S80" s="387" t="str">
        <f t="shared" si="55"/>
        <v>No</v>
      </c>
      <c r="T80" s="387" t="str">
        <f t="shared" si="56"/>
        <v>No</v>
      </c>
      <c r="U80" s="387" t="str">
        <f t="shared" si="57"/>
        <v>No</v>
      </c>
      <c r="V80" s="387" t="str">
        <f t="shared" si="58"/>
        <v>No</v>
      </c>
      <c r="W80" s="277">
        <f t="shared" si="19"/>
        <v>6</v>
      </c>
      <c r="X80" s="277">
        <f t="shared" si="20"/>
        <v>12</v>
      </c>
      <c r="Y80" s="277">
        <f t="shared" si="21"/>
        <v>18</v>
      </c>
      <c r="Z80" s="277">
        <f t="shared" si="22"/>
        <v>24</v>
      </c>
    </row>
    <row r="81" spans="2:26" hidden="1">
      <c r="B81" s="277" t="s">
        <v>620</v>
      </c>
      <c r="C81" s="277" t="str">
        <f>'Daily Mbr Ins'!C49</f>
        <v>015</v>
      </c>
      <c r="D81" s="277">
        <f>'Daily Mbr Ins'!B49</f>
        <v>7465</v>
      </c>
      <c r="E81" s="277" t="str">
        <f>'Daily Mbr Ins'!D49</f>
        <v>Phoenix</v>
      </c>
      <c r="F81" s="201">
        <f>'Daily Mbr Ins'!F49</f>
        <v>17</v>
      </c>
      <c r="G81" s="201">
        <f>'Daily Mbr Ins'!L49</f>
        <v>0</v>
      </c>
      <c r="H81" s="241">
        <f t="shared" si="17"/>
        <v>0</v>
      </c>
      <c r="I81" s="242">
        <f t="shared" si="59"/>
        <v>17</v>
      </c>
      <c r="J81" s="201">
        <f>'Daily Mbr Ins'!N49</f>
        <v>6</v>
      </c>
      <c r="K81" s="201">
        <f>'Daily Mbr Ins'!T49</f>
        <v>2</v>
      </c>
      <c r="L81" s="241">
        <f t="shared" si="18"/>
        <v>33.333333333333336</v>
      </c>
      <c r="M81" s="201">
        <f t="shared" si="60"/>
        <v>4</v>
      </c>
      <c r="N81" s="256" t="str">
        <f t="shared" si="50"/>
        <v>Yes</v>
      </c>
      <c r="O81" s="256" t="str">
        <f t="shared" si="51"/>
        <v>Yes</v>
      </c>
      <c r="P81" s="256" t="str">
        <f t="shared" si="52"/>
        <v>No</v>
      </c>
      <c r="Q81" s="256" t="str">
        <f t="shared" si="53"/>
        <v>No</v>
      </c>
      <c r="R81" s="387" t="str">
        <f t="shared" si="54"/>
        <v>No</v>
      </c>
      <c r="S81" s="387" t="str">
        <f t="shared" si="55"/>
        <v>No</v>
      </c>
      <c r="T81" s="387" t="str">
        <f t="shared" si="56"/>
        <v>Yes</v>
      </c>
      <c r="U81" s="387" t="str">
        <f t="shared" si="57"/>
        <v>No</v>
      </c>
      <c r="V81" s="387" t="str">
        <f t="shared" si="58"/>
        <v>No</v>
      </c>
      <c r="W81" s="277">
        <f t="shared" si="19"/>
        <v>17</v>
      </c>
      <c r="X81" s="277">
        <f t="shared" si="20"/>
        <v>34</v>
      </c>
      <c r="Y81" s="277">
        <f t="shared" si="21"/>
        <v>51</v>
      </c>
      <c r="Z81" s="277">
        <f t="shared" si="22"/>
        <v>68</v>
      </c>
    </row>
    <row r="82" spans="2:26" hidden="1">
      <c r="B82" s="201" t="s">
        <v>620</v>
      </c>
      <c r="C82" s="201" t="str">
        <f>'Daily Mbr Ins'!C126</f>
        <v>015</v>
      </c>
      <c r="D82" s="246">
        <f>'Daily Mbr Ins'!B126</f>
        <v>13568</v>
      </c>
      <c r="E82" s="246" t="str">
        <f>'Daily Mbr Ins'!D126</f>
        <v>Phoenix</v>
      </c>
      <c r="F82" s="201">
        <f>'Daily Mbr Ins'!F126</f>
        <v>4</v>
      </c>
      <c r="G82" s="201">
        <f>'Daily Mbr Ins'!L126</f>
        <v>0</v>
      </c>
      <c r="H82" s="241">
        <f t="shared" si="17"/>
        <v>0</v>
      </c>
      <c r="I82" s="242">
        <f t="shared" si="59"/>
        <v>4</v>
      </c>
      <c r="J82" s="201">
        <f>'Daily Mbr Ins'!N126</f>
        <v>3</v>
      </c>
      <c r="K82" s="201">
        <f>'Daily Mbr Ins'!T126</f>
        <v>0</v>
      </c>
      <c r="L82" s="241">
        <f t="shared" si="18"/>
        <v>0</v>
      </c>
      <c r="M82" s="201">
        <f t="shared" si="60"/>
        <v>3</v>
      </c>
      <c r="N82" s="256"/>
      <c r="O82" s="256"/>
      <c r="P82" s="256"/>
      <c r="Q82" s="256"/>
      <c r="R82" s="387"/>
      <c r="S82" s="387"/>
      <c r="T82" s="387"/>
      <c r="U82" s="387"/>
      <c r="V82" s="387"/>
      <c r="W82" s="277">
        <f t="shared" si="19"/>
        <v>4</v>
      </c>
      <c r="X82" s="277">
        <f t="shared" si="20"/>
        <v>8</v>
      </c>
      <c r="Y82" s="277">
        <f t="shared" si="21"/>
        <v>12</v>
      </c>
      <c r="Z82" s="277">
        <f t="shared" si="22"/>
        <v>16</v>
      </c>
    </row>
    <row r="83" spans="2:26" hidden="1">
      <c r="B83" s="201" t="s">
        <v>620</v>
      </c>
      <c r="C83" s="201" t="str">
        <f>'Daily Mbr Ins'!C150</f>
        <v>015</v>
      </c>
      <c r="D83" s="201">
        <f>'Daily Mbr Ins'!B150</f>
        <v>15497</v>
      </c>
      <c r="E83" s="201" t="str">
        <f>'Daily Mbr Ins'!D150</f>
        <v>Phoenix</v>
      </c>
      <c r="F83" s="201">
        <f>'Daily Mbr Ins'!F150</f>
        <v>4</v>
      </c>
      <c r="G83" s="201">
        <f>'Daily Mbr Ins'!L150</f>
        <v>0</v>
      </c>
      <c r="H83" s="241">
        <f t="shared" si="17"/>
        <v>0</v>
      </c>
      <c r="I83" s="242">
        <f t="shared" si="59"/>
        <v>4</v>
      </c>
      <c r="J83" s="201">
        <f>'Daily Mbr Ins'!N150</f>
        <v>3</v>
      </c>
      <c r="K83" s="201">
        <f>'Daily Mbr Ins'!T150</f>
        <v>0</v>
      </c>
      <c r="L83" s="241">
        <f t="shared" si="18"/>
        <v>0</v>
      </c>
      <c r="M83" s="201">
        <f t="shared" si="60"/>
        <v>3</v>
      </c>
      <c r="N83" s="256" t="str">
        <f>IF(COUNTIF(Missing185,D83)=0,"Yes","No")</f>
        <v>Yes</v>
      </c>
      <c r="O83" s="256" t="str">
        <f>IF(COUNTIF(Missing365,D83)=0,"Yes","No")</f>
        <v>Yes</v>
      </c>
      <c r="P83" s="256" t="str">
        <f>IF(COUNTIF(Missing1728,D83)=0,"Yes","No")</f>
        <v>No</v>
      </c>
      <c r="Q83" s="256" t="str">
        <f>IF(COUNTIF(MissingSP7,D83)=0,"Yes","No")</f>
        <v>No</v>
      </c>
      <c r="R83" s="387" t="str">
        <f>IF(AND($S83&gt;="Yes", $T83&gt;="Yes", $U83&gt;="Yes", $V83&gt;="Yes"), "Yes", "No")</f>
        <v>No</v>
      </c>
      <c r="S83" s="387" t="str">
        <f>IF((COUNTIF(ProgramDir,D83)=0),"No","Yes")</f>
        <v>No</v>
      </c>
      <c r="T83" s="387" t="str">
        <f>IF(COUNTIF(NonCompliantGrandKnight,D83)=0,"No","Yes")</f>
        <v>No</v>
      </c>
      <c r="U83" s="387" t="str">
        <f>IF(COUNTIF(FamilyDir,D83)=0,"No","Yes")</f>
        <v>No</v>
      </c>
      <c r="V83" s="387" t="str">
        <f>IF(COUNTIF(CommunityDir,D83)=0,"No","Yes")</f>
        <v>No</v>
      </c>
      <c r="W83" s="277">
        <f t="shared" si="19"/>
        <v>4</v>
      </c>
      <c r="X83" s="277">
        <f t="shared" si="20"/>
        <v>8</v>
      </c>
      <c r="Y83" s="277">
        <f t="shared" si="21"/>
        <v>12</v>
      </c>
      <c r="Z83" s="277">
        <f t="shared" si="22"/>
        <v>16</v>
      </c>
    </row>
    <row r="84" spans="2:26" hidden="1">
      <c r="B84" s="201" t="s">
        <v>609</v>
      </c>
      <c r="C84" s="201" t="str">
        <f>'Daily Mbr Ins'!C10</f>
        <v>016</v>
      </c>
      <c r="D84" s="201">
        <f>'Daily Mbr Ins'!B10</f>
        <v>1158</v>
      </c>
      <c r="E84" s="201" t="str">
        <f>'Daily Mbr Ins'!D10</f>
        <v>Globe</v>
      </c>
      <c r="F84" s="201">
        <f>'Daily Mbr Ins'!F10</f>
        <v>6</v>
      </c>
      <c r="G84" s="201">
        <f>'Daily Mbr Ins'!L10</f>
        <v>0</v>
      </c>
      <c r="H84" s="241">
        <f t="shared" si="17"/>
        <v>0</v>
      </c>
      <c r="I84" s="242">
        <f t="shared" si="59"/>
        <v>6</v>
      </c>
      <c r="J84" s="201">
        <f>'Daily Mbr Ins'!N10</f>
        <v>3</v>
      </c>
      <c r="K84" s="201">
        <f>'Daily Mbr Ins'!T10</f>
        <v>0</v>
      </c>
      <c r="L84" s="241">
        <f t="shared" si="18"/>
        <v>0</v>
      </c>
      <c r="M84" s="201">
        <f t="shared" si="60"/>
        <v>3</v>
      </c>
      <c r="N84" s="256" t="str">
        <f>IF(COUNTIF(Missing185,D84)=0,"Yes","No")</f>
        <v>No</v>
      </c>
      <c r="O84" s="256" t="str">
        <f>IF(COUNTIF(Missing365,D84)=0,"Yes","No")</f>
        <v>Yes</v>
      </c>
      <c r="P84" s="256" t="str">
        <f>IF(COUNTIF(Missing1728,D84)=0,"Yes","No")</f>
        <v>No</v>
      </c>
      <c r="Q84" s="256" t="str">
        <f>IF(COUNTIF(MissingSP7,D84)=0,"Yes","No")</f>
        <v>No</v>
      </c>
      <c r="R84" s="387" t="str">
        <f>IF(AND($S84&gt;="Yes", $T84&gt;="Yes", $U84&gt;="Yes", $V84&gt;="Yes"), "Yes", "No")</f>
        <v>No</v>
      </c>
      <c r="S84" s="387" t="str">
        <f>IF((COUNTIF(ProgramDir,D84)=0),"No","Yes")</f>
        <v>Yes</v>
      </c>
      <c r="T84" s="387" t="str">
        <f>IF(COUNTIF(NonCompliantGrandKnight,D84)=0,"No","Yes")</f>
        <v>No</v>
      </c>
      <c r="U84" s="387" t="str">
        <f>IF(COUNTIF(FamilyDir,D84)=0,"No","Yes")</f>
        <v>No</v>
      </c>
      <c r="V84" s="387" t="str">
        <f>IF(COUNTIF(CommunityDir,D84)=0,"No","Yes")</f>
        <v>No</v>
      </c>
      <c r="W84" s="277">
        <f t="shared" si="19"/>
        <v>6</v>
      </c>
      <c r="X84" s="277">
        <f t="shared" si="20"/>
        <v>12</v>
      </c>
      <c r="Y84" s="277">
        <f t="shared" si="21"/>
        <v>18</v>
      </c>
      <c r="Z84" s="277">
        <f t="shared" si="22"/>
        <v>24</v>
      </c>
    </row>
    <row r="85" spans="2:26" hidden="1">
      <c r="B85" s="201" t="s">
        <v>609</v>
      </c>
      <c r="C85" s="201" t="str">
        <f>'Daily Mbr Ins'!C17</f>
        <v>016</v>
      </c>
      <c r="D85" s="201">
        <f>'Daily Mbr Ins'!B17</f>
        <v>1882</v>
      </c>
      <c r="E85" s="201" t="str">
        <f>'Daily Mbr Ins'!D17</f>
        <v>Miami</v>
      </c>
      <c r="F85" s="201">
        <f>'Daily Mbr Ins'!F17</f>
        <v>5</v>
      </c>
      <c r="G85" s="201">
        <f>'Daily Mbr Ins'!L17</f>
        <v>1</v>
      </c>
      <c r="H85" s="241">
        <f t="shared" si="17"/>
        <v>20</v>
      </c>
      <c r="I85" s="242">
        <f t="shared" si="59"/>
        <v>4</v>
      </c>
      <c r="J85" s="201">
        <f>'Daily Mbr Ins'!N17</f>
        <v>3</v>
      </c>
      <c r="K85" s="201">
        <f>'Daily Mbr Ins'!T17</f>
        <v>0</v>
      </c>
      <c r="L85" s="241">
        <f t="shared" si="18"/>
        <v>0</v>
      </c>
      <c r="M85" s="201">
        <f t="shared" si="60"/>
        <v>3</v>
      </c>
      <c r="N85" s="256" t="str">
        <f>IF(COUNTIF(Missing185,D85)=0,"Yes","No")</f>
        <v>Yes</v>
      </c>
      <c r="O85" s="256" t="str">
        <f>IF(COUNTIF(Missing365,D85)=0,"Yes","No")</f>
        <v>Yes</v>
      </c>
      <c r="P85" s="256" t="str">
        <f>IF(COUNTIF(Missing1728,D85)=0,"Yes","No")</f>
        <v>No</v>
      </c>
      <c r="Q85" s="256" t="str">
        <f>IF(COUNTIF(MissingSP7,D85)=0,"Yes","No")</f>
        <v>No</v>
      </c>
      <c r="R85" s="387" t="str">
        <f>IF(AND($S85&gt;="Yes", $T85&gt;="Yes", $U85&gt;="Yes", $V85&gt;="Yes"), "Yes", "No")</f>
        <v>No</v>
      </c>
      <c r="S85" s="387" t="str">
        <f>IF((COUNTIF(ProgramDir,D85)=0),"No","Yes")</f>
        <v>No</v>
      </c>
      <c r="T85" s="387" t="str">
        <f>IF(COUNTIF(NonCompliantGrandKnight,D85)=0,"No","Yes")</f>
        <v>No</v>
      </c>
      <c r="U85" s="387" t="str">
        <f>IF(COUNTIF(FamilyDir,D85)=0,"No","Yes")</f>
        <v>Yes</v>
      </c>
      <c r="V85" s="387" t="str">
        <f>IF(COUNTIF(CommunityDir,D85)=0,"No","Yes")</f>
        <v>No</v>
      </c>
      <c r="W85" s="277">
        <f t="shared" si="19"/>
        <v>4</v>
      </c>
      <c r="X85" s="277">
        <f t="shared" si="20"/>
        <v>9</v>
      </c>
      <c r="Y85" s="277">
        <f t="shared" si="21"/>
        <v>14</v>
      </c>
      <c r="Z85" s="277">
        <f t="shared" si="22"/>
        <v>19</v>
      </c>
    </row>
    <row r="86" spans="2:26" hidden="1">
      <c r="B86" s="201" t="s">
        <v>609</v>
      </c>
      <c r="C86" s="201" t="str">
        <f>'Daily Mbr Ins'!C22</f>
        <v>016</v>
      </c>
      <c r="D86" s="201">
        <f>'Daily Mbr Ins'!B22</f>
        <v>3395</v>
      </c>
      <c r="E86" s="201" t="str">
        <f>'Daily Mbr Ins'!D22</f>
        <v>Superior</v>
      </c>
      <c r="F86" s="201">
        <f>'Daily Mbr Ins'!F22</f>
        <v>4</v>
      </c>
      <c r="G86" s="201">
        <f>'Daily Mbr Ins'!L22</f>
        <v>0</v>
      </c>
      <c r="H86" s="241">
        <f t="shared" si="17"/>
        <v>0</v>
      </c>
      <c r="I86" s="242">
        <f t="shared" si="59"/>
        <v>4</v>
      </c>
      <c r="J86" s="201">
        <f>'Daily Mbr Ins'!N22</f>
        <v>3</v>
      </c>
      <c r="K86" s="201">
        <f>'Daily Mbr Ins'!T22</f>
        <v>0</v>
      </c>
      <c r="L86" s="241">
        <f t="shared" si="18"/>
        <v>0</v>
      </c>
      <c r="M86" s="201">
        <f t="shared" si="60"/>
        <v>3</v>
      </c>
      <c r="N86" s="256" t="str">
        <f>IF(COUNTIF(Missing185,D86)=0,"Yes","No")</f>
        <v>No</v>
      </c>
      <c r="O86" s="256" t="str">
        <f>IF(COUNTIF(Missing365,D86)=0,"Yes","No")</f>
        <v>No</v>
      </c>
      <c r="P86" s="256" t="str">
        <f>IF(COUNTIF(Missing1728,D86)=0,"Yes","No")</f>
        <v>No</v>
      </c>
      <c r="Q86" s="256" t="str">
        <f>IF(COUNTIF(MissingSP7,D86)=0,"Yes","No")</f>
        <v>No</v>
      </c>
      <c r="R86" s="387" t="str">
        <f>IF(AND($S86&gt;="Yes", $T86&gt;="Yes", $U86&gt;="Yes", $V86&gt;="Yes"), "Yes", "No")</f>
        <v>No</v>
      </c>
      <c r="S86" s="387" t="str">
        <f>IF((COUNTIF(ProgramDir,D86)=0),"No","Yes")</f>
        <v>No</v>
      </c>
      <c r="T86" s="387" t="str">
        <f>IF(COUNTIF(NonCompliantGrandKnight,D86)=0,"No","Yes")</f>
        <v>No</v>
      </c>
      <c r="U86" s="387" t="str">
        <f>IF(COUNTIF(FamilyDir,D86)=0,"No","Yes")</f>
        <v>No</v>
      </c>
      <c r="V86" s="387" t="str">
        <f>IF(COUNTIF(CommunityDir,D86)=0,"No","Yes")</f>
        <v>No</v>
      </c>
      <c r="W86" s="277">
        <f t="shared" si="19"/>
        <v>4</v>
      </c>
      <c r="X86" s="277">
        <f t="shared" si="20"/>
        <v>8</v>
      </c>
      <c r="Y86" s="277">
        <f t="shared" si="21"/>
        <v>12</v>
      </c>
      <c r="Z86" s="277">
        <f t="shared" si="22"/>
        <v>16</v>
      </c>
    </row>
    <row r="87" spans="2:26" hidden="1">
      <c r="B87" s="201" t="s">
        <v>609</v>
      </c>
      <c r="C87" s="201" t="str">
        <f>'Daily Mbr Ins'!C26</f>
        <v>016</v>
      </c>
      <c r="D87" s="201">
        <f>'Daily Mbr Ins'!B26</f>
        <v>4260</v>
      </c>
      <c r="E87" s="201" t="str">
        <f>'Daily Mbr Ins'!D26</f>
        <v>Safford</v>
      </c>
      <c r="F87" s="201">
        <f>'Daily Mbr Ins'!F26</f>
        <v>4</v>
      </c>
      <c r="G87" s="201">
        <f>'Daily Mbr Ins'!L26</f>
        <v>-1</v>
      </c>
      <c r="H87" s="241">
        <f t="shared" si="17"/>
        <v>-25</v>
      </c>
      <c r="I87" s="242">
        <f t="shared" si="59"/>
        <v>5</v>
      </c>
      <c r="J87" s="201">
        <f>'Daily Mbr Ins'!N26</f>
        <v>3</v>
      </c>
      <c r="K87" s="201">
        <f>'Daily Mbr Ins'!T26</f>
        <v>0</v>
      </c>
      <c r="L87" s="241">
        <f t="shared" si="18"/>
        <v>0</v>
      </c>
      <c r="M87" s="201">
        <f t="shared" si="60"/>
        <v>3</v>
      </c>
      <c r="N87" s="256" t="str">
        <f>IF(COUNTIF(Missing185,D87)=0,"Yes","No")</f>
        <v>Yes</v>
      </c>
      <c r="O87" s="256" t="str">
        <f>IF(COUNTIF(Missing365,D87)=0,"Yes","No")</f>
        <v>No</v>
      </c>
      <c r="P87" s="256" t="str">
        <f>IF(COUNTIF(Missing1728,D87)=0,"Yes","No")</f>
        <v>No</v>
      </c>
      <c r="Q87" s="256" t="str">
        <f>IF(COUNTIF(MissingSP7,D87)=0,"Yes","No")</f>
        <v>No</v>
      </c>
      <c r="R87" s="387" t="str">
        <f>IF(AND($S87&gt;="Yes", $T87&gt;="Yes", $U87&gt;="Yes", $V87&gt;="Yes"), "Yes", "No")</f>
        <v>No</v>
      </c>
      <c r="S87" s="387" t="str">
        <f>IF((COUNTIF(ProgramDir,D87)=0),"No","Yes")</f>
        <v>No</v>
      </c>
      <c r="T87" s="387" t="str">
        <f>IF(COUNTIF(NonCompliantGrandKnight,D87)=0,"No","Yes")</f>
        <v>No</v>
      </c>
      <c r="U87" s="387" t="str">
        <f>IF(COUNTIF(FamilyDir,D87)=0,"No","Yes")</f>
        <v>No</v>
      </c>
      <c r="V87" s="387" t="str">
        <f>IF(COUNTIF(CommunityDir,D87)=0,"No","Yes")</f>
        <v>No</v>
      </c>
      <c r="W87" s="277">
        <f t="shared" si="19"/>
        <v>5</v>
      </c>
      <c r="X87" s="277">
        <f t="shared" si="20"/>
        <v>9</v>
      </c>
      <c r="Y87" s="277">
        <f t="shared" si="21"/>
        <v>13</v>
      </c>
      <c r="Z87" s="277">
        <f t="shared" si="22"/>
        <v>17</v>
      </c>
    </row>
    <row r="88" spans="2:26" hidden="1">
      <c r="B88" s="201" t="s">
        <v>609</v>
      </c>
      <c r="C88" s="201" t="str">
        <f>'Daily Mbr Ins'!C34</f>
        <v>016</v>
      </c>
      <c r="D88" s="246">
        <f>'Daily Mbr Ins'!B34</f>
        <v>5313</v>
      </c>
      <c r="E88" s="246" t="str">
        <f>'Daily Mbr Ins'!D34</f>
        <v>Clifton</v>
      </c>
      <c r="F88" s="201">
        <f>'Daily Mbr Ins'!F34</f>
        <v>12</v>
      </c>
      <c r="G88" s="201">
        <f>'Daily Mbr Ins'!L34</f>
        <v>0</v>
      </c>
      <c r="H88" s="241">
        <f t="shared" si="17"/>
        <v>0</v>
      </c>
      <c r="I88" s="242">
        <f t="shared" si="59"/>
        <v>12</v>
      </c>
      <c r="J88" s="201">
        <f>'Daily Mbr Ins'!N34</f>
        <v>3</v>
      </c>
      <c r="K88" s="201">
        <f>'Daily Mbr Ins'!T34</f>
        <v>0</v>
      </c>
      <c r="L88" s="241">
        <f t="shared" si="18"/>
        <v>0</v>
      </c>
      <c r="M88" s="201">
        <f t="shared" si="60"/>
        <v>3</v>
      </c>
      <c r="N88" s="256"/>
      <c r="O88" s="256"/>
      <c r="P88" s="256"/>
      <c r="Q88" s="256"/>
      <c r="R88" s="387"/>
      <c r="S88" s="387"/>
      <c r="T88" s="387"/>
      <c r="U88" s="387"/>
      <c r="V88" s="387"/>
      <c r="W88" s="277">
        <f t="shared" si="19"/>
        <v>12</v>
      </c>
      <c r="X88" s="277">
        <f t="shared" si="20"/>
        <v>24</v>
      </c>
      <c r="Y88" s="277">
        <f t="shared" si="21"/>
        <v>36</v>
      </c>
      <c r="Z88" s="277">
        <f t="shared" si="22"/>
        <v>48</v>
      </c>
    </row>
    <row r="89" spans="2:26" hidden="1">
      <c r="B89" s="201" t="s">
        <v>609</v>
      </c>
      <c r="C89" s="201" t="str">
        <f>'Daily Mbr Ins'!C132</f>
        <v>016</v>
      </c>
      <c r="D89" s="201">
        <f>'Daily Mbr Ins'!B132</f>
        <v>14033</v>
      </c>
      <c r="E89" s="201" t="str">
        <f>'Daily Mbr Ins'!D132</f>
        <v>Kearny/Hayden</v>
      </c>
      <c r="F89" s="201">
        <f>'Daily Mbr Ins'!F132</f>
        <v>4</v>
      </c>
      <c r="G89" s="201">
        <f>'Daily Mbr Ins'!L132</f>
        <v>0</v>
      </c>
      <c r="H89" s="241">
        <f t="shared" ref="H89:H135" si="61">G89*100/F89</f>
        <v>0</v>
      </c>
      <c r="I89" s="242">
        <f t="shared" si="59"/>
        <v>4</v>
      </c>
      <c r="J89" s="201">
        <f>'Daily Mbr Ins'!N132</f>
        <v>3</v>
      </c>
      <c r="K89" s="201">
        <f>'Daily Mbr Ins'!T132</f>
        <v>0</v>
      </c>
      <c r="L89" s="241">
        <f t="shared" ref="L89:L135" si="62">K89*100/J89</f>
        <v>0</v>
      </c>
      <c r="M89" s="201">
        <f t="shared" si="60"/>
        <v>3</v>
      </c>
      <c r="N89" s="256" t="str">
        <f>IF(COUNTIF(Missing185,D89)=0,"Yes","No")</f>
        <v>Yes</v>
      </c>
      <c r="O89" s="256" t="str">
        <f>IF(COUNTIF(Missing365,D89)=0,"Yes","No")</f>
        <v>No</v>
      </c>
      <c r="P89" s="256" t="str">
        <f>IF(COUNTIF(Missing1728,D89)=0,"Yes","No")</f>
        <v>No</v>
      </c>
      <c r="Q89" s="256" t="str">
        <f>IF(COUNTIF(MissingSP7,D89)=0,"Yes","No")</f>
        <v>No</v>
      </c>
      <c r="R89" s="387" t="str">
        <f>IF(AND($S89&gt;="Yes", $T89&gt;="Yes", $U89&gt;="Yes", $V89&gt;="Yes"), "Yes", "No")</f>
        <v>No</v>
      </c>
      <c r="S89" s="387" t="str">
        <f>IF((COUNTIF(ProgramDir,D89)=0),"No","Yes")</f>
        <v>No</v>
      </c>
      <c r="T89" s="387" t="str">
        <f>IF(COUNTIF(NonCompliantGrandKnight,D89)=0,"No","Yes")</f>
        <v>No</v>
      </c>
      <c r="U89" s="387" t="str">
        <f>IF(COUNTIF(FamilyDir,D89)=0,"No","Yes")</f>
        <v>No</v>
      </c>
      <c r="V89" s="387" t="str">
        <f>IF(COUNTIF(CommunityDir,D89)=0,"No","Yes")</f>
        <v>No</v>
      </c>
      <c r="W89" s="277">
        <f t="shared" ref="W89:W135" si="63">IF(AND($G89&gt;=$F89,$K89&gt;=$J89), "S", $F89-$G89)</f>
        <v>4</v>
      </c>
      <c r="X89" s="277">
        <f t="shared" ref="X89:X135" si="64">IF(AND($G89&gt;=$F89*2,$K89&gt;=$J89),"DS",$F89*2-$G89)</f>
        <v>8</v>
      </c>
      <c r="Y89" s="277">
        <f t="shared" ref="Y89:Y135" si="65">IF(AND($G89&gt;=$F89*3,$K89&gt;=$J89),"TS",$F89*3-$G89)</f>
        <v>12</v>
      </c>
      <c r="Z89" s="277">
        <f t="shared" ref="Z89:Z135" si="66">IF(AND($G89&gt;=$F89*4,$K89&gt;=$J89),"QS",$F89*4-$G89)</f>
        <v>16</v>
      </c>
    </row>
    <row r="90" spans="2:26" hidden="1">
      <c r="B90" s="201" t="s">
        <v>625</v>
      </c>
      <c r="C90" s="201" t="str">
        <f>'Daily Mbr Ins'!C21</f>
        <v>017</v>
      </c>
      <c r="D90" s="201">
        <f>'Daily Mbr Ins'!B21</f>
        <v>3145</v>
      </c>
      <c r="E90" s="201" t="str">
        <f>'Daily Mbr Ins'!D21</f>
        <v>Kingman</v>
      </c>
      <c r="F90" s="201">
        <f>'Daily Mbr Ins'!F21</f>
        <v>8</v>
      </c>
      <c r="G90" s="201">
        <f>'Daily Mbr Ins'!L21</f>
        <v>1</v>
      </c>
      <c r="H90" s="241">
        <f t="shared" si="61"/>
        <v>12.5</v>
      </c>
      <c r="I90" s="242">
        <f t="shared" si="59"/>
        <v>7</v>
      </c>
      <c r="J90" s="201">
        <f>'Daily Mbr Ins'!N21</f>
        <v>3</v>
      </c>
      <c r="K90" s="201">
        <f>'Daily Mbr Ins'!T21</f>
        <v>0</v>
      </c>
      <c r="L90" s="241">
        <f t="shared" si="62"/>
        <v>0</v>
      </c>
      <c r="M90" s="201">
        <f t="shared" si="60"/>
        <v>3</v>
      </c>
      <c r="N90" s="256" t="str">
        <f>IF(COUNTIF(Missing185,D90)=0,"Yes","No")</f>
        <v>Yes</v>
      </c>
      <c r="O90" s="256" t="str">
        <f>IF(COUNTIF(Missing365,D90)=0,"Yes","No")</f>
        <v>No</v>
      </c>
      <c r="P90" s="256" t="str">
        <f>IF(COUNTIF(Missing1728,D90)=0,"Yes","No")</f>
        <v>No</v>
      </c>
      <c r="Q90" s="256" t="str">
        <f>IF(COUNTIF(MissingSP7,D90)=0,"Yes","No")</f>
        <v>No</v>
      </c>
      <c r="R90" s="387" t="str">
        <f>IF(AND($S90&gt;="Yes", $T90&gt;="Yes", $U90&gt;="Yes", $V90&gt;="Yes"), "Yes", "No")</f>
        <v>No</v>
      </c>
      <c r="S90" s="387" t="str">
        <f>IF((COUNTIF(ProgramDir,D90)=0),"No","Yes")</f>
        <v>No</v>
      </c>
      <c r="T90" s="387" t="str">
        <f>IF(COUNTIF(NonCompliantGrandKnight,D90)=0,"No","Yes")</f>
        <v>Yes</v>
      </c>
      <c r="U90" s="387" t="str">
        <f>IF(COUNTIF(FamilyDir,D90)=0,"No","Yes")</f>
        <v>No</v>
      </c>
      <c r="V90" s="387" t="str">
        <f>IF(COUNTIF(CommunityDir,D90)=0,"No","Yes")</f>
        <v>No</v>
      </c>
      <c r="W90" s="277">
        <f t="shared" si="63"/>
        <v>7</v>
      </c>
      <c r="X90" s="277">
        <f t="shared" si="64"/>
        <v>15</v>
      </c>
      <c r="Y90" s="277">
        <f t="shared" si="65"/>
        <v>23</v>
      </c>
      <c r="Z90" s="277">
        <f t="shared" si="66"/>
        <v>31</v>
      </c>
    </row>
    <row r="91" spans="2:26" hidden="1">
      <c r="B91" s="201" t="s">
        <v>625</v>
      </c>
      <c r="C91" s="201" t="str">
        <f>'Daily Mbr Ins'!C37</f>
        <v>017</v>
      </c>
      <c r="D91" s="201">
        <f>'Daily Mbr Ins'!B37</f>
        <v>6442</v>
      </c>
      <c r="E91" s="201" t="str">
        <f>'Daily Mbr Ins'!D37</f>
        <v>Lake Havasu</v>
      </c>
      <c r="F91" s="201">
        <f>'Daily Mbr Ins'!F37</f>
        <v>10</v>
      </c>
      <c r="G91" s="201">
        <f>'Daily Mbr Ins'!L37</f>
        <v>0</v>
      </c>
      <c r="H91" s="241">
        <f t="shared" si="61"/>
        <v>0</v>
      </c>
      <c r="I91" s="242">
        <f t="shared" si="59"/>
        <v>10</v>
      </c>
      <c r="J91" s="201">
        <f>'Daily Mbr Ins'!N37</f>
        <v>4</v>
      </c>
      <c r="K91" s="201">
        <f>'Daily Mbr Ins'!T37</f>
        <v>0</v>
      </c>
      <c r="L91" s="241">
        <f t="shared" si="62"/>
        <v>0</v>
      </c>
      <c r="M91" s="201">
        <f t="shared" si="60"/>
        <v>4</v>
      </c>
      <c r="N91" s="256" t="str">
        <f>IF(COUNTIF(Missing185,D91)=0,"Yes","No")</f>
        <v>Yes</v>
      </c>
      <c r="O91" s="256" t="str">
        <f>IF(COUNTIF(Missing365,D91)=0,"Yes","No")</f>
        <v>Yes</v>
      </c>
      <c r="P91" s="256" t="str">
        <f>IF(COUNTIF(Missing1728,D91)=0,"Yes","No")</f>
        <v>No</v>
      </c>
      <c r="Q91" s="256" t="str">
        <f>IF(COUNTIF(MissingSP7,D91)=0,"Yes","No")</f>
        <v>No</v>
      </c>
      <c r="R91" s="387" t="str">
        <f>IF(AND($S91&gt;="Yes", $T91&gt;="Yes", $U91&gt;="Yes", $V91&gt;="Yes"), "Yes", "No")</f>
        <v>No</v>
      </c>
      <c r="S91" s="387" t="str">
        <f>IF((COUNTIF(ProgramDir,D91)=0),"No","Yes")</f>
        <v>Yes</v>
      </c>
      <c r="T91" s="387" t="str">
        <f>IF(COUNTIF(NonCompliantGrandKnight,D91)=0,"No","Yes")</f>
        <v>No</v>
      </c>
      <c r="U91" s="387" t="str">
        <f>IF(COUNTIF(FamilyDir,D91)=0,"No","Yes")</f>
        <v>No</v>
      </c>
      <c r="V91" s="387" t="str">
        <f>IF(COUNTIF(CommunityDir,D91)=0,"No","Yes")</f>
        <v>No</v>
      </c>
      <c r="W91" s="277">
        <f t="shared" si="63"/>
        <v>10</v>
      </c>
      <c r="X91" s="277">
        <f t="shared" si="64"/>
        <v>20</v>
      </c>
      <c r="Y91" s="277">
        <f t="shared" si="65"/>
        <v>30</v>
      </c>
      <c r="Z91" s="277">
        <f t="shared" si="66"/>
        <v>40</v>
      </c>
    </row>
    <row r="92" spans="2:26" hidden="1">
      <c r="B92" s="201" t="s">
        <v>625</v>
      </c>
      <c r="C92" s="201" t="str">
        <f>'Daily Mbr Ins'!C57</f>
        <v>017</v>
      </c>
      <c r="D92" s="246">
        <f>'Daily Mbr Ins'!B57</f>
        <v>7949</v>
      </c>
      <c r="E92" s="246" t="str">
        <f>'Daily Mbr Ins'!D57</f>
        <v>Parker</v>
      </c>
      <c r="F92" s="201">
        <f>'Daily Mbr Ins'!F57</f>
        <v>4</v>
      </c>
      <c r="G92" s="201">
        <f>'Daily Mbr Ins'!L57</f>
        <v>0</v>
      </c>
      <c r="H92" s="241">
        <f t="shared" si="61"/>
        <v>0</v>
      </c>
      <c r="I92" s="242">
        <f t="shared" si="59"/>
        <v>4</v>
      </c>
      <c r="J92" s="201">
        <f>'Daily Mbr Ins'!N57</f>
        <v>3</v>
      </c>
      <c r="K92" s="201">
        <f>'Daily Mbr Ins'!T57</f>
        <v>0</v>
      </c>
      <c r="L92" s="241">
        <f t="shared" si="62"/>
        <v>0</v>
      </c>
      <c r="M92" s="201">
        <f t="shared" si="60"/>
        <v>3</v>
      </c>
      <c r="N92" s="256"/>
      <c r="O92" s="256"/>
      <c r="P92" s="256"/>
      <c r="Q92" s="256"/>
      <c r="R92" s="387"/>
      <c r="S92" s="387"/>
      <c r="T92" s="387"/>
      <c r="U92" s="387"/>
      <c r="V92" s="387"/>
      <c r="W92" s="277">
        <f t="shared" si="63"/>
        <v>4</v>
      </c>
      <c r="X92" s="277">
        <f t="shared" si="64"/>
        <v>8</v>
      </c>
      <c r="Y92" s="277">
        <f t="shared" si="65"/>
        <v>12</v>
      </c>
      <c r="Z92" s="277">
        <f t="shared" si="66"/>
        <v>16</v>
      </c>
    </row>
    <row r="93" spans="2:26" hidden="1">
      <c r="B93" s="201" t="s">
        <v>625</v>
      </c>
      <c r="C93" s="201" t="str">
        <f>'Daily Mbr Ins'!C61</f>
        <v>017</v>
      </c>
      <c r="D93" s="201">
        <f>'Daily Mbr Ins'!B61</f>
        <v>8100</v>
      </c>
      <c r="E93" s="201" t="str">
        <f>'Daily Mbr Ins'!D61</f>
        <v>Bullhead</v>
      </c>
      <c r="F93" s="201">
        <f>'Daily Mbr Ins'!F61</f>
        <v>6</v>
      </c>
      <c r="G93" s="201">
        <f>'Daily Mbr Ins'!L61</f>
        <v>0</v>
      </c>
      <c r="H93" s="241">
        <f t="shared" si="61"/>
        <v>0</v>
      </c>
      <c r="I93" s="242">
        <f t="shared" si="59"/>
        <v>6</v>
      </c>
      <c r="J93" s="201">
        <f>'Daily Mbr Ins'!N61</f>
        <v>3</v>
      </c>
      <c r="K93" s="201">
        <f>'Daily Mbr Ins'!T61</f>
        <v>0</v>
      </c>
      <c r="L93" s="241">
        <f t="shared" si="62"/>
        <v>0</v>
      </c>
      <c r="M93" s="201">
        <f t="shared" si="60"/>
        <v>3</v>
      </c>
      <c r="N93" s="256" t="str">
        <f t="shared" ref="N93:N102" si="67">IF(COUNTIF(Missing185,D93)=0,"Yes","No")</f>
        <v>Yes</v>
      </c>
      <c r="O93" s="256" t="str">
        <f t="shared" ref="O93:O102" si="68">IF(COUNTIF(Missing365,D93)=0,"Yes","No")</f>
        <v>No</v>
      </c>
      <c r="P93" s="256" t="str">
        <f t="shared" ref="P93:P102" si="69">IF(COUNTIF(Missing1728,D93)=0,"Yes","No")</f>
        <v>No</v>
      </c>
      <c r="Q93" s="256" t="str">
        <f t="shared" ref="Q93:Q102" si="70">IF(COUNTIF(MissingSP7,D93)=0,"Yes","No")</f>
        <v>No</v>
      </c>
      <c r="R93" s="387" t="str">
        <f t="shared" ref="R93:R102" si="71">IF(AND($S93&gt;="Yes", $T93&gt;="Yes", $U93&gt;="Yes", $V93&gt;="Yes"), "Yes", "No")</f>
        <v>No</v>
      </c>
      <c r="S93" s="387" t="str">
        <f t="shared" ref="S93:S102" si="72">IF((COUNTIF(ProgramDir,D93)=0),"No","Yes")</f>
        <v>No</v>
      </c>
      <c r="T93" s="387" t="str">
        <f t="shared" ref="T93:T102" si="73">IF(COUNTIF(NonCompliantGrandKnight,D93)=0,"No","Yes")</f>
        <v>No</v>
      </c>
      <c r="U93" s="387" t="str">
        <f t="shared" ref="U93:U102" si="74">IF(COUNTIF(FamilyDir,D93)=0,"No","Yes")</f>
        <v>No</v>
      </c>
      <c r="V93" s="387" t="str">
        <f t="shared" ref="V93:V102" si="75">IF(COUNTIF(CommunityDir,D93)=0,"No","Yes")</f>
        <v>No</v>
      </c>
      <c r="W93" s="277">
        <f t="shared" si="63"/>
        <v>6</v>
      </c>
      <c r="X93" s="277">
        <f t="shared" si="64"/>
        <v>12</v>
      </c>
      <c r="Y93" s="277">
        <f t="shared" si="65"/>
        <v>18</v>
      </c>
      <c r="Z93" s="277">
        <f t="shared" si="66"/>
        <v>24</v>
      </c>
    </row>
    <row r="94" spans="2:26" hidden="1">
      <c r="B94" s="201" t="s">
        <v>625</v>
      </c>
      <c r="C94" s="201" t="str">
        <f>'Daily Mbr Ins'!C15</f>
        <v>018</v>
      </c>
      <c r="D94" s="201">
        <f>'Daily Mbr Ins'!B15</f>
        <v>1806</v>
      </c>
      <c r="E94" s="201" t="str">
        <f>'Daily Mbr Ins'!D15</f>
        <v>Yuma</v>
      </c>
      <c r="F94" s="201">
        <f>'Daily Mbr Ins'!F15</f>
        <v>9</v>
      </c>
      <c r="G94" s="201">
        <f>'Daily Mbr Ins'!L15</f>
        <v>17</v>
      </c>
      <c r="H94" s="241">
        <f t="shared" si="61"/>
        <v>188.88888888888889</v>
      </c>
      <c r="I94" s="242" t="str">
        <f t="shared" si="59"/>
        <v>Yes</v>
      </c>
      <c r="J94" s="201">
        <f>'Daily Mbr Ins'!N15</f>
        <v>3</v>
      </c>
      <c r="K94" s="201">
        <f>'Daily Mbr Ins'!T15</f>
        <v>0</v>
      </c>
      <c r="L94" s="241">
        <f t="shared" si="62"/>
        <v>0</v>
      </c>
      <c r="M94" s="201">
        <f t="shared" si="60"/>
        <v>3</v>
      </c>
      <c r="N94" s="256" t="str">
        <f t="shared" si="67"/>
        <v>Yes</v>
      </c>
      <c r="O94" s="256" t="str">
        <f t="shared" si="68"/>
        <v>Yes</v>
      </c>
      <c r="P94" s="256" t="str">
        <f t="shared" si="69"/>
        <v>No</v>
      </c>
      <c r="Q94" s="256" t="str">
        <f t="shared" si="70"/>
        <v>No</v>
      </c>
      <c r="R94" s="387" t="str">
        <f t="shared" si="71"/>
        <v>No</v>
      </c>
      <c r="S94" s="387" t="str">
        <f t="shared" si="72"/>
        <v>No</v>
      </c>
      <c r="T94" s="387" t="str">
        <f t="shared" si="73"/>
        <v>No</v>
      </c>
      <c r="U94" s="387" t="str">
        <f t="shared" si="74"/>
        <v>Yes</v>
      </c>
      <c r="V94" s="387" t="str">
        <f t="shared" si="75"/>
        <v>Yes</v>
      </c>
      <c r="W94" s="277">
        <f t="shared" si="63"/>
        <v>-8</v>
      </c>
      <c r="X94" s="277">
        <f t="shared" si="64"/>
        <v>1</v>
      </c>
      <c r="Y94" s="277">
        <f t="shared" si="65"/>
        <v>10</v>
      </c>
      <c r="Z94" s="277">
        <f t="shared" si="66"/>
        <v>19</v>
      </c>
    </row>
    <row r="95" spans="2:26" hidden="1">
      <c r="B95" s="201" t="s">
        <v>625</v>
      </c>
      <c r="C95" s="201" t="str">
        <f>'Daily Mbr Ins'!C63</f>
        <v>018</v>
      </c>
      <c r="D95" s="201">
        <f>'Daily Mbr Ins'!B63</f>
        <v>8305</v>
      </c>
      <c r="E95" s="201" t="str">
        <f>'Daily Mbr Ins'!D63</f>
        <v>Yuma</v>
      </c>
      <c r="F95" s="201">
        <f>'Daily Mbr Ins'!F63</f>
        <v>10</v>
      </c>
      <c r="G95" s="201">
        <f>'Daily Mbr Ins'!L63</f>
        <v>0</v>
      </c>
      <c r="H95" s="241">
        <f t="shared" si="61"/>
        <v>0</v>
      </c>
      <c r="I95" s="242">
        <f t="shared" si="59"/>
        <v>10</v>
      </c>
      <c r="J95" s="201">
        <f>'Daily Mbr Ins'!N63</f>
        <v>3</v>
      </c>
      <c r="K95" s="201">
        <f>'Daily Mbr Ins'!T63</f>
        <v>0</v>
      </c>
      <c r="L95" s="241">
        <f t="shared" si="62"/>
        <v>0</v>
      </c>
      <c r="M95" s="201">
        <f t="shared" si="60"/>
        <v>3</v>
      </c>
      <c r="N95" s="256" t="str">
        <f t="shared" si="67"/>
        <v>Yes</v>
      </c>
      <c r="O95" s="256" t="str">
        <f t="shared" si="68"/>
        <v>Yes</v>
      </c>
      <c r="P95" s="256" t="str">
        <f t="shared" si="69"/>
        <v>No</v>
      </c>
      <c r="Q95" s="256" t="str">
        <f t="shared" si="70"/>
        <v>No</v>
      </c>
      <c r="R95" s="387" t="str">
        <f t="shared" si="71"/>
        <v>No</v>
      </c>
      <c r="S95" s="387" t="str">
        <f t="shared" si="72"/>
        <v>Yes</v>
      </c>
      <c r="T95" s="387" t="str">
        <f t="shared" si="73"/>
        <v>No</v>
      </c>
      <c r="U95" s="387" t="str">
        <f t="shared" si="74"/>
        <v>No</v>
      </c>
      <c r="V95" s="387" t="str">
        <f t="shared" si="75"/>
        <v>No</v>
      </c>
      <c r="W95" s="277">
        <f t="shared" si="63"/>
        <v>10</v>
      </c>
      <c r="X95" s="277">
        <f t="shared" si="64"/>
        <v>20</v>
      </c>
      <c r="Y95" s="277">
        <f t="shared" si="65"/>
        <v>30</v>
      </c>
      <c r="Z95" s="277">
        <f t="shared" si="66"/>
        <v>40</v>
      </c>
    </row>
    <row r="96" spans="2:26" hidden="1">
      <c r="B96" s="201" t="s">
        <v>625</v>
      </c>
      <c r="C96" s="201" t="str">
        <f>'Daily Mbr Ins'!C72</f>
        <v>018</v>
      </c>
      <c r="D96" s="201">
        <f>'Daily Mbr Ins'!B72</f>
        <v>9378</v>
      </c>
      <c r="E96" s="201" t="str">
        <f>'Daily Mbr Ins'!D72</f>
        <v>Yuma</v>
      </c>
      <c r="F96" s="201">
        <f>'Daily Mbr Ins'!F72</f>
        <v>7</v>
      </c>
      <c r="G96" s="201">
        <f>'Daily Mbr Ins'!L72</f>
        <v>0</v>
      </c>
      <c r="H96" s="241">
        <f t="shared" si="61"/>
        <v>0</v>
      </c>
      <c r="I96" s="242">
        <f t="shared" si="59"/>
        <v>7</v>
      </c>
      <c r="J96" s="201">
        <f>'Daily Mbr Ins'!N72</f>
        <v>3</v>
      </c>
      <c r="K96" s="201">
        <f>'Daily Mbr Ins'!T72</f>
        <v>0</v>
      </c>
      <c r="L96" s="241">
        <f t="shared" si="62"/>
        <v>0</v>
      </c>
      <c r="M96" s="201">
        <f t="shared" si="60"/>
        <v>3</v>
      </c>
      <c r="N96" s="256" t="str">
        <f t="shared" si="67"/>
        <v>Yes</v>
      </c>
      <c r="O96" s="256" t="str">
        <f t="shared" si="68"/>
        <v>Yes</v>
      </c>
      <c r="P96" s="256" t="str">
        <f t="shared" si="69"/>
        <v>No</v>
      </c>
      <c r="Q96" s="256" t="str">
        <f t="shared" si="70"/>
        <v>No</v>
      </c>
      <c r="R96" s="387" t="str">
        <f t="shared" si="71"/>
        <v>No</v>
      </c>
      <c r="S96" s="387" t="str">
        <f t="shared" si="72"/>
        <v>No</v>
      </c>
      <c r="T96" s="387" t="str">
        <f t="shared" si="73"/>
        <v>Yes</v>
      </c>
      <c r="U96" s="387" t="str">
        <f t="shared" si="74"/>
        <v>No</v>
      </c>
      <c r="V96" s="387" t="str">
        <f t="shared" si="75"/>
        <v>No</v>
      </c>
      <c r="W96" s="277">
        <f t="shared" si="63"/>
        <v>7</v>
      </c>
      <c r="X96" s="277">
        <f t="shared" si="64"/>
        <v>14</v>
      </c>
      <c r="Y96" s="277">
        <f t="shared" si="65"/>
        <v>21</v>
      </c>
      <c r="Z96" s="277">
        <f t="shared" si="66"/>
        <v>28</v>
      </c>
    </row>
    <row r="97" spans="2:26" hidden="1">
      <c r="B97" s="201" t="s">
        <v>625</v>
      </c>
      <c r="C97" s="201" t="str">
        <f>'Daily Mbr Ins'!C137</f>
        <v>018</v>
      </c>
      <c r="D97" s="201">
        <f>'Daily Mbr Ins'!B137</f>
        <v>14157</v>
      </c>
      <c r="E97" s="201" t="str">
        <f>'Daily Mbr Ins'!D137</f>
        <v>Yuma</v>
      </c>
      <c r="F97" s="201">
        <f>'Daily Mbr Ins'!F137</f>
        <v>4</v>
      </c>
      <c r="G97" s="201">
        <f>'Daily Mbr Ins'!L137</f>
        <v>0</v>
      </c>
      <c r="H97" s="241">
        <f t="shared" si="61"/>
        <v>0</v>
      </c>
      <c r="I97" s="242">
        <f t="shared" si="59"/>
        <v>4</v>
      </c>
      <c r="J97" s="201">
        <f>'Daily Mbr Ins'!N137</f>
        <v>3</v>
      </c>
      <c r="K97" s="201">
        <f>'Daily Mbr Ins'!T137</f>
        <v>0</v>
      </c>
      <c r="L97" s="241">
        <f t="shared" si="62"/>
        <v>0</v>
      </c>
      <c r="M97" s="201">
        <f t="shared" si="60"/>
        <v>3</v>
      </c>
      <c r="N97" s="256" t="str">
        <f t="shared" si="67"/>
        <v>Yes</v>
      </c>
      <c r="O97" s="256" t="str">
        <f t="shared" si="68"/>
        <v>Yes</v>
      </c>
      <c r="P97" s="256" t="str">
        <f t="shared" si="69"/>
        <v>No</v>
      </c>
      <c r="Q97" s="256" t="str">
        <f t="shared" si="70"/>
        <v>No</v>
      </c>
      <c r="R97" s="387" t="str">
        <f t="shared" si="71"/>
        <v>No</v>
      </c>
      <c r="S97" s="387" t="str">
        <f t="shared" si="72"/>
        <v>No</v>
      </c>
      <c r="T97" s="387" t="str">
        <f t="shared" si="73"/>
        <v>No</v>
      </c>
      <c r="U97" s="387" t="str">
        <f t="shared" si="74"/>
        <v>No</v>
      </c>
      <c r="V97" s="387" t="str">
        <f t="shared" si="75"/>
        <v>No</v>
      </c>
      <c r="W97" s="277">
        <f t="shared" si="63"/>
        <v>4</v>
      </c>
      <c r="X97" s="277">
        <f t="shared" si="64"/>
        <v>8</v>
      </c>
      <c r="Y97" s="277">
        <f t="shared" si="65"/>
        <v>12</v>
      </c>
      <c r="Z97" s="277">
        <f t="shared" si="66"/>
        <v>16</v>
      </c>
    </row>
    <row r="98" spans="2:26" hidden="1">
      <c r="B98" s="201" t="s">
        <v>1974</v>
      </c>
      <c r="C98" s="201" t="str">
        <f>'Daily Mbr Ins'!C9</f>
        <v>019</v>
      </c>
      <c r="D98" s="201">
        <f>'Daily Mbr Ins'!B9</f>
        <v>1032</v>
      </c>
      <c r="E98" s="201" t="str">
        <f>'Daily Mbr Ins'!D9</f>
        <v>Prescott</v>
      </c>
      <c r="F98" s="201">
        <f>'Daily Mbr Ins'!F9</f>
        <v>12</v>
      </c>
      <c r="G98" s="201">
        <f>'Daily Mbr Ins'!L9</f>
        <v>0</v>
      </c>
      <c r="H98" s="241">
        <f t="shared" si="61"/>
        <v>0</v>
      </c>
      <c r="I98" s="242">
        <f t="shared" si="59"/>
        <v>12</v>
      </c>
      <c r="J98" s="201">
        <f>'Daily Mbr Ins'!N9</f>
        <v>4</v>
      </c>
      <c r="K98" s="201">
        <f>'Daily Mbr Ins'!T9</f>
        <v>-1</v>
      </c>
      <c r="L98" s="241">
        <f t="shared" si="62"/>
        <v>-25</v>
      </c>
      <c r="M98" s="201">
        <f t="shared" si="60"/>
        <v>5</v>
      </c>
      <c r="N98" s="256" t="str">
        <f t="shared" si="67"/>
        <v>Yes</v>
      </c>
      <c r="O98" s="256" t="str">
        <f t="shared" si="68"/>
        <v>Yes</v>
      </c>
      <c r="P98" s="256" t="str">
        <f t="shared" si="69"/>
        <v>No</v>
      </c>
      <c r="Q98" s="256" t="str">
        <f t="shared" si="70"/>
        <v>No</v>
      </c>
      <c r="R98" s="387" t="str">
        <f t="shared" si="71"/>
        <v>No</v>
      </c>
      <c r="S98" s="387" t="str">
        <f t="shared" si="72"/>
        <v>No</v>
      </c>
      <c r="T98" s="387" t="str">
        <f t="shared" si="73"/>
        <v>Yes</v>
      </c>
      <c r="U98" s="387" t="str">
        <f t="shared" si="74"/>
        <v>No</v>
      </c>
      <c r="V98" s="387" t="str">
        <f t="shared" si="75"/>
        <v>Yes</v>
      </c>
      <c r="W98" s="277">
        <f t="shared" si="63"/>
        <v>12</v>
      </c>
      <c r="X98" s="277">
        <f t="shared" si="64"/>
        <v>24</v>
      </c>
      <c r="Y98" s="277">
        <f t="shared" si="65"/>
        <v>36</v>
      </c>
      <c r="Z98" s="277">
        <f t="shared" si="66"/>
        <v>48</v>
      </c>
    </row>
    <row r="99" spans="2:26" hidden="1">
      <c r="B99" s="201" t="s">
        <v>1974</v>
      </c>
      <c r="C99" s="201" t="str">
        <f>'Daily Mbr Ins'!C18</f>
        <v>019</v>
      </c>
      <c r="D99" s="201">
        <f>'Daily Mbr Ins'!B18</f>
        <v>2493</v>
      </c>
      <c r="E99" s="201" t="str">
        <f>'Daily Mbr Ins'!D18</f>
        <v>Jerome</v>
      </c>
      <c r="F99" s="201">
        <f>'Daily Mbr Ins'!F18</f>
        <v>9</v>
      </c>
      <c r="G99" s="201">
        <f>'Daily Mbr Ins'!L18</f>
        <v>-1</v>
      </c>
      <c r="H99" s="241">
        <f t="shared" si="61"/>
        <v>-11.111111111111111</v>
      </c>
      <c r="I99" s="242">
        <f t="shared" si="59"/>
        <v>10</v>
      </c>
      <c r="J99" s="201">
        <f>'Daily Mbr Ins'!N18</f>
        <v>3</v>
      </c>
      <c r="K99" s="201">
        <f>'Daily Mbr Ins'!T18</f>
        <v>0</v>
      </c>
      <c r="L99" s="241">
        <f t="shared" si="62"/>
        <v>0</v>
      </c>
      <c r="M99" s="201">
        <f t="shared" si="60"/>
        <v>3</v>
      </c>
      <c r="N99" s="256" t="str">
        <f t="shared" si="67"/>
        <v>Yes</v>
      </c>
      <c r="O99" s="256" t="str">
        <f t="shared" si="68"/>
        <v>Yes</v>
      </c>
      <c r="P99" s="256" t="str">
        <f t="shared" si="69"/>
        <v>No</v>
      </c>
      <c r="Q99" s="256" t="str">
        <f t="shared" si="70"/>
        <v>No</v>
      </c>
      <c r="R99" s="387" t="str">
        <f t="shared" si="71"/>
        <v>No</v>
      </c>
      <c r="S99" s="387" t="str">
        <f t="shared" si="72"/>
        <v>No</v>
      </c>
      <c r="T99" s="387" t="str">
        <f t="shared" si="73"/>
        <v>Yes</v>
      </c>
      <c r="U99" s="387" t="str">
        <f t="shared" si="74"/>
        <v>No</v>
      </c>
      <c r="V99" s="387" t="str">
        <f t="shared" si="75"/>
        <v>No</v>
      </c>
      <c r="W99" s="277">
        <f t="shared" si="63"/>
        <v>10</v>
      </c>
      <c r="X99" s="277">
        <f t="shared" si="64"/>
        <v>19</v>
      </c>
      <c r="Y99" s="277">
        <f t="shared" si="65"/>
        <v>28</v>
      </c>
      <c r="Z99" s="277">
        <f t="shared" si="66"/>
        <v>37</v>
      </c>
    </row>
    <row r="100" spans="2:26" hidden="1">
      <c r="B100" s="201" t="s">
        <v>1974</v>
      </c>
      <c r="C100" s="201" t="str">
        <f>'Daily Mbr Ins'!C65</f>
        <v>019</v>
      </c>
      <c r="D100" s="201">
        <f>'Daily Mbr Ins'!B65</f>
        <v>8386</v>
      </c>
      <c r="E100" s="201" t="str">
        <f>'Daily Mbr Ins'!D65</f>
        <v>Prescott Valley</v>
      </c>
      <c r="F100" s="201">
        <f>'Daily Mbr Ins'!F65</f>
        <v>7</v>
      </c>
      <c r="G100" s="201">
        <f>'Daily Mbr Ins'!L65</f>
        <v>-1</v>
      </c>
      <c r="H100" s="241">
        <f t="shared" si="61"/>
        <v>-14.285714285714286</v>
      </c>
      <c r="I100" s="242">
        <f t="shared" si="59"/>
        <v>8</v>
      </c>
      <c r="J100" s="201">
        <f>'Daily Mbr Ins'!N65</f>
        <v>3</v>
      </c>
      <c r="K100" s="201">
        <f>'Daily Mbr Ins'!T65</f>
        <v>-1</v>
      </c>
      <c r="L100" s="241">
        <f t="shared" si="62"/>
        <v>-33.333333333333336</v>
      </c>
      <c r="M100" s="201">
        <f t="shared" si="60"/>
        <v>4</v>
      </c>
      <c r="N100" s="256" t="str">
        <f t="shared" si="67"/>
        <v>Yes</v>
      </c>
      <c r="O100" s="256" t="str">
        <f t="shared" si="68"/>
        <v>Yes</v>
      </c>
      <c r="P100" s="256" t="str">
        <f t="shared" si="69"/>
        <v>No</v>
      </c>
      <c r="Q100" s="256" t="str">
        <f t="shared" si="70"/>
        <v>No</v>
      </c>
      <c r="R100" s="387" t="str">
        <f t="shared" si="71"/>
        <v>No</v>
      </c>
      <c r="S100" s="387" t="str">
        <f t="shared" si="72"/>
        <v>No</v>
      </c>
      <c r="T100" s="387" t="str">
        <f t="shared" si="73"/>
        <v>No</v>
      </c>
      <c r="U100" s="387" t="str">
        <f t="shared" si="74"/>
        <v>No</v>
      </c>
      <c r="V100" s="387" t="str">
        <f t="shared" si="75"/>
        <v>No</v>
      </c>
      <c r="W100" s="277">
        <f t="shared" si="63"/>
        <v>8</v>
      </c>
      <c r="X100" s="277">
        <f t="shared" si="64"/>
        <v>15</v>
      </c>
      <c r="Y100" s="277">
        <f t="shared" si="65"/>
        <v>22</v>
      </c>
      <c r="Z100" s="277">
        <f t="shared" si="66"/>
        <v>29</v>
      </c>
    </row>
    <row r="101" spans="2:26" hidden="1">
      <c r="B101" s="201" t="s">
        <v>1974</v>
      </c>
      <c r="C101" s="201" t="str">
        <f>'Daily Mbr Ins'!C100</f>
        <v>019</v>
      </c>
      <c r="D101" s="201">
        <f>'Daily Mbr Ins'!B100</f>
        <v>11827</v>
      </c>
      <c r="E101" s="201" t="str">
        <f>'Daily Mbr Ins'!D100</f>
        <v>Chino Valley</v>
      </c>
      <c r="F101" s="201">
        <f>'Daily Mbr Ins'!F100</f>
        <v>5</v>
      </c>
      <c r="G101" s="201">
        <f>'Daily Mbr Ins'!L100</f>
        <v>2</v>
      </c>
      <c r="H101" s="241">
        <f t="shared" si="61"/>
        <v>40</v>
      </c>
      <c r="I101" s="242">
        <f t="shared" si="59"/>
        <v>3</v>
      </c>
      <c r="J101" s="201">
        <f>'Daily Mbr Ins'!N100</f>
        <v>3</v>
      </c>
      <c r="K101" s="201">
        <f>'Daily Mbr Ins'!T100</f>
        <v>0</v>
      </c>
      <c r="L101" s="241">
        <f t="shared" si="62"/>
        <v>0</v>
      </c>
      <c r="M101" s="201">
        <f t="shared" si="60"/>
        <v>3</v>
      </c>
      <c r="N101" s="256" t="str">
        <f t="shared" si="67"/>
        <v>Yes</v>
      </c>
      <c r="O101" s="256" t="str">
        <f t="shared" si="68"/>
        <v>No</v>
      </c>
      <c r="P101" s="256" t="str">
        <f t="shared" si="69"/>
        <v>No</v>
      </c>
      <c r="Q101" s="256" t="str">
        <f t="shared" si="70"/>
        <v>No</v>
      </c>
      <c r="R101" s="387" t="str">
        <f t="shared" si="71"/>
        <v>No</v>
      </c>
      <c r="S101" s="387" t="str">
        <f t="shared" si="72"/>
        <v>No</v>
      </c>
      <c r="T101" s="387" t="str">
        <f t="shared" si="73"/>
        <v>No</v>
      </c>
      <c r="U101" s="387" t="str">
        <f t="shared" si="74"/>
        <v>No</v>
      </c>
      <c r="V101" s="387" t="str">
        <f t="shared" si="75"/>
        <v>No</v>
      </c>
      <c r="W101" s="277">
        <f t="shared" si="63"/>
        <v>3</v>
      </c>
      <c r="X101" s="277">
        <f t="shared" si="64"/>
        <v>8</v>
      </c>
      <c r="Y101" s="277">
        <f t="shared" si="65"/>
        <v>13</v>
      </c>
      <c r="Z101" s="277">
        <f t="shared" si="66"/>
        <v>18</v>
      </c>
    </row>
    <row r="102" spans="2:26" hidden="1">
      <c r="B102" s="277" t="s">
        <v>609</v>
      </c>
      <c r="C102" s="277" t="str">
        <f>'Daily Mbr Ins'!C13</f>
        <v>020</v>
      </c>
      <c r="D102" s="277">
        <f>'Daily Mbr Ins'!B13</f>
        <v>1229</v>
      </c>
      <c r="E102" s="277" t="str">
        <f>'Daily Mbr Ins'!D13</f>
        <v>Flagstaff</v>
      </c>
      <c r="F102" s="201">
        <f>'Daily Mbr Ins'!F13</f>
        <v>15</v>
      </c>
      <c r="G102" s="201">
        <f>'Daily Mbr Ins'!L13</f>
        <v>2</v>
      </c>
      <c r="H102" s="241">
        <f t="shared" si="61"/>
        <v>13.333333333333334</v>
      </c>
      <c r="I102" s="242">
        <f t="shared" si="59"/>
        <v>13</v>
      </c>
      <c r="J102" s="201">
        <f>'Daily Mbr Ins'!N13</f>
        <v>5</v>
      </c>
      <c r="K102" s="201">
        <f>'Daily Mbr Ins'!T13</f>
        <v>1</v>
      </c>
      <c r="L102" s="241">
        <f t="shared" si="62"/>
        <v>20</v>
      </c>
      <c r="M102" s="201">
        <f t="shared" si="60"/>
        <v>4</v>
      </c>
      <c r="N102" s="256" t="str">
        <f t="shared" si="67"/>
        <v>Yes</v>
      </c>
      <c r="O102" s="256" t="str">
        <f t="shared" si="68"/>
        <v>Yes</v>
      </c>
      <c r="P102" s="256" t="str">
        <f t="shared" si="69"/>
        <v>No</v>
      </c>
      <c r="Q102" s="256" t="str">
        <f t="shared" si="70"/>
        <v>No</v>
      </c>
      <c r="R102" s="387" t="str">
        <f t="shared" si="71"/>
        <v>No</v>
      </c>
      <c r="S102" s="387" t="str">
        <f t="shared" si="72"/>
        <v>Yes</v>
      </c>
      <c r="T102" s="387" t="str">
        <f t="shared" si="73"/>
        <v>Yes</v>
      </c>
      <c r="U102" s="387" t="str">
        <f t="shared" si="74"/>
        <v>Yes</v>
      </c>
      <c r="V102" s="387" t="str">
        <f t="shared" si="75"/>
        <v>No</v>
      </c>
      <c r="W102" s="277">
        <f t="shared" si="63"/>
        <v>13</v>
      </c>
      <c r="X102" s="277">
        <f t="shared" si="64"/>
        <v>28</v>
      </c>
      <c r="Y102" s="277">
        <f t="shared" si="65"/>
        <v>43</v>
      </c>
      <c r="Z102" s="277">
        <f t="shared" si="66"/>
        <v>58</v>
      </c>
    </row>
    <row r="103" spans="2:26" hidden="1">
      <c r="B103" s="201" t="s">
        <v>609</v>
      </c>
      <c r="C103" s="201" t="str">
        <f>'Daily Mbr Ins'!C40</f>
        <v>020</v>
      </c>
      <c r="D103" s="246">
        <f>'Daily Mbr Ins'!B40</f>
        <v>6788</v>
      </c>
      <c r="E103" s="246" t="str">
        <f>'Daily Mbr Ins'!D40</f>
        <v>Page</v>
      </c>
      <c r="F103" s="201">
        <f>'Daily Mbr Ins'!F40</f>
        <v>4</v>
      </c>
      <c r="G103" s="201">
        <f>'Daily Mbr Ins'!L40</f>
        <v>0</v>
      </c>
      <c r="H103" s="241">
        <f t="shared" si="61"/>
        <v>0</v>
      </c>
      <c r="I103" s="242">
        <f t="shared" si="59"/>
        <v>4</v>
      </c>
      <c r="J103" s="201">
        <f>'Daily Mbr Ins'!N40</f>
        <v>3</v>
      </c>
      <c r="K103" s="201">
        <f>'Daily Mbr Ins'!T40</f>
        <v>0</v>
      </c>
      <c r="L103" s="241">
        <f t="shared" si="62"/>
        <v>0</v>
      </c>
      <c r="M103" s="201">
        <f t="shared" si="60"/>
        <v>3</v>
      </c>
      <c r="N103" s="256"/>
      <c r="O103" s="256"/>
      <c r="P103" s="256"/>
      <c r="Q103" s="256"/>
      <c r="R103" s="387"/>
      <c r="S103" s="387"/>
      <c r="T103" s="387"/>
      <c r="U103" s="387"/>
      <c r="V103" s="387"/>
      <c r="W103" s="277">
        <f t="shared" si="63"/>
        <v>4</v>
      </c>
      <c r="X103" s="277">
        <f t="shared" si="64"/>
        <v>8</v>
      </c>
      <c r="Y103" s="277">
        <f t="shared" si="65"/>
        <v>12</v>
      </c>
      <c r="Z103" s="277">
        <f t="shared" si="66"/>
        <v>16</v>
      </c>
    </row>
    <row r="104" spans="2:26" hidden="1">
      <c r="B104" s="201" t="s">
        <v>609</v>
      </c>
      <c r="C104" s="201" t="str">
        <f>'Daily Mbr Ins'!C50</f>
        <v>020</v>
      </c>
      <c r="D104" s="246">
        <f>'Daily Mbr Ins'!B50</f>
        <v>7513</v>
      </c>
      <c r="E104" s="246" t="str">
        <f>'Daily Mbr Ins'!D50</f>
        <v>Flagstaff</v>
      </c>
      <c r="F104" s="201">
        <f>'Daily Mbr Ins'!F50</f>
        <v>4</v>
      </c>
      <c r="G104" s="201">
        <f>'Daily Mbr Ins'!L50</f>
        <v>0</v>
      </c>
      <c r="H104" s="241">
        <f t="shared" si="61"/>
        <v>0</v>
      </c>
      <c r="I104" s="242">
        <f t="shared" si="59"/>
        <v>4</v>
      </c>
      <c r="J104" s="201">
        <f>'Daily Mbr Ins'!N50</f>
        <v>3</v>
      </c>
      <c r="K104" s="201">
        <f>'Daily Mbr Ins'!T50</f>
        <v>0</v>
      </c>
      <c r="L104" s="241">
        <f t="shared" si="62"/>
        <v>0</v>
      </c>
      <c r="M104" s="201">
        <f t="shared" si="60"/>
        <v>3</v>
      </c>
      <c r="N104" s="256"/>
      <c r="O104" s="256"/>
      <c r="P104" s="256"/>
      <c r="Q104" s="256"/>
      <c r="R104" s="387"/>
      <c r="S104" s="387"/>
      <c r="T104" s="387"/>
      <c r="U104" s="387"/>
      <c r="V104" s="387"/>
      <c r="W104" s="277">
        <f t="shared" si="63"/>
        <v>4</v>
      </c>
      <c r="X104" s="277">
        <f t="shared" si="64"/>
        <v>8</v>
      </c>
      <c r="Y104" s="277">
        <f t="shared" si="65"/>
        <v>12</v>
      </c>
      <c r="Z104" s="277">
        <f t="shared" si="66"/>
        <v>16</v>
      </c>
    </row>
    <row r="105" spans="2:26" hidden="1">
      <c r="B105" s="201" t="s">
        <v>609</v>
      </c>
      <c r="C105" s="201" t="str">
        <f>'Daily Mbr Ins'!C53</f>
        <v>020</v>
      </c>
      <c r="D105" s="201">
        <f>'Daily Mbr Ins'!B53</f>
        <v>7626</v>
      </c>
      <c r="E105" s="201" t="str">
        <f>'Daily Mbr Ins'!D53</f>
        <v>Williams</v>
      </c>
      <c r="F105" s="201">
        <f>'Daily Mbr Ins'!F53</f>
        <v>4</v>
      </c>
      <c r="G105" s="201">
        <f>'Daily Mbr Ins'!L53</f>
        <v>2</v>
      </c>
      <c r="H105" s="241">
        <f t="shared" si="61"/>
        <v>50</v>
      </c>
      <c r="I105" s="242">
        <f t="shared" si="59"/>
        <v>2</v>
      </c>
      <c r="J105" s="201">
        <f>'Daily Mbr Ins'!N53</f>
        <v>3</v>
      </c>
      <c r="K105" s="201">
        <f>'Daily Mbr Ins'!T53</f>
        <v>0</v>
      </c>
      <c r="L105" s="241">
        <f t="shared" si="62"/>
        <v>0</v>
      </c>
      <c r="M105" s="201">
        <f t="shared" si="60"/>
        <v>3</v>
      </c>
      <c r="N105" s="256" t="str">
        <f>IF(COUNTIF(Missing185,D105)=0,"Yes","No")</f>
        <v>Yes</v>
      </c>
      <c r="O105" s="256" t="str">
        <f>IF(COUNTIF(Missing365,D105)=0,"Yes","No")</f>
        <v>Yes</v>
      </c>
      <c r="P105" s="256" t="str">
        <f>IF(COUNTIF(Missing1728,D105)=0,"Yes","No")</f>
        <v>No</v>
      </c>
      <c r="Q105" s="256" t="str">
        <f>IF(COUNTIF(MissingSP7,D105)=0,"Yes","No")</f>
        <v>No</v>
      </c>
      <c r="R105" s="387" t="str">
        <f>IF(AND($S105&gt;="Yes", $T105&gt;="Yes", $U105&gt;="Yes", $V105&gt;="Yes"), "Yes", "No")</f>
        <v>No</v>
      </c>
      <c r="S105" s="387" t="str">
        <f>IF((COUNTIF(ProgramDir,D105)=0),"No","Yes")</f>
        <v>No</v>
      </c>
      <c r="T105" s="387" t="str">
        <f>IF(COUNTIF(NonCompliantGrandKnight,D105)=0,"No","Yes")</f>
        <v>No</v>
      </c>
      <c r="U105" s="387" t="str">
        <f>IF(COUNTIF(FamilyDir,D105)=0,"No","Yes")</f>
        <v>No</v>
      </c>
      <c r="V105" s="387" t="str">
        <f>IF(COUNTIF(CommunityDir,D105)=0,"No","Yes")</f>
        <v>No</v>
      </c>
      <c r="W105" s="277">
        <f t="shared" si="63"/>
        <v>2</v>
      </c>
      <c r="X105" s="277">
        <f t="shared" si="64"/>
        <v>6</v>
      </c>
      <c r="Y105" s="277">
        <f t="shared" si="65"/>
        <v>10</v>
      </c>
      <c r="Z105" s="277">
        <f t="shared" si="66"/>
        <v>14</v>
      </c>
    </row>
    <row r="106" spans="2:26" hidden="1">
      <c r="B106" s="201" t="s">
        <v>609</v>
      </c>
      <c r="C106" s="201" t="str">
        <f>'Daily Mbr Ins'!C80</f>
        <v>020</v>
      </c>
      <c r="D106" s="201">
        <f>'Daily Mbr Ins'!B80</f>
        <v>9801</v>
      </c>
      <c r="E106" s="201" t="str">
        <f>'Daily Mbr Ins'!D80</f>
        <v>Winslow</v>
      </c>
      <c r="F106" s="201">
        <f>'Daily Mbr Ins'!F80</f>
        <v>4</v>
      </c>
      <c r="G106" s="201">
        <f>'Daily Mbr Ins'!L80</f>
        <v>0</v>
      </c>
      <c r="H106" s="241">
        <f t="shared" si="61"/>
        <v>0</v>
      </c>
      <c r="I106" s="242">
        <f t="shared" si="59"/>
        <v>4</v>
      </c>
      <c r="J106" s="201">
        <f>'Daily Mbr Ins'!N80</f>
        <v>3</v>
      </c>
      <c r="K106" s="201">
        <f>'Daily Mbr Ins'!T80</f>
        <v>0</v>
      </c>
      <c r="L106" s="241">
        <f t="shared" si="62"/>
        <v>0</v>
      </c>
      <c r="M106" s="201">
        <f t="shared" si="60"/>
        <v>3</v>
      </c>
      <c r="N106" s="256" t="str">
        <f>IF(COUNTIF(Missing185,D106)=0,"Yes","No")</f>
        <v>Yes</v>
      </c>
      <c r="O106" s="256" t="str">
        <f>IF(COUNTIF(Missing365,D106)=0,"Yes","No")</f>
        <v>No</v>
      </c>
      <c r="P106" s="256" t="str">
        <f>IF(COUNTIF(Missing1728,D106)=0,"Yes","No")</f>
        <v>No</v>
      </c>
      <c r="Q106" s="256" t="str">
        <f>IF(COUNTIF(MissingSP7,D106)=0,"Yes","No")</f>
        <v>No</v>
      </c>
      <c r="R106" s="387" t="str">
        <f>IF(AND($S106&gt;="Yes", $T106&gt;="Yes", $U106&gt;="Yes", $V106&gt;="Yes"), "Yes", "No")</f>
        <v>No</v>
      </c>
      <c r="S106" s="387" t="str">
        <f>IF((COUNTIF(ProgramDir,D106)=0),"No","Yes")</f>
        <v>No</v>
      </c>
      <c r="T106" s="387" t="str">
        <f>IF(COUNTIF(NonCompliantGrandKnight,D106)=0,"No","Yes")</f>
        <v>Yes</v>
      </c>
      <c r="U106" s="387" t="str">
        <f>IF(COUNTIF(FamilyDir,D106)=0,"No","Yes")</f>
        <v>No</v>
      </c>
      <c r="V106" s="387" t="str">
        <f>IF(COUNTIF(CommunityDir,D106)=0,"No","Yes")</f>
        <v>No</v>
      </c>
      <c r="W106" s="277">
        <f t="shared" si="63"/>
        <v>4</v>
      </c>
      <c r="X106" s="277">
        <f t="shared" si="64"/>
        <v>8</v>
      </c>
      <c r="Y106" s="277">
        <f t="shared" si="65"/>
        <v>12</v>
      </c>
      <c r="Z106" s="277">
        <f t="shared" si="66"/>
        <v>16</v>
      </c>
    </row>
    <row r="107" spans="2:26" hidden="1">
      <c r="B107" s="201" t="s">
        <v>1974</v>
      </c>
      <c r="C107" s="201" t="str">
        <f>'Daily Mbr Ins'!C32</f>
        <v>021</v>
      </c>
      <c r="D107" s="201">
        <f>'Daily Mbr Ins'!B32</f>
        <v>5195</v>
      </c>
      <c r="E107" s="201" t="str">
        <f>'Daily Mbr Ins'!D32</f>
        <v>Holbrook</v>
      </c>
      <c r="F107" s="201">
        <f>'Daily Mbr Ins'!F32</f>
        <v>4</v>
      </c>
      <c r="G107" s="201">
        <f>'Daily Mbr Ins'!L32</f>
        <v>0</v>
      </c>
      <c r="H107" s="241">
        <f t="shared" si="61"/>
        <v>0</v>
      </c>
      <c r="I107" s="242">
        <f t="shared" si="59"/>
        <v>4</v>
      </c>
      <c r="J107" s="201">
        <f>'Daily Mbr Ins'!N32</f>
        <v>3</v>
      </c>
      <c r="K107" s="201">
        <f>'Daily Mbr Ins'!T32</f>
        <v>0</v>
      </c>
      <c r="L107" s="241">
        <f t="shared" si="62"/>
        <v>0</v>
      </c>
      <c r="M107" s="201">
        <f t="shared" si="60"/>
        <v>3</v>
      </c>
      <c r="N107" s="256" t="str">
        <f>IF(COUNTIF(Missing185,D107)=0,"Yes","No")</f>
        <v>Yes</v>
      </c>
      <c r="O107" s="256" t="str">
        <f>IF(COUNTIF(Missing365,D107)=0,"Yes","No")</f>
        <v>No</v>
      </c>
      <c r="P107" s="256" t="str">
        <f>IF(COUNTIF(Missing1728,D107)=0,"Yes","No")</f>
        <v>No</v>
      </c>
      <c r="Q107" s="256" t="str">
        <f>IF(COUNTIF(MissingSP7,D107)=0,"Yes","No")</f>
        <v>No</v>
      </c>
      <c r="R107" s="387" t="str">
        <f>IF(AND($S107&gt;="Yes", $T107&gt;="Yes", $U107&gt;="Yes", $V107&gt;="Yes"), "Yes", "No")</f>
        <v>No</v>
      </c>
      <c r="S107" s="387" t="str">
        <f>IF((COUNTIF(ProgramDir,D107)=0),"No","Yes")</f>
        <v>No</v>
      </c>
      <c r="T107" s="387" t="str">
        <f>IF(COUNTIF(NonCompliantGrandKnight,D107)=0,"No","Yes")</f>
        <v>No</v>
      </c>
      <c r="U107" s="387" t="str">
        <f>IF(COUNTIF(FamilyDir,D107)=0,"No","Yes")</f>
        <v>No</v>
      </c>
      <c r="V107" s="387" t="str">
        <f>IF(COUNTIF(CommunityDir,D107)=0,"No","Yes")</f>
        <v>No</v>
      </c>
      <c r="W107" s="277">
        <f t="shared" si="63"/>
        <v>4</v>
      </c>
      <c r="X107" s="277">
        <f t="shared" si="64"/>
        <v>8</v>
      </c>
      <c r="Y107" s="277">
        <f t="shared" si="65"/>
        <v>12</v>
      </c>
      <c r="Z107" s="277">
        <f t="shared" si="66"/>
        <v>16</v>
      </c>
    </row>
    <row r="108" spans="2:26" hidden="1">
      <c r="B108" s="201" t="s">
        <v>1974</v>
      </c>
      <c r="C108" s="201" t="str">
        <f>'Daily Mbr Ins'!C56</f>
        <v>021</v>
      </c>
      <c r="D108" s="201">
        <f>'Daily Mbr Ins'!B56</f>
        <v>7912</v>
      </c>
      <c r="E108" s="201" t="str">
        <f>'Daily Mbr Ins'!D56</f>
        <v>Pinetop</v>
      </c>
      <c r="F108" s="201">
        <f>'Daily Mbr Ins'!F56</f>
        <v>4</v>
      </c>
      <c r="G108" s="201">
        <f>'Daily Mbr Ins'!L56</f>
        <v>0</v>
      </c>
      <c r="H108" s="241">
        <f t="shared" si="61"/>
        <v>0</v>
      </c>
      <c r="I108" s="242">
        <f t="shared" si="59"/>
        <v>4</v>
      </c>
      <c r="J108" s="201">
        <f>'Daily Mbr Ins'!N56</f>
        <v>3</v>
      </c>
      <c r="K108" s="201">
        <f>'Daily Mbr Ins'!T56</f>
        <v>0</v>
      </c>
      <c r="L108" s="241">
        <f t="shared" si="62"/>
        <v>0</v>
      </c>
      <c r="M108" s="201">
        <f t="shared" si="60"/>
        <v>3</v>
      </c>
      <c r="N108" s="256" t="str">
        <f>IF(COUNTIF(Missing185,D108)=0,"Yes","No")</f>
        <v>Yes</v>
      </c>
      <c r="O108" s="256" t="str">
        <f>IF(COUNTIF(Missing365,D108)=0,"Yes","No")</f>
        <v>Yes</v>
      </c>
      <c r="P108" s="256" t="str">
        <f>IF(COUNTIF(Missing1728,D108)=0,"Yes","No")</f>
        <v>No</v>
      </c>
      <c r="Q108" s="256" t="str">
        <f>IF(COUNTIF(MissingSP7,D108)=0,"Yes","No")</f>
        <v>No</v>
      </c>
      <c r="R108" s="387" t="str">
        <f>IF(AND($S108&gt;="Yes", $T108&gt;="Yes", $U108&gt;="Yes", $V108&gt;="Yes"), "Yes", "No")</f>
        <v>No</v>
      </c>
      <c r="S108" s="387" t="str">
        <f>IF((COUNTIF(ProgramDir,D108)=0),"No","Yes")</f>
        <v>No</v>
      </c>
      <c r="T108" s="387" t="str">
        <f>IF(COUNTIF(NonCompliantGrandKnight,D108)=0,"No","Yes")</f>
        <v>Yes</v>
      </c>
      <c r="U108" s="387" t="str">
        <f>IF(COUNTIF(FamilyDir,D108)=0,"No","Yes")</f>
        <v>No</v>
      </c>
      <c r="V108" s="387" t="str">
        <f>IF(COUNTIF(CommunityDir,D108)=0,"No","Yes")</f>
        <v>No</v>
      </c>
      <c r="W108" s="277">
        <f t="shared" si="63"/>
        <v>4</v>
      </c>
      <c r="X108" s="277">
        <f t="shared" si="64"/>
        <v>8</v>
      </c>
      <c r="Y108" s="277">
        <f t="shared" si="65"/>
        <v>12</v>
      </c>
      <c r="Z108" s="277">
        <f t="shared" si="66"/>
        <v>16</v>
      </c>
    </row>
    <row r="109" spans="2:26" hidden="1">
      <c r="B109" s="201" t="s">
        <v>1974</v>
      </c>
      <c r="C109" s="201" t="str">
        <f>'Daily Mbr Ins'!C60</f>
        <v>021</v>
      </c>
      <c r="D109" s="201">
        <f>'Daily Mbr Ins'!B60</f>
        <v>8091</v>
      </c>
      <c r="E109" s="201" t="str">
        <f>'Daily Mbr Ins'!D60</f>
        <v>St Johns</v>
      </c>
      <c r="F109" s="201">
        <f>'Daily Mbr Ins'!F60</f>
        <v>4</v>
      </c>
      <c r="G109" s="201">
        <f>'Daily Mbr Ins'!L60</f>
        <v>-1</v>
      </c>
      <c r="H109" s="241">
        <f t="shared" si="61"/>
        <v>-25</v>
      </c>
      <c r="I109" s="242">
        <f t="shared" si="59"/>
        <v>5</v>
      </c>
      <c r="J109" s="201">
        <f>'Daily Mbr Ins'!N60</f>
        <v>3</v>
      </c>
      <c r="K109" s="201">
        <f>'Daily Mbr Ins'!T60</f>
        <v>0</v>
      </c>
      <c r="L109" s="241">
        <f t="shared" si="62"/>
        <v>0</v>
      </c>
      <c r="M109" s="201">
        <f t="shared" si="60"/>
        <v>3</v>
      </c>
      <c r="N109" s="256" t="str">
        <f>IF(COUNTIF(Missing185,D109)=0,"Yes","No")</f>
        <v>Yes</v>
      </c>
      <c r="O109" s="256" t="str">
        <f>IF(COUNTIF(Missing365,D109)=0,"Yes","No")</f>
        <v>No</v>
      </c>
      <c r="P109" s="256" t="str">
        <f>IF(COUNTIF(Missing1728,D109)=0,"Yes","No")</f>
        <v>No</v>
      </c>
      <c r="Q109" s="256" t="str">
        <f>IF(COUNTIF(MissingSP7,D109)=0,"Yes","No")</f>
        <v>No</v>
      </c>
      <c r="R109" s="387" t="str">
        <f>IF(AND($S109&gt;="Yes", $T109&gt;="Yes", $U109&gt;="Yes", $V109&gt;="Yes"), "Yes", "No")</f>
        <v>No</v>
      </c>
      <c r="S109" s="387" t="str">
        <f>IF((COUNTIF(ProgramDir,D109)=0),"No","Yes")</f>
        <v>No</v>
      </c>
      <c r="T109" s="387" t="str">
        <f>IF(COUNTIF(NonCompliantGrandKnight,D109)=0,"No","Yes")</f>
        <v>No</v>
      </c>
      <c r="U109" s="387" t="str">
        <f>IF(COUNTIF(FamilyDir,D109)=0,"No","Yes")</f>
        <v>No</v>
      </c>
      <c r="V109" s="387" t="str">
        <f>IF(COUNTIF(CommunityDir,D109)=0,"No","Yes")</f>
        <v>No</v>
      </c>
      <c r="W109" s="277">
        <f t="shared" si="63"/>
        <v>5</v>
      </c>
      <c r="X109" s="277">
        <f t="shared" si="64"/>
        <v>9</v>
      </c>
      <c r="Y109" s="277">
        <f t="shared" si="65"/>
        <v>13</v>
      </c>
      <c r="Z109" s="277">
        <f t="shared" si="66"/>
        <v>17</v>
      </c>
    </row>
    <row r="110" spans="2:26" hidden="1">
      <c r="B110" s="201" t="s">
        <v>1974</v>
      </c>
      <c r="C110" s="201" t="str">
        <f>'Daily Mbr Ins'!C64</f>
        <v>021</v>
      </c>
      <c r="D110" s="246">
        <f>'Daily Mbr Ins'!B64</f>
        <v>8358</v>
      </c>
      <c r="E110" s="246" t="str">
        <f>'Daily Mbr Ins'!D64</f>
        <v>Springerville</v>
      </c>
      <c r="F110" s="201">
        <f>'Daily Mbr Ins'!F64</f>
        <v>10</v>
      </c>
      <c r="G110" s="201">
        <f>'Daily Mbr Ins'!L64</f>
        <v>0</v>
      </c>
      <c r="H110" s="241">
        <f t="shared" si="61"/>
        <v>0</v>
      </c>
      <c r="I110" s="242">
        <f t="shared" si="59"/>
        <v>10</v>
      </c>
      <c r="J110" s="201">
        <f>'Daily Mbr Ins'!N64</f>
        <v>3</v>
      </c>
      <c r="K110" s="201">
        <f>'Daily Mbr Ins'!T64</f>
        <v>0</v>
      </c>
      <c r="L110" s="241">
        <f t="shared" si="62"/>
        <v>0</v>
      </c>
      <c r="M110" s="201">
        <f t="shared" si="60"/>
        <v>3</v>
      </c>
      <c r="N110" s="256"/>
      <c r="O110" s="256"/>
      <c r="P110" s="256"/>
      <c r="Q110" s="256"/>
      <c r="R110" s="387"/>
      <c r="S110" s="387"/>
      <c r="T110" s="387"/>
      <c r="U110" s="387"/>
      <c r="V110" s="387"/>
      <c r="W110" s="277">
        <f t="shared" si="63"/>
        <v>10</v>
      </c>
      <c r="X110" s="277">
        <f t="shared" si="64"/>
        <v>20</v>
      </c>
      <c r="Y110" s="277">
        <f t="shared" si="65"/>
        <v>30</v>
      </c>
      <c r="Z110" s="277">
        <f t="shared" si="66"/>
        <v>40</v>
      </c>
    </row>
    <row r="111" spans="2:26" hidden="1">
      <c r="B111" s="201" t="s">
        <v>1974</v>
      </c>
      <c r="C111" s="201" t="str">
        <f>'Daily Mbr Ins'!C105</f>
        <v>021</v>
      </c>
      <c r="D111" s="201">
        <f>'Daily Mbr Ins'!B105</f>
        <v>12078</v>
      </c>
      <c r="E111" s="201" t="str">
        <f>'Daily Mbr Ins'!D105</f>
        <v>Show Low</v>
      </c>
      <c r="F111" s="201">
        <f>'Daily Mbr Ins'!F105</f>
        <v>6</v>
      </c>
      <c r="G111" s="201">
        <f>'Daily Mbr Ins'!L105</f>
        <v>-1</v>
      </c>
      <c r="H111" s="241">
        <f t="shared" si="61"/>
        <v>-16.666666666666668</v>
      </c>
      <c r="I111" s="242">
        <f t="shared" si="59"/>
        <v>7</v>
      </c>
      <c r="J111" s="201">
        <f>'Daily Mbr Ins'!N105</f>
        <v>3</v>
      </c>
      <c r="K111" s="201">
        <f>'Daily Mbr Ins'!T105</f>
        <v>2</v>
      </c>
      <c r="L111" s="241">
        <f t="shared" si="62"/>
        <v>66.666666666666671</v>
      </c>
      <c r="M111" s="201">
        <f t="shared" si="60"/>
        <v>1</v>
      </c>
      <c r="N111" s="256" t="str">
        <f>IF(COUNTIF(Missing185,D111)=0,"Yes","No")</f>
        <v>Yes</v>
      </c>
      <c r="O111" s="256" t="str">
        <f>IF(COUNTIF(Missing365,D111)=0,"Yes","No")</f>
        <v>No</v>
      </c>
      <c r="P111" s="256" t="str">
        <f>IF(COUNTIF(Missing1728,D111)=0,"Yes","No")</f>
        <v>No</v>
      </c>
      <c r="Q111" s="256" t="str">
        <f>IF(COUNTIF(MissingSP7,D111)=0,"Yes","No")</f>
        <v>No</v>
      </c>
      <c r="R111" s="387" t="str">
        <f>IF(AND($S111&gt;="Yes", $T111&gt;="Yes", $U111&gt;="Yes", $V111&gt;="Yes"), "Yes", "No")</f>
        <v>No</v>
      </c>
      <c r="S111" s="387" t="str">
        <f>IF((COUNTIF(ProgramDir,D111)=0),"No","Yes")</f>
        <v>No</v>
      </c>
      <c r="T111" s="387" t="str">
        <f>IF(COUNTIF(NonCompliantGrandKnight,D111)=0,"No","Yes")</f>
        <v>No</v>
      </c>
      <c r="U111" s="387" t="str">
        <f>IF(COUNTIF(FamilyDir,D111)=0,"No","Yes")</f>
        <v>No</v>
      </c>
      <c r="V111" s="387" t="str">
        <f>IF(COUNTIF(CommunityDir,D111)=0,"No","Yes")</f>
        <v>No</v>
      </c>
      <c r="W111" s="277">
        <f t="shared" si="63"/>
        <v>7</v>
      </c>
      <c r="X111" s="277">
        <f t="shared" si="64"/>
        <v>13</v>
      </c>
      <c r="Y111" s="277">
        <f t="shared" si="65"/>
        <v>19</v>
      </c>
      <c r="Z111" s="277">
        <f t="shared" si="66"/>
        <v>25</v>
      </c>
    </row>
    <row r="112" spans="2:26" hidden="1">
      <c r="B112" s="201" t="s">
        <v>1974</v>
      </c>
      <c r="C112" s="201" t="str">
        <f>'Daily Mbr Ins'!C143</f>
        <v>021</v>
      </c>
      <c r="D112" s="246">
        <f>'Daily Mbr Ins'!B143</f>
        <v>14610</v>
      </c>
      <c r="E112" s="246" t="str">
        <f>'Daily Mbr Ins'!D143</f>
        <v>Snowflake</v>
      </c>
      <c r="F112" s="201">
        <f>'Daily Mbr Ins'!F143</f>
        <v>4</v>
      </c>
      <c r="G112" s="201">
        <f>'Daily Mbr Ins'!L143</f>
        <v>0</v>
      </c>
      <c r="H112" s="241">
        <f t="shared" si="61"/>
        <v>0</v>
      </c>
      <c r="I112" s="242">
        <f t="shared" si="59"/>
        <v>4</v>
      </c>
      <c r="J112" s="201">
        <f>'Daily Mbr Ins'!N143</f>
        <v>3</v>
      </c>
      <c r="K112" s="201">
        <f>'Daily Mbr Ins'!T143</f>
        <v>0</v>
      </c>
      <c r="L112" s="241">
        <f t="shared" si="62"/>
        <v>0</v>
      </c>
      <c r="M112" s="201">
        <f t="shared" si="60"/>
        <v>3</v>
      </c>
      <c r="N112" s="256"/>
      <c r="O112" s="256"/>
      <c r="P112" s="256"/>
      <c r="Q112" s="256"/>
      <c r="R112" s="387"/>
      <c r="S112" s="387"/>
      <c r="T112" s="387"/>
      <c r="U112" s="387"/>
      <c r="V112" s="387"/>
      <c r="W112" s="277">
        <f t="shared" si="63"/>
        <v>4</v>
      </c>
      <c r="X112" s="277">
        <f t="shared" si="64"/>
        <v>8</v>
      </c>
      <c r="Y112" s="277">
        <f t="shared" si="65"/>
        <v>12</v>
      </c>
      <c r="Z112" s="277">
        <f t="shared" si="66"/>
        <v>16</v>
      </c>
    </row>
    <row r="113" spans="2:26" hidden="1">
      <c r="B113" s="201" t="s">
        <v>609</v>
      </c>
      <c r="C113" s="201" t="str">
        <f>'Daily Mbr Ins'!C59</f>
        <v>022</v>
      </c>
      <c r="D113" s="246">
        <f>'Daily Mbr Ins'!B59</f>
        <v>8090</v>
      </c>
      <c r="E113" s="246" t="str">
        <f>'Daily Mbr Ins'!D59</f>
        <v>Asu Tempe</v>
      </c>
      <c r="F113" s="201">
        <f>'Daily Mbr Ins'!F59</f>
        <v>4</v>
      </c>
      <c r="G113" s="201">
        <f>'Daily Mbr Ins'!L59</f>
        <v>0</v>
      </c>
      <c r="H113" s="241">
        <f t="shared" si="61"/>
        <v>0</v>
      </c>
      <c r="I113" s="242">
        <f t="shared" si="59"/>
        <v>4</v>
      </c>
      <c r="J113" s="201">
        <f>'Daily Mbr Ins'!N59</f>
        <v>3</v>
      </c>
      <c r="K113" s="201">
        <f>'Daily Mbr Ins'!T59</f>
        <v>0</v>
      </c>
      <c r="L113" s="241">
        <f t="shared" si="62"/>
        <v>0</v>
      </c>
      <c r="M113" s="201">
        <f t="shared" si="60"/>
        <v>3</v>
      </c>
      <c r="N113" s="256"/>
      <c r="O113" s="256"/>
      <c r="P113" s="256"/>
      <c r="Q113" s="256"/>
      <c r="R113" s="387"/>
      <c r="S113" s="387"/>
      <c r="T113" s="387"/>
      <c r="U113" s="387"/>
      <c r="V113" s="387"/>
      <c r="W113" s="277">
        <f t="shared" si="63"/>
        <v>4</v>
      </c>
      <c r="X113" s="277">
        <f t="shared" si="64"/>
        <v>8</v>
      </c>
      <c r="Y113" s="277">
        <f t="shared" si="65"/>
        <v>12</v>
      </c>
      <c r="Z113" s="277">
        <f t="shared" si="66"/>
        <v>16</v>
      </c>
    </row>
    <row r="114" spans="2:26" hidden="1">
      <c r="B114" s="201" t="s">
        <v>609</v>
      </c>
      <c r="C114" s="201" t="str">
        <f>'Daily Mbr Ins'!C104</f>
        <v>022</v>
      </c>
      <c r="D114" s="201">
        <f>'Daily Mbr Ins'!B104</f>
        <v>11999</v>
      </c>
      <c r="E114" s="201" t="str">
        <f>'Daily Mbr Ins'!D104</f>
        <v>Tempe</v>
      </c>
      <c r="F114" s="201">
        <f>'Daily Mbr Ins'!F104</f>
        <v>10</v>
      </c>
      <c r="G114" s="201">
        <f>'Daily Mbr Ins'!L104</f>
        <v>1</v>
      </c>
      <c r="H114" s="241">
        <f t="shared" si="61"/>
        <v>10</v>
      </c>
      <c r="I114" s="242">
        <f t="shared" si="59"/>
        <v>9</v>
      </c>
      <c r="J114" s="201">
        <f>'Daily Mbr Ins'!N104</f>
        <v>3</v>
      </c>
      <c r="K114" s="201">
        <f>'Daily Mbr Ins'!T104</f>
        <v>0</v>
      </c>
      <c r="L114" s="241">
        <f t="shared" si="62"/>
        <v>0</v>
      </c>
      <c r="M114" s="201">
        <f t="shared" si="60"/>
        <v>3</v>
      </c>
      <c r="N114" s="256" t="str">
        <f t="shared" ref="N114:N133" si="76">IF(COUNTIF(Missing185,D114)=0,"Yes","No")</f>
        <v>Yes</v>
      </c>
      <c r="O114" s="256" t="str">
        <f t="shared" ref="O114:O133" si="77">IF(COUNTIF(Missing365,D114)=0,"Yes","No")</f>
        <v>Yes</v>
      </c>
      <c r="P114" s="256" t="str">
        <f t="shared" ref="P114:P133" si="78">IF(COUNTIF(Missing1728,D114)=0,"Yes","No")</f>
        <v>No</v>
      </c>
      <c r="Q114" s="256" t="str">
        <f t="shared" ref="Q114:Q133" si="79">IF(COUNTIF(MissingSP7,D114)=0,"Yes","No")</f>
        <v>No</v>
      </c>
      <c r="R114" s="387" t="str">
        <f t="shared" ref="R114:R133" si="80">IF(AND($S114&gt;="Yes", $T114&gt;="Yes", $U114&gt;="Yes", $V114&gt;="Yes"), "Yes", "No")</f>
        <v>No</v>
      </c>
      <c r="S114" s="387" t="str">
        <f t="shared" ref="S114:S133" si="81">IF((COUNTIF(ProgramDir,D114)=0),"No","Yes")</f>
        <v>No</v>
      </c>
      <c r="T114" s="387" t="str">
        <f t="shared" ref="T114:T133" si="82">IF(COUNTIF(NonCompliantGrandKnight,D114)=0,"No","Yes")</f>
        <v>Yes</v>
      </c>
      <c r="U114" s="387" t="str">
        <f t="shared" ref="U114:U133" si="83">IF(COUNTIF(FamilyDir,D114)=0,"No","Yes")</f>
        <v>No</v>
      </c>
      <c r="V114" s="387" t="str">
        <f t="shared" ref="V114:V133" si="84">IF(COUNTIF(CommunityDir,D114)=0,"No","Yes")</f>
        <v>Yes</v>
      </c>
      <c r="W114" s="277">
        <f t="shared" si="63"/>
        <v>9</v>
      </c>
      <c r="X114" s="277">
        <f t="shared" si="64"/>
        <v>19</v>
      </c>
      <c r="Y114" s="277">
        <f t="shared" si="65"/>
        <v>29</v>
      </c>
      <c r="Z114" s="277">
        <f t="shared" si="66"/>
        <v>39</v>
      </c>
    </row>
    <row r="115" spans="2:26" hidden="1">
      <c r="B115" s="277" t="s">
        <v>609</v>
      </c>
      <c r="C115" s="277" t="str">
        <f>'Daily Mbr Ins'!C131</f>
        <v>022</v>
      </c>
      <c r="D115" s="277">
        <f>'Daily Mbr Ins'!B131</f>
        <v>13895</v>
      </c>
      <c r="E115" s="277" t="str">
        <f>'Daily Mbr Ins'!D131</f>
        <v>Maricopa</v>
      </c>
      <c r="F115" s="201">
        <f>'Daily Mbr Ins'!F131</f>
        <v>6</v>
      </c>
      <c r="G115" s="201">
        <f>'Daily Mbr Ins'!L131</f>
        <v>0</v>
      </c>
      <c r="H115" s="241">
        <f t="shared" si="61"/>
        <v>0</v>
      </c>
      <c r="I115" s="242">
        <f t="shared" si="59"/>
        <v>6</v>
      </c>
      <c r="J115" s="201">
        <f>'Daily Mbr Ins'!N131</f>
        <v>3</v>
      </c>
      <c r="K115" s="201">
        <f>'Daily Mbr Ins'!T131</f>
        <v>1</v>
      </c>
      <c r="L115" s="241">
        <f t="shared" si="62"/>
        <v>33.333333333333336</v>
      </c>
      <c r="M115" s="201">
        <f t="shared" si="60"/>
        <v>2</v>
      </c>
      <c r="N115" s="256" t="str">
        <f t="shared" si="76"/>
        <v>Yes</v>
      </c>
      <c r="O115" s="256" t="str">
        <f t="shared" si="77"/>
        <v>No</v>
      </c>
      <c r="P115" s="256" t="str">
        <f t="shared" si="78"/>
        <v>No</v>
      </c>
      <c r="Q115" s="256" t="str">
        <f t="shared" si="79"/>
        <v>No</v>
      </c>
      <c r="R115" s="387" t="str">
        <f t="shared" si="80"/>
        <v>No</v>
      </c>
      <c r="S115" s="387" t="str">
        <f t="shared" si="81"/>
        <v>No</v>
      </c>
      <c r="T115" s="387" t="str">
        <f t="shared" si="82"/>
        <v>Yes</v>
      </c>
      <c r="U115" s="387" t="str">
        <f t="shared" si="83"/>
        <v>No</v>
      </c>
      <c r="V115" s="387" t="str">
        <f t="shared" si="84"/>
        <v>No</v>
      </c>
      <c r="W115" s="277">
        <f t="shared" si="63"/>
        <v>6</v>
      </c>
      <c r="X115" s="277">
        <f t="shared" si="64"/>
        <v>12</v>
      </c>
      <c r="Y115" s="277">
        <f t="shared" si="65"/>
        <v>18</v>
      </c>
      <c r="Z115" s="277">
        <f t="shared" si="66"/>
        <v>24</v>
      </c>
    </row>
    <row r="116" spans="2:26" hidden="1">
      <c r="B116" s="277" t="s">
        <v>609</v>
      </c>
      <c r="C116" s="277" t="str">
        <f>'Daily Mbr Ins'!C134</f>
        <v>022</v>
      </c>
      <c r="D116" s="277">
        <f>'Daily Mbr Ins'!B134</f>
        <v>14101</v>
      </c>
      <c r="E116" s="277" t="str">
        <f>'Daily Mbr Ins'!D134</f>
        <v>Queen Creek</v>
      </c>
      <c r="F116" s="201">
        <f>'Daily Mbr Ins'!F134</f>
        <v>5</v>
      </c>
      <c r="G116" s="201">
        <f>'Daily Mbr Ins'!L134</f>
        <v>0</v>
      </c>
      <c r="H116" s="241">
        <f t="shared" si="61"/>
        <v>0</v>
      </c>
      <c r="I116" s="242">
        <f t="shared" si="59"/>
        <v>5</v>
      </c>
      <c r="J116" s="201">
        <f>'Daily Mbr Ins'!N134</f>
        <v>3</v>
      </c>
      <c r="K116" s="201">
        <f>'Daily Mbr Ins'!T134</f>
        <v>1</v>
      </c>
      <c r="L116" s="241">
        <f t="shared" si="62"/>
        <v>33.333333333333336</v>
      </c>
      <c r="M116" s="201">
        <f t="shared" si="60"/>
        <v>2</v>
      </c>
      <c r="N116" s="256" t="str">
        <f t="shared" si="76"/>
        <v>Yes</v>
      </c>
      <c r="O116" s="256" t="str">
        <f t="shared" si="77"/>
        <v>Yes</v>
      </c>
      <c r="P116" s="256" t="str">
        <f t="shared" si="78"/>
        <v>No</v>
      </c>
      <c r="Q116" s="256" t="str">
        <f t="shared" si="79"/>
        <v>No</v>
      </c>
      <c r="R116" s="387" t="str">
        <f t="shared" si="80"/>
        <v>No</v>
      </c>
      <c r="S116" s="387" t="str">
        <f t="shared" si="81"/>
        <v>No</v>
      </c>
      <c r="T116" s="387" t="str">
        <f t="shared" si="82"/>
        <v>Yes</v>
      </c>
      <c r="U116" s="387" t="str">
        <f t="shared" si="83"/>
        <v>No</v>
      </c>
      <c r="V116" s="387" t="str">
        <f t="shared" si="84"/>
        <v>No</v>
      </c>
      <c r="W116" s="277">
        <f t="shared" si="63"/>
        <v>5</v>
      </c>
      <c r="X116" s="277">
        <f t="shared" si="64"/>
        <v>10</v>
      </c>
      <c r="Y116" s="277">
        <f t="shared" si="65"/>
        <v>15</v>
      </c>
      <c r="Z116" s="277">
        <f t="shared" si="66"/>
        <v>20</v>
      </c>
    </row>
    <row r="117" spans="2:26" hidden="1">
      <c r="B117" s="277" t="s">
        <v>625</v>
      </c>
      <c r="C117" s="277" t="str">
        <f>'Daily Mbr Ins'!C83</f>
        <v>023</v>
      </c>
      <c r="D117" s="277">
        <f>'Daily Mbr Ins'!B83</f>
        <v>10050</v>
      </c>
      <c r="E117" s="277" t="str">
        <f>'Daily Mbr Ins'!D83</f>
        <v>Scottsdale</v>
      </c>
      <c r="F117" s="201">
        <f>'Daily Mbr Ins'!F83</f>
        <v>12</v>
      </c>
      <c r="G117" s="201">
        <f>'Daily Mbr Ins'!L83</f>
        <v>-10</v>
      </c>
      <c r="H117" s="241">
        <f t="shared" si="61"/>
        <v>-83.333333333333329</v>
      </c>
      <c r="I117" s="242">
        <f t="shared" si="59"/>
        <v>22</v>
      </c>
      <c r="J117" s="201">
        <f>'Daily Mbr Ins'!N83</f>
        <v>4</v>
      </c>
      <c r="K117" s="201">
        <f>'Daily Mbr Ins'!T83</f>
        <v>-2</v>
      </c>
      <c r="L117" s="241">
        <f t="shared" si="62"/>
        <v>-50</v>
      </c>
      <c r="M117" s="201">
        <f t="shared" si="60"/>
        <v>6</v>
      </c>
      <c r="N117" s="256" t="str">
        <f t="shared" si="76"/>
        <v>Yes</v>
      </c>
      <c r="O117" s="256" t="str">
        <f t="shared" si="77"/>
        <v>No</v>
      </c>
      <c r="P117" s="256" t="str">
        <f t="shared" si="78"/>
        <v>No</v>
      </c>
      <c r="Q117" s="256" t="str">
        <f t="shared" si="79"/>
        <v>No</v>
      </c>
      <c r="R117" s="387" t="str">
        <f t="shared" si="80"/>
        <v>No</v>
      </c>
      <c r="S117" s="387" t="str">
        <f t="shared" si="81"/>
        <v>No</v>
      </c>
      <c r="T117" s="387" t="str">
        <f t="shared" si="82"/>
        <v>No</v>
      </c>
      <c r="U117" s="387" t="str">
        <f t="shared" si="83"/>
        <v>No</v>
      </c>
      <c r="V117" s="387" t="str">
        <f t="shared" si="84"/>
        <v>No</v>
      </c>
      <c r="W117" s="277">
        <f t="shared" si="63"/>
        <v>22</v>
      </c>
      <c r="X117" s="277">
        <f t="shared" si="64"/>
        <v>34</v>
      </c>
      <c r="Y117" s="277">
        <f t="shared" si="65"/>
        <v>46</v>
      </c>
      <c r="Z117" s="277">
        <f t="shared" si="66"/>
        <v>58</v>
      </c>
    </row>
    <row r="118" spans="2:26" hidden="1">
      <c r="B118" s="277" t="s">
        <v>625</v>
      </c>
      <c r="C118" s="277" t="str">
        <f>'Daily Mbr Ins'!C94</f>
        <v>023</v>
      </c>
      <c r="D118" s="277">
        <f>'Daily Mbr Ins'!B94</f>
        <v>11116</v>
      </c>
      <c r="E118" s="277" t="str">
        <f>'Daily Mbr Ins'!D94</f>
        <v>Carefree</v>
      </c>
      <c r="F118" s="201">
        <f>'Daily Mbr Ins'!F94</f>
        <v>12</v>
      </c>
      <c r="G118" s="201">
        <f>'Daily Mbr Ins'!L94</f>
        <v>0</v>
      </c>
      <c r="H118" s="241">
        <f t="shared" si="61"/>
        <v>0</v>
      </c>
      <c r="I118" s="242">
        <f t="shared" si="59"/>
        <v>12</v>
      </c>
      <c r="J118" s="201">
        <f>'Daily Mbr Ins'!N94</f>
        <v>4</v>
      </c>
      <c r="K118" s="201">
        <f>'Daily Mbr Ins'!T94</f>
        <v>0</v>
      </c>
      <c r="L118" s="241">
        <f t="shared" si="62"/>
        <v>0</v>
      </c>
      <c r="M118" s="201">
        <f t="shared" si="60"/>
        <v>4</v>
      </c>
      <c r="N118" s="256" t="str">
        <f t="shared" si="76"/>
        <v>Yes</v>
      </c>
      <c r="O118" s="256" t="str">
        <f t="shared" si="77"/>
        <v>Yes</v>
      </c>
      <c r="P118" s="256" t="str">
        <f t="shared" si="78"/>
        <v>No</v>
      </c>
      <c r="Q118" s="256" t="str">
        <f t="shared" si="79"/>
        <v>No</v>
      </c>
      <c r="R118" s="387" t="str">
        <f t="shared" si="80"/>
        <v>No</v>
      </c>
      <c r="S118" s="387" t="str">
        <f t="shared" si="81"/>
        <v>No</v>
      </c>
      <c r="T118" s="387" t="str">
        <f t="shared" si="82"/>
        <v>No</v>
      </c>
      <c r="U118" s="387" t="str">
        <f t="shared" si="83"/>
        <v>No</v>
      </c>
      <c r="V118" s="387" t="str">
        <f t="shared" si="84"/>
        <v>No</v>
      </c>
      <c r="W118" s="277">
        <f t="shared" si="63"/>
        <v>12</v>
      </c>
      <c r="X118" s="277">
        <f t="shared" si="64"/>
        <v>24</v>
      </c>
      <c r="Y118" s="277">
        <f t="shared" si="65"/>
        <v>36</v>
      </c>
      <c r="Z118" s="277">
        <f t="shared" si="66"/>
        <v>48</v>
      </c>
    </row>
    <row r="119" spans="2:26" hidden="1">
      <c r="B119" s="277" t="s">
        <v>625</v>
      </c>
      <c r="C119" s="277" t="str">
        <f>'Daily Mbr Ins'!C118</f>
        <v>023</v>
      </c>
      <c r="D119" s="277">
        <f>'Daily Mbr Ins'!B118</f>
        <v>12856</v>
      </c>
      <c r="E119" s="277" t="str">
        <f>'Daily Mbr Ins'!D118</f>
        <v>Glendale</v>
      </c>
      <c r="F119" s="201">
        <f>'Daily Mbr Ins'!F118</f>
        <v>14</v>
      </c>
      <c r="G119" s="201">
        <f>'Daily Mbr Ins'!L118</f>
        <v>1</v>
      </c>
      <c r="H119" s="241">
        <f t="shared" si="61"/>
        <v>7.1428571428571432</v>
      </c>
      <c r="I119" s="242">
        <f t="shared" si="59"/>
        <v>13</v>
      </c>
      <c r="J119" s="201">
        <f>'Daily Mbr Ins'!N118</f>
        <v>5</v>
      </c>
      <c r="K119" s="201">
        <f>'Daily Mbr Ins'!T118</f>
        <v>-1</v>
      </c>
      <c r="L119" s="241">
        <f t="shared" si="62"/>
        <v>-20</v>
      </c>
      <c r="M119" s="201">
        <f t="shared" si="60"/>
        <v>6</v>
      </c>
      <c r="N119" s="256" t="str">
        <f t="shared" si="76"/>
        <v>Yes</v>
      </c>
      <c r="O119" s="256" t="str">
        <f t="shared" si="77"/>
        <v>Yes</v>
      </c>
      <c r="P119" s="256" t="str">
        <f t="shared" si="78"/>
        <v>No</v>
      </c>
      <c r="Q119" s="256" t="str">
        <f t="shared" si="79"/>
        <v>No</v>
      </c>
      <c r="R119" s="387" t="str">
        <f t="shared" si="80"/>
        <v>No</v>
      </c>
      <c r="S119" s="387" t="str">
        <f t="shared" si="81"/>
        <v>No</v>
      </c>
      <c r="T119" s="387" t="str">
        <f t="shared" si="82"/>
        <v>Yes</v>
      </c>
      <c r="U119" s="387" t="str">
        <f t="shared" si="83"/>
        <v>No</v>
      </c>
      <c r="V119" s="387" t="str">
        <f t="shared" si="84"/>
        <v>No</v>
      </c>
      <c r="W119" s="277">
        <f t="shared" si="63"/>
        <v>13</v>
      </c>
      <c r="X119" s="277">
        <f t="shared" si="64"/>
        <v>27</v>
      </c>
      <c r="Y119" s="277">
        <f t="shared" si="65"/>
        <v>41</v>
      </c>
      <c r="Z119" s="277">
        <f t="shared" si="66"/>
        <v>55</v>
      </c>
    </row>
    <row r="120" spans="2:26" hidden="1">
      <c r="B120" s="277" t="s">
        <v>625</v>
      </c>
      <c r="C120" s="277" t="str">
        <f>'Daily Mbr Ins'!C123</f>
        <v>023</v>
      </c>
      <c r="D120" s="277">
        <f>'Daily Mbr Ins'!B123</f>
        <v>13286</v>
      </c>
      <c r="E120" s="277" t="str">
        <f>'Daily Mbr Ins'!D123</f>
        <v>Cave Creek</v>
      </c>
      <c r="F120" s="201">
        <f>'Daily Mbr Ins'!F123</f>
        <v>14</v>
      </c>
      <c r="G120" s="201">
        <f>'Daily Mbr Ins'!L123</f>
        <v>0</v>
      </c>
      <c r="H120" s="241">
        <f t="shared" si="61"/>
        <v>0</v>
      </c>
      <c r="I120" s="242">
        <f t="shared" si="59"/>
        <v>14</v>
      </c>
      <c r="J120" s="201">
        <f>'Daily Mbr Ins'!N123</f>
        <v>5</v>
      </c>
      <c r="K120" s="201">
        <f>'Daily Mbr Ins'!T123</f>
        <v>0</v>
      </c>
      <c r="L120" s="241">
        <f t="shared" si="62"/>
        <v>0</v>
      </c>
      <c r="M120" s="201">
        <f t="shared" si="60"/>
        <v>5</v>
      </c>
      <c r="N120" s="256" t="str">
        <f t="shared" si="76"/>
        <v>Yes</v>
      </c>
      <c r="O120" s="256" t="str">
        <f t="shared" si="77"/>
        <v>Yes</v>
      </c>
      <c r="P120" s="256" t="str">
        <f t="shared" si="78"/>
        <v>No</v>
      </c>
      <c r="Q120" s="256" t="str">
        <f t="shared" si="79"/>
        <v>No</v>
      </c>
      <c r="R120" s="387" t="str">
        <f t="shared" si="80"/>
        <v>No</v>
      </c>
      <c r="S120" s="387" t="str">
        <f t="shared" si="81"/>
        <v>Yes</v>
      </c>
      <c r="T120" s="387" t="str">
        <f t="shared" si="82"/>
        <v>Yes</v>
      </c>
      <c r="U120" s="387" t="str">
        <f t="shared" si="83"/>
        <v>No</v>
      </c>
      <c r="V120" s="387" t="str">
        <f t="shared" si="84"/>
        <v>Yes</v>
      </c>
      <c r="W120" s="277">
        <f t="shared" si="63"/>
        <v>14</v>
      </c>
      <c r="X120" s="277">
        <f t="shared" si="64"/>
        <v>28</v>
      </c>
      <c r="Y120" s="277">
        <f t="shared" si="65"/>
        <v>42</v>
      </c>
      <c r="Z120" s="277">
        <f t="shared" si="66"/>
        <v>56</v>
      </c>
    </row>
    <row r="121" spans="2:26" hidden="1">
      <c r="B121" s="277" t="s">
        <v>625</v>
      </c>
      <c r="C121" s="277" t="str">
        <f>'Daily Mbr Ins'!C127</f>
        <v>023</v>
      </c>
      <c r="D121" s="277">
        <f>'Daily Mbr Ins'!B127</f>
        <v>13719</v>
      </c>
      <c r="E121" s="277" t="str">
        <f>'Daily Mbr Ins'!D127</f>
        <v>Anthem</v>
      </c>
      <c r="F121" s="201">
        <f>'Daily Mbr Ins'!F127</f>
        <v>12</v>
      </c>
      <c r="G121" s="201">
        <f>'Daily Mbr Ins'!L127</f>
        <v>-1</v>
      </c>
      <c r="H121" s="241">
        <f t="shared" si="61"/>
        <v>-8.3333333333333339</v>
      </c>
      <c r="I121" s="242">
        <f t="shared" si="59"/>
        <v>13</v>
      </c>
      <c r="J121" s="201">
        <f>'Daily Mbr Ins'!N127</f>
        <v>4</v>
      </c>
      <c r="K121" s="201">
        <f>'Daily Mbr Ins'!T127</f>
        <v>0</v>
      </c>
      <c r="L121" s="241">
        <f t="shared" si="62"/>
        <v>0</v>
      </c>
      <c r="M121" s="201">
        <f t="shared" si="60"/>
        <v>4</v>
      </c>
      <c r="N121" s="256" t="str">
        <f t="shared" si="76"/>
        <v>Yes</v>
      </c>
      <c r="O121" s="256" t="str">
        <f t="shared" si="77"/>
        <v>Yes</v>
      </c>
      <c r="P121" s="256" t="str">
        <f t="shared" si="78"/>
        <v>No</v>
      </c>
      <c r="Q121" s="256" t="str">
        <f t="shared" si="79"/>
        <v>No</v>
      </c>
      <c r="R121" s="387" t="str">
        <f t="shared" si="80"/>
        <v>No</v>
      </c>
      <c r="S121" s="387" t="str">
        <f t="shared" si="81"/>
        <v>No</v>
      </c>
      <c r="T121" s="387" t="str">
        <f t="shared" si="82"/>
        <v>Yes</v>
      </c>
      <c r="U121" s="387" t="str">
        <f t="shared" si="83"/>
        <v>No</v>
      </c>
      <c r="V121" s="387" t="str">
        <f t="shared" si="84"/>
        <v>No</v>
      </c>
      <c r="W121" s="277">
        <f t="shared" si="63"/>
        <v>13</v>
      </c>
      <c r="X121" s="277">
        <f t="shared" si="64"/>
        <v>25</v>
      </c>
      <c r="Y121" s="277">
        <f t="shared" si="65"/>
        <v>37</v>
      </c>
      <c r="Z121" s="277">
        <f t="shared" si="66"/>
        <v>49</v>
      </c>
    </row>
    <row r="122" spans="2:26" hidden="1">
      <c r="B122" s="277" t="s">
        <v>620</v>
      </c>
      <c r="C122" s="277" t="str">
        <f>'Daily Mbr Ins'!C24</f>
        <v>024</v>
      </c>
      <c r="D122" s="277">
        <f>'Daily Mbr Ins'!B24</f>
        <v>3510</v>
      </c>
      <c r="E122" s="277" t="str">
        <f>'Daily Mbr Ins'!D24</f>
        <v>Phoenix</v>
      </c>
      <c r="F122" s="201">
        <f>'Daily Mbr Ins'!F24</f>
        <v>5</v>
      </c>
      <c r="G122" s="201">
        <f>'Daily Mbr Ins'!L24</f>
        <v>0</v>
      </c>
      <c r="H122" s="241">
        <f t="shared" si="61"/>
        <v>0</v>
      </c>
      <c r="I122" s="242">
        <f t="shared" si="59"/>
        <v>5</v>
      </c>
      <c r="J122" s="201">
        <f>'Daily Mbr Ins'!N24</f>
        <v>3</v>
      </c>
      <c r="K122" s="201">
        <f>'Daily Mbr Ins'!T24</f>
        <v>0</v>
      </c>
      <c r="L122" s="241">
        <f t="shared" si="62"/>
        <v>0</v>
      </c>
      <c r="M122" s="201">
        <f t="shared" si="60"/>
        <v>3</v>
      </c>
      <c r="N122" s="256" t="str">
        <f t="shared" si="76"/>
        <v>Yes</v>
      </c>
      <c r="O122" s="256" t="str">
        <f t="shared" si="77"/>
        <v>No</v>
      </c>
      <c r="P122" s="256" t="str">
        <f t="shared" si="78"/>
        <v>No</v>
      </c>
      <c r="Q122" s="256" t="str">
        <f t="shared" si="79"/>
        <v>No</v>
      </c>
      <c r="R122" s="387" t="str">
        <f t="shared" si="80"/>
        <v>No</v>
      </c>
      <c r="S122" s="387" t="str">
        <f t="shared" si="81"/>
        <v>No</v>
      </c>
      <c r="T122" s="387" t="str">
        <f t="shared" si="82"/>
        <v>No</v>
      </c>
      <c r="U122" s="387" t="str">
        <f t="shared" si="83"/>
        <v>No</v>
      </c>
      <c r="V122" s="387" t="str">
        <f t="shared" si="84"/>
        <v>No</v>
      </c>
      <c r="W122" s="277">
        <f t="shared" si="63"/>
        <v>5</v>
      </c>
      <c r="X122" s="277">
        <f t="shared" si="64"/>
        <v>10</v>
      </c>
      <c r="Y122" s="277">
        <f t="shared" si="65"/>
        <v>15</v>
      </c>
      <c r="Z122" s="277">
        <f t="shared" si="66"/>
        <v>20</v>
      </c>
    </row>
    <row r="123" spans="2:26" hidden="1">
      <c r="B123" s="277" t="s">
        <v>620</v>
      </c>
      <c r="C123" s="277" t="str">
        <f>'Daily Mbr Ins'!C97</f>
        <v>024</v>
      </c>
      <c r="D123" s="277">
        <f>'Daily Mbr Ins'!B97</f>
        <v>11675</v>
      </c>
      <c r="E123" s="277" t="str">
        <f>'Daily Mbr Ins'!D97</f>
        <v>Litchfield Park</v>
      </c>
      <c r="F123" s="201">
        <f>'Daily Mbr Ins'!F97</f>
        <v>19</v>
      </c>
      <c r="G123" s="201">
        <f>'Daily Mbr Ins'!L97</f>
        <v>3</v>
      </c>
      <c r="H123" s="241">
        <f t="shared" si="61"/>
        <v>15.789473684210526</v>
      </c>
      <c r="I123" s="242">
        <f t="shared" si="59"/>
        <v>16</v>
      </c>
      <c r="J123" s="201">
        <f>'Daily Mbr Ins'!N97</f>
        <v>7</v>
      </c>
      <c r="K123" s="201">
        <f>'Daily Mbr Ins'!T97</f>
        <v>0</v>
      </c>
      <c r="L123" s="241">
        <f t="shared" si="62"/>
        <v>0</v>
      </c>
      <c r="M123" s="201">
        <f t="shared" si="60"/>
        <v>7</v>
      </c>
      <c r="N123" s="256" t="str">
        <f t="shared" si="76"/>
        <v>Yes</v>
      </c>
      <c r="O123" s="256" t="str">
        <f t="shared" si="77"/>
        <v>Yes</v>
      </c>
      <c r="P123" s="256" t="str">
        <f t="shared" si="78"/>
        <v>No</v>
      </c>
      <c r="Q123" s="256" t="str">
        <f t="shared" si="79"/>
        <v>No</v>
      </c>
      <c r="R123" s="387" t="str">
        <f t="shared" si="80"/>
        <v>No</v>
      </c>
      <c r="S123" s="387" t="str">
        <f t="shared" si="81"/>
        <v>Yes</v>
      </c>
      <c r="T123" s="387" t="str">
        <f t="shared" si="82"/>
        <v>No</v>
      </c>
      <c r="U123" s="387" t="str">
        <f t="shared" si="83"/>
        <v>Yes</v>
      </c>
      <c r="V123" s="387" t="str">
        <f t="shared" si="84"/>
        <v>No</v>
      </c>
      <c r="W123" s="277">
        <f t="shared" si="63"/>
        <v>16</v>
      </c>
      <c r="X123" s="277">
        <f t="shared" si="64"/>
        <v>35</v>
      </c>
      <c r="Y123" s="277">
        <f t="shared" si="65"/>
        <v>54</v>
      </c>
      <c r="Z123" s="277">
        <f t="shared" si="66"/>
        <v>73</v>
      </c>
    </row>
    <row r="124" spans="2:26" hidden="1">
      <c r="B124" s="277" t="s">
        <v>620</v>
      </c>
      <c r="C124" s="277" t="str">
        <f>'Daily Mbr Ins'!C102</f>
        <v>024</v>
      </c>
      <c r="D124" s="277">
        <f>'Daily Mbr Ins'!B102</f>
        <v>11858</v>
      </c>
      <c r="E124" s="277" t="str">
        <f>'Daily Mbr Ins'!D102</f>
        <v>Tolleson</v>
      </c>
      <c r="F124" s="201">
        <f>'Daily Mbr Ins'!F102</f>
        <v>4</v>
      </c>
      <c r="G124" s="201">
        <f>'Daily Mbr Ins'!L102</f>
        <v>0</v>
      </c>
      <c r="H124" s="241">
        <f t="shared" si="61"/>
        <v>0</v>
      </c>
      <c r="I124" s="242">
        <f t="shared" si="59"/>
        <v>4</v>
      </c>
      <c r="J124" s="201">
        <f>'Daily Mbr Ins'!N102</f>
        <v>3</v>
      </c>
      <c r="K124" s="201">
        <f>'Daily Mbr Ins'!T102</f>
        <v>0</v>
      </c>
      <c r="L124" s="241">
        <f t="shared" si="62"/>
        <v>0</v>
      </c>
      <c r="M124" s="201">
        <f t="shared" si="60"/>
        <v>3</v>
      </c>
      <c r="N124" s="256" t="str">
        <f t="shared" si="76"/>
        <v>Yes</v>
      </c>
      <c r="O124" s="256" t="str">
        <f t="shared" si="77"/>
        <v>No</v>
      </c>
      <c r="P124" s="256" t="str">
        <f t="shared" si="78"/>
        <v>No</v>
      </c>
      <c r="Q124" s="256" t="str">
        <f t="shared" si="79"/>
        <v>No</v>
      </c>
      <c r="R124" s="387" t="str">
        <f t="shared" si="80"/>
        <v>No</v>
      </c>
      <c r="S124" s="387" t="str">
        <f t="shared" si="81"/>
        <v>No</v>
      </c>
      <c r="T124" s="387" t="str">
        <f t="shared" si="82"/>
        <v>No</v>
      </c>
      <c r="U124" s="387" t="str">
        <f t="shared" si="83"/>
        <v>No</v>
      </c>
      <c r="V124" s="387" t="str">
        <f t="shared" si="84"/>
        <v>No</v>
      </c>
      <c r="W124" s="277">
        <f t="shared" si="63"/>
        <v>4</v>
      </c>
      <c r="X124" s="277">
        <f t="shared" si="64"/>
        <v>8</v>
      </c>
      <c r="Y124" s="277">
        <f t="shared" si="65"/>
        <v>12</v>
      </c>
      <c r="Z124" s="277">
        <f t="shared" si="66"/>
        <v>16</v>
      </c>
    </row>
    <row r="125" spans="2:26" hidden="1">
      <c r="B125" s="277" t="s">
        <v>620</v>
      </c>
      <c r="C125" s="277" t="str">
        <f>'Daily Mbr Ins'!C120</f>
        <v>024</v>
      </c>
      <c r="D125" s="277">
        <f>'Daily Mbr Ins'!B120</f>
        <v>13024</v>
      </c>
      <c r="E125" s="277" t="str">
        <f>'Daily Mbr Ins'!D120</f>
        <v>Luke Air Force Base</v>
      </c>
      <c r="F125" s="201">
        <f>'Daily Mbr Ins'!F120</f>
        <v>4</v>
      </c>
      <c r="G125" s="201">
        <f>'Daily Mbr Ins'!L120</f>
        <v>0</v>
      </c>
      <c r="H125" s="241">
        <f t="shared" si="61"/>
        <v>0</v>
      </c>
      <c r="I125" s="242">
        <f t="shared" si="59"/>
        <v>4</v>
      </c>
      <c r="J125" s="201">
        <f>'Daily Mbr Ins'!N120</f>
        <v>3</v>
      </c>
      <c r="K125" s="201">
        <f>'Daily Mbr Ins'!T120</f>
        <v>0</v>
      </c>
      <c r="L125" s="241">
        <f t="shared" si="62"/>
        <v>0</v>
      </c>
      <c r="M125" s="201">
        <f t="shared" si="60"/>
        <v>3</v>
      </c>
      <c r="N125" s="256" t="str">
        <f t="shared" si="76"/>
        <v>Yes</v>
      </c>
      <c r="O125" s="256" t="str">
        <f t="shared" si="77"/>
        <v>Yes</v>
      </c>
      <c r="P125" s="256" t="str">
        <f t="shared" si="78"/>
        <v>No</v>
      </c>
      <c r="Q125" s="256" t="str">
        <f t="shared" si="79"/>
        <v>No</v>
      </c>
      <c r="R125" s="387" t="str">
        <f t="shared" si="80"/>
        <v>Yes</v>
      </c>
      <c r="S125" s="387" t="str">
        <f t="shared" si="81"/>
        <v>Yes</v>
      </c>
      <c r="T125" s="387" t="str">
        <f t="shared" si="82"/>
        <v>Yes</v>
      </c>
      <c r="U125" s="387" t="str">
        <f t="shared" si="83"/>
        <v>Yes</v>
      </c>
      <c r="V125" s="387" t="str">
        <f t="shared" si="84"/>
        <v>Yes</v>
      </c>
      <c r="W125" s="277">
        <f t="shared" si="63"/>
        <v>4</v>
      </c>
      <c r="X125" s="277">
        <f t="shared" si="64"/>
        <v>8</v>
      </c>
      <c r="Y125" s="277">
        <f t="shared" si="65"/>
        <v>12</v>
      </c>
      <c r="Z125" s="277">
        <f t="shared" si="66"/>
        <v>16</v>
      </c>
    </row>
    <row r="126" spans="2:26" hidden="1">
      <c r="B126" s="277" t="s">
        <v>620</v>
      </c>
      <c r="C126" s="277" t="str">
        <f>'Daily Mbr Ins'!C46</f>
        <v>025</v>
      </c>
      <c r="D126" s="277">
        <f>'Daily Mbr Ins'!B46</f>
        <v>7159</v>
      </c>
      <c r="E126" s="277" t="str">
        <f>'Daily Mbr Ins'!D46</f>
        <v>Phoenix</v>
      </c>
      <c r="F126" s="201">
        <f>'Daily Mbr Ins'!F46</f>
        <v>8</v>
      </c>
      <c r="G126" s="201">
        <f>'Daily Mbr Ins'!L46</f>
        <v>0</v>
      </c>
      <c r="H126" s="241">
        <f t="shared" si="61"/>
        <v>0</v>
      </c>
      <c r="I126" s="242">
        <f t="shared" si="59"/>
        <v>8</v>
      </c>
      <c r="J126" s="201">
        <f>'Daily Mbr Ins'!N46</f>
        <v>3</v>
      </c>
      <c r="K126" s="201">
        <f>'Daily Mbr Ins'!T46</f>
        <v>0</v>
      </c>
      <c r="L126" s="241">
        <f t="shared" si="62"/>
        <v>0</v>
      </c>
      <c r="M126" s="201">
        <f t="shared" si="60"/>
        <v>3</v>
      </c>
      <c r="N126" s="256" t="str">
        <f t="shared" si="76"/>
        <v>Yes</v>
      </c>
      <c r="O126" s="256" t="str">
        <f t="shared" si="77"/>
        <v>Yes</v>
      </c>
      <c r="P126" s="256" t="str">
        <f t="shared" si="78"/>
        <v>No</v>
      </c>
      <c r="Q126" s="256" t="str">
        <f t="shared" si="79"/>
        <v>No</v>
      </c>
      <c r="R126" s="387" t="str">
        <f t="shared" si="80"/>
        <v>Yes</v>
      </c>
      <c r="S126" s="387" t="str">
        <f t="shared" si="81"/>
        <v>Yes</v>
      </c>
      <c r="T126" s="387" t="str">
        <f t="shared" si="82"/>
        <v>Yes</v>
      </c>
      <c r="U126" s="387" t="str">
        <f t="shared" si="83"/>
        <v>Yes</v>
      </c>
      <c r="V126" s="387" t="str">
        <f t="shared" si="84"/>
        <v>Yes</v>
      </c>
      <c r="W126" s="277">
        <f t="shared" si="63"/>
        <v>8</v>
      </c>
      <c r="X126" s="277">
        <f t="shared" si="64"/>
        <v>16</v>
      </c>
      <c r="Y126" s="277">
        <f t="shared" si="65"/>
        <v>24</v>
      </c>
      <c r="Z126" s="277">
        <f t="shared" si="66"/>
        <v>32</v>
      </c>
    </row>
    <row r="127" spans="2:26" hidden="1">
      <c r="B127" s="277" t="s">
        <v>620</v>
      </c>
      <c r="C127" s="277" t="str">
        <f>'Daily Mbr Ins'!C91</f>
        <v>025</v>
      </c>
      <c r="D127" s="277">
        <f>'Daily Mbr Ins'!B91</f>
        <v>10832</v>
      </c>
      <c r="E127" s="277" t="str">
        <f>'Daily Mbr Ins'!D91</f>
        <v>Phoenix</v>
      </c>
      <c r="F127" s="201">
        <f>'Daily Mbr Ins'!F91</f>
        <v>4</v>
      </c>
      <c r="G127" s="201">
        <f>'Daily Mbr Ins'!L91</f>
        <v>0</v>
      </c>
      <c r="H127" s="241">
        <f t="shared" si="61"/>
        <v>0</v>
      </c>
      <c r="I127" s="242">
        <f t="shared" si="59"/>
        <v>4</v>
      </c>
      <c r="J127" s="201">
        <f>'Daily Mbr Ins'!N91</f>
        <v>3</v>
      </c>
      <c r="K127" s="201">
        <f>'Daily Mbr Ins'!T91</f>
        <v>0</v>
      </c>
      <c r="L127" s="241">
        <f t="shared" si="62"/>
        <v>0</v>
      </c>
      <c r="M127" s="201">
        <f t="shared" si="60"/>
        <v>3</v>
      </c>
      <c r="N127" s="256" t="str">
        <f t="shared" si="76"/>
        <v>Yes</v>
      </c>
      <c r="O127" s="256" t="str">
        <f t="shared" si="77"/>
        <v>Yes</v>
      </c>
      <c r="P127" s="256" t="str">
        <f t="shared" si="78"/>
        <v>No</v>
      </c>
      <c r="Q127" s="256" t="str">
        <f t="shared" si="79"/>
        <v>No</v>
      </c>
      <c r="R127" s="387" t="str">
        <f t="shared" si="80"/>
        <v>No</v>
      </c>
      <c r="S127" s="387" t="str">
        <f t="shared" si="81"/>
        <v>Yes</v>
      </c>
      <c r="T127" s="387" t="str">
        <f t="shared" si="82"/>
        <v>Yes</v>
      </c>
      <c r="U127" s="387" t="str">
        <f t="shared" si="83"/>
        <v>No</v>
      </c>
      <c r="V127" s="387" t="str">
        <f t="shared" si="84"/>
        <v>No</v>
      </c>
      <c r="W127" s="277">
        <f t="shared" si="63"/>
        <v>4</v>
      </c>
      <c r="X127" s="277">
        <f t="shared" si="64"/>
        <v>8</v>
      </c>
      <c r="Y127" s="277">
        <f t="shared" si="65"/>
        <v>12</v>
      </c>
      <c r="Z127" s="277">
        <f t="shared" si="66"/>
        <v>16</v>
      </c>
    </row>
    <row r="128" spans="2:26" hidden="1">
      <c r="B128" s="277" t="s">
        <v>620</v>
      </c>
      <c r="C128" s="277" t="str">
        <f>'Daily Mbr Ins'!C107</f>
        <v>025</v>
      </c>
      <c r="D128" s="277">
        <f>'Daily Mbr Ins'!B107</f>
        <v>12164</v>
      </c>
      <c r="E128" s="277" t="str">
        <f>'Daily Mbr Ins'!D107</f>
        <v>Scottsdale</v>
      </c>
      <c r="F128" s="201">
        <f>'Daily Mbr Ins'!F107</f>
        <v>10</v>
      </c>
      <c r="G128" s="201">
        <f>'Daily Mbr Ins'!L107</f>
        <v>0</v>
      </c>
      <c r="H128" s="241">
        <f t="shared" si="61"/>
        <v>0</v>
      </c>
      <c r="I128" s="242">
        <f t="shared" si="59"/>
        <v>10</v>
      </c>
      <c r="J128" s="201">
        <f>'Daily Mbr Ins'!N107</f>
        <v>4</v>
      </c>
      <c r="K128" s="201">
        <f>'Daily Mbr Ins'!T107</f>
        <v>0</v>
      </c>
      <c r="L128" s="241">
        <f t="shared" si="62"/>
        <v>0</v>
      </c>
      <c r="M128" s="201">
        <f t="shared" si="60"/>
        <v>4</v>
      </c>
      <c r="N128" s="256" t="str">
        <f t="shared" si="76"/>
        <v>Yes</v>
      </c>
      <c r="O128" s="256" t="str">
        <f t="shared" si="77"/>
        <v>Yes</v>
      </c>
      <c r="P128" s="256" t="str">
        <f t="shared" si="78"/>
        <v>No</v>
      </c>
      <c r="Q128" s="256" t="str">
        <f t="shared" si="79"/>
        <v>No</v>
      </c>
      <c r="R128" s="387" t="str">
        <f t="shared" si="80"/>
        <v>No</v>
      </c>
      <c r="S128" s="387" t="str">
        <f t="shared" si="81"/>
        <v>Yes</v>
      </c>
      <c r="T128" s="387" t="str">
        <f t="shared" si="82"/>
        <v>Yes</v>
      </c>
      <c r="U128" s="387" t="str">
        <f t="shared" si="83"/>
        <v>No</v>
      </c>
      <c r="V128" s="387" t="str">
        <f t="shared" si="84"/>
        <v>No</v>
      </c>
      <c r="W128" s="277">
        <f t="shared" si="63"/>
        <v>10</v>
      </c>
      <c r="X128" s="277">
        <f t="shared" si="64"/>
        <v>20</v>
      </c>
      <c r="Y128" s="277">
        <f t="shared" si="65"/>
        <v>30</v>
      </c>
      <c r="Z128" s="277">
        <f t="shared" si="66"/>
        <v>40</v>
      </c>
    </row>
    <row r="129" spans="2:26" hidden="1">
      <c r="B129" s="277" t="s">
        <v>620</v>
      </c>
      <c r="C129" s="277" t="str">
        <f>'Daily Mbr Ins'!C141</f>
        <v>025</v>
      </c>
      <c r="D129" s="277">
        <f>'Daily Mbr Ins'!B141</f>
        <v>14357</v>
      </c>
      <c r="E129" s="277" t="str">
        <f>'Daily Mbr Ins'!D141</f>
        <v>Phoenix</v>
      </c>
      <c r="F129" s="201">
        <f>'Daily Mbr Ins'!F141</f>
        <v>10</v>
      </c>
      <c r="G129" s="201">
        <f>'Daily Mbr Ins'!L141</f>
        <v>0</v>
      </c>
      <c r="H129" s="241">
        <f t="shared" si="61"/>
        <v>0</v>
      </c>
      <c r="I129" s="242">
        <f t="shared" si="59"/>
        <v>10</v>
      </c>
      <c r="J129" s="201">
        <f>'Daily Mbr Ins'!N141</f>
        <v>4</v>
      </c>
      <c r="K129" s="201">
        <f>'Daily Mbr Ins'!T141</f>
        <v>0</v>
      </c>
      <c r="L129" s="241">
        <f t="shared" si="62"/>
        <v>0</v>
      </c>
      <c r="M129" s="201">
        <f t="shared" si="60"/>
        <v>4</v>
      </c>
      <c r="N129" s="256" t="str">
        <f t="shared" si="76"/>
        <v>Yes</v>
      </c>
      <c r="O129" s="256" t="str">
        <f t="shared" si="77"/>
        <v>No</v>
      </c>
      <c r="P129" s="256" t="str">
        <f t="shared" si="78"/>
        <v>No</v>
      </c>
      <c r="Q129" s="256" t="str">
        <f t="shared" si="79"/>
        <v>No</v>
      </c>
      <c r="R129" s="387" t="str">
        <f t="shared" si="80"/>
        <v>No</v>
      </c>
      <c r="S129" s="387" t="str">
        <f t="shared" si="81"/>
        <v>No</v>
      </c>
      <c r="T129" s="387" t="str">
        <f t="shared" si="82"/>
        <v>Yes</v>
      </c>
      <c r="U129" s="387" t="str">
        <f t="shared" si="83"/>
        <v>No</v>
      </c>
      <c r="V129" s="387" t="str">
        <f t="shared" si="84"/>
        <v>No</v>
      </c>
      <c r="W129" s="277">
        <f t="shared" si="63"/>
        <v>10</v>
      </c>
      <c r="X129" s="277">
        <f t="shared" si="64"/>
        <v>20</v>
      </c>
      <c r="Y129" s="277">
        <f t="shared" si="65"/>
        <v>30</v>
      </c>
      <c r="Z129" s="277">
        <f t="shared" si="66"/>
        <v>40</v>
      </c>
    </row>
    <row r="130" spans="2:26" hidden="1">
      <c r="B130" s="277" t="s">
        <v>620</v>
      </c>
      <c r="C130" s="277" t="str">
        <f>'Daily Mbr Ins'!C146</f>
        <v>025</v>
      </c>
      <c r="D130" s="277">
        <f>'Daily Mbr Ins'!B146</f>
        <v>15001</v>
      </c>
      <c r="E130" s="277" t="str">
        <f>'Daily Mbr Ins'!D146</f>
        <v>Phoenix</v>
      </c>
      <c r="F130" s="201">
        <f>'Daily Mbr Ins'!F146</f>
        <v>10</v>
      </c>
      <c r="G130" s="201">
        <f>'Daily Mbr Ins'!L146</f>
        <v>0</v>
      </c>
      <c r="H130" s="241">
        <f t="shared" si="61"/>
        <v>0</v>
      </c>
      <c r="I130" s="242">
        <f t="shared" si="59"/>
        <v>10</v>
      </c>
      <c r="J130" s="201">
        <f>'Daily Mbr Ins'!N146</f>
        <v>3</v>
      </c>
      <c r="K130" s="201">
        <f>'Daily Mbr Ins'!T146</f>
        <v>0</v>
      </c>
      <c r="L130" s="241">
        <f t="shared" si="62"/>
        <v>0</v>
      </c>
      <c r="M130" s="201">
        <f t="shared" si="60"/>
        <v>3</v>
      </c>
      <c r="N130" s="256" t="str">
        <f t="shared" si="76"/>
        <v>Yes</v>
      </c>
      <c r="O130" s="256" t="str">
        <f t="shared" si="77"/>
        <v>Yes</v>
      </c>
      <c r="P130" s="256" t="str">
        <f t="shared" si="78"/>
        <v>No</v>
      </c>
      <c r="Q130" s="256" t="str">
        <f t="shared" si="79"/>
        <v>No</v>
      </c>
      <c r="R130" s="387" t="str">
        <f t="shared" si="80"/>
        <v>No</v>
      </c>
      <c r="S130" s="387" t="str">
        <f t="shared" si="81"/>
        <v>No</v>
      </c>
      <c r="T130" s="387" t="str">
        <f t="shared" si="82"/>
        <v>No</v>
      </c>
      <c r="U130" s="387" t="str">
        <f t="shared" si="83"/>
        <v>Yes</v>
      </c>
      <c r="V130" s="387" t="str">
        <f t="shared" si="84"/>
        <v>Yes</v>
      </c>
      <c r="W130" s="277">
        <f t="shared" si="63"/>
        <v>10</v>
      </c>
      <c r="X130" s="277">
        <f t="shared" si="64"/>
        <v>20</v>
      </c>
      <c r="Y130" s="277">
        <f t="shared" si="65"/>
        <v>30</v>
      </c>
      <c r="Z130" s="277">
        <f t="shared" si="66"/>
        <v>40</v>
      </c>
    </row>
    <row r="131" spans="2:26" hidden="1">
      <c r="B131" s="277" t="s">
        <v>625</v>
      </c>
      <c r="C131" s="277" t="str">
        <f>'Daily Mbr Ins'!C20</f>
        <v>026</v>
      </c>
      <c r="D131" s="277">
        <f>'Daily Mbr Ins'!B20</f>
        <v>3136</v>
      </c>
      <c r="E131" s="277" t="str">
        <f>'Daily Mbr Ins'!D20</f>
        <v>Casa Grande</v>
      </c>
      <c r="F131" s="201">
        <f>'Daily Mbr Ins'!F20</f>
        <v>9</v>
      </c>
      <c r="G131" s="201">
        <f>'Daily Mbr Ins'!L20</f>
        <v>0</v>
      </c>
      <c r="H131" s="241">
        <f t="shared" si="61"/>
        <v>0</v>
      </c>
      <c r="I131" s="242">
        <f t="shared" si="59"/>
        <v>9</v>
      </c>
      <c r="J131" s="201">
        <f>'Daily Mbr Ins'!N20</f>
        <v>3</v>
      </c>
      <c r="K131" s="201">
        <f>'Daily Mbr Ins'!T20</f>
        <v>0</v>
      </c>
      <c r="L131" s="241">
        <f t="shared" si="62"/>
        <v>0</v>
      </c>
      <c r="M131" s="201">
        <f t="shared" si="60"/>
        <v>3</v>
      </c>
      <c r="N131" s="256" t="str">
        <f t="shared" si="76"/>
        <v>Yes</v>
      </c>
      <c r="O131" s="256" t="str">
        <f t="shared" si="77"/>
        <v>Yes</v>
      </c>
      <c r="P131" s="256" t="str">
        <f t="shared" si="78"/>
        <v>No</v>
      </c>
      <c r="Q131" s="256" t="str">
        <f t="shared" si="79"/>
        <v>No</v>
      </c>
      <c r="R131" s="387" t="str">
        <f t="shared" si="80"/>
        <v>No</v>
      </c>
      <c r="S131" s="387" t="str">
        <f t="shared" si="81"/>
        <v>Yes</v>
      </c>
      <c r="T131" s="387" t="str">
        <f t="shared" si="82"/>
        <v>Yes</v>
      </c>
      <c r="U131" s="387" t="str">
        <f t="shared" si="83"/>
        <v>Yes</v>
      </c>
      <c r="V131" s="387" t="str">
        <f t="shared" si="84"/>
        <v>No</v>
      </c>
      <c r="W131" s="277">
        <f t="shared" si="63"/>
        <v>9</v>
      </c>
      <c r="X131" s="277">
        <f t="shared" si="64"/>
        <v>18</v>
      </c>
      <c r="Y131" s="277">
        <f t="shared" si="65"/>
        <v>27</v>
      </c>
      <c r="Z131" s="277">
        <f t="shared" si="66"/>
        <v>36</v>
      </c>
    </row>
    <row r="132" spans="2:26" hidden="1">
      <c r="B132" s="277" t="s">
        <v>625</v>
      </c>
      <c r="C132" s="277" t="str">
        <f>'Daily Mbr Ins'!C33</f>
        <v>026</v>
      </c>
      <c r="D132" s="277">
        <f>'Daily Mbr Ins'!B33</f>
        <v>5221</v>
      </c>
      <c r="E132" s="277" t="str">
        <f>'Daily Mbr Ins'!D33</f>
        <v>Florence</v>
      </c>
      <c r="F132" s="201">
        <f>'Daily Mbr Ins'!F33</f>
        <v>6</v>
      </c>
      <c r="G132" s="201">
        <f>'Daily Mbr Ins'!L33</f>
        <v>5</v>
      </c>
      <c r="H132" s="241">
        <f t="shared" si="61"/>
        <v>83.333333333333329</v>
      </c>
      <c r="I132" s="242">
        <f t="shared" si="59"/>
        <v>1</v>
      </c>
      <c r="J132" s="201">
        <f>'Daily Mbr Ins'!N33</f>
        <v>3</v>
      </c>
      <c r="K132" s="201">
        <f>'Daily Mbr Ins'!T33</f>
        <v>0</v>
      </c>
      <c r="L132" s="241">
        <f t="shared" si="62"/>
        <v>0</v>
      </c>
      <c r="M132" s="201">
        <f t="shared" si="60"/>
        <v>3</v>
      </c>
      <c r="N132" s="256" t="str">
        <f t="shared" si="76"/>
        <v>Yes</v>
      </c>
      <c r="O132" s="256" t="str">
        <f t="shared" si="77"/>
        <v>Yes</v>
      </c>
      <c r="P132" s="256" t="str">
        <f t="shared" si="78"/>
        <v>No</v>
      </c>
      <c r="Q132" s="256" t="str">
        <f t="shared" si="79"/>
        <v>No</v>
      </c>
      <c r="R132" s="387" t="str">
        <f t="shared" si="80"/>
        <v>No</v>
      </c>
      <c r="S132" s="387" t="str">
        <f t="shared" si="81"/>
        <v>No</v>
      </c>
      <c r="T132" s="387" t="str">
        <f t="shared" si="82"/>
        <v>Yes</v>
      </c>
      <c r="U132" s="387" t="str">
        <f t="shared" si="83"/>
        <v>Yes</v>
      </c>
      <c r="V132" s="387" t="str">
        <f t="shared" si="84"/>
        <v>No</v>
      </c>
      <c r="W132" s="277">
        <f t="shared" si="63"/>
        <v>1</v>
      </c>
      <c r="X132" s="277">
        <f t="shared" si="64"/>
        <v>7</v>
      </c>
      <c r="Y132" s="277">
        <f t="shared" si="65"/>
        <v>13</v>
      </c>
      <c r="Z132" s="277">
        <f t="shared" si="66"/>
        <v>19</v>
      </c>
    </row>
    <row r="133" spans="2:26" hidden="1">
      <c r="B133" s="277" t="s">
        <v>625</v>
      </c>
      <c r="C133" s="277" t="str">
        <f>'Daily Mbr Ins'!C84</f>
        <v>026</v>
      </c>
      <c r="D133" s="277">
        <f>'Daily Mbr Ins'!B84</f>
        <v>10062</v>
      </c>
      <c r="E133" s="277" t="str">
        <f>'Daily Mbr Ins'!D84</f>
        <v>Phoenix</v>
      </c>
      <c r="F133" s="201">
        <f>'Daily Mbr Ins'!F84</f>
        <v>23</v>
      </c>
      <c r="G133" s="201">
        <f>'Daily Mbr Ins'!L84</f>
        <v>2</v>
      </c>
      <c r="H133" s="241">
        <f t="shared" si="61"/>
        <v>8.695652173913043</v>
      </c>
      <c r="I133" s="242">
        <f t="shared" si="59"/>
        <v>21</v>
      </c>
      <c r="J133" s="201">
        <f>'Daily Mbr Ins'!N84</f>
        <v>8</v>
      </c>
      <c r="K133" s="201">
        <f>'Daily Mbr Ins'!T84</f>
        <v>1</v>
      </c>
      <c r="L133" s="241">
        <f t="shared" si="62"/>
        <v>12.5</v>
      </c>
      <c r="M133" s="201">
        <f t="shared" si="60"/>
        <v>7</v>
      </c>
      <c r="N133" s="256" t="str">
        <f t="shared" si="76"/>
        <v>Yes</v>
      </c>
      <c r="O133" s="256" t="str">
        <f t="shared" si="77"/>
        <v>Yes</v>
      </c>
      <c r="P133" s="256" t="str">
        <f t="shared" si="78"/>
        <v>No</v>
      </c>
      <c r="Q133" s="256" t="str">
        <f t="shared" si="79"/>
        <v>No</v>
      </c>
      <c r="R133" s="387" t="str">
        <f t="shared" si="80"/>
        <v>Yes</v>
      </c>
      <c r="S133" s="387" t="str">
        <f t="shared" si="81"/>
        <v>Yes</v>
      </c>
      <c r="T133" s="387" t="str">
        <f t="shared" si="82"/>
        <v>Yes</v>
      </c>
      <c r="U133" s="387" t="str">
        <f t="shared" si="83"/>
        <v>Yes</v>
      </c>
      <c r="V133" s="387" t="str">
        <f t="shared" si="84"/>
        <v>Yes</v>
      </c>
      <c r="W133" s="277">
        <f t="shared" si="63"/>
        <v>21</v>
      </c>
      <c r="X133" s="277">
        <f t="shared" si="64"/>
        <v>44</v>
      </c>
      <c r="Y133" s="277">
        <f t="shared" si="65"/>
        <v>67</v>
      </c>
      <c r="Z133" s="277">
        <f t="shared" si="66"/>
        <v>90</v>
      </c>
    </row>
    <row r="134" spans="2:26" hidden="1">
      <c r="B134" s="277" t="s">
        <v>625</v>
      </c>
      <c r="C134" s="201" t="str">
        <f>'Daily Mbr Ins'!C112</f>
        <v>026</v>
      </c>
      <c r="D134" s="246">
        <f>'Daily Mbr Ins'!B112</f>
        <v>12375</v>
      </c>
      <c r="E134" s="246" t="str">
        <f>'Daily Mbr Ins'!D112</f>
        <v>Coolidge</v>
      </c>
      <c r="F134" s="201">
        <f>'Daily Mbr Ins'!F112</f>
        <v>4</v>
      </c>
      <c r="G134" s="201">
        <f>'Daily Mbr Ins'!L112</f>
        <v>0</v>
      </c>
      <c r="H134" s="241">
        <f t="shared" si="61"/>
        <v>0</v>
      </c>
      <c r="I134" s="242">
        <f t="shared" si="59"/>
        <v>4</v>
      </c>
      <c r="J134" s="201">
        <f>'Daily Mbr Ins'!N112</f>
        <v>3</v>
      </c>
      <c r="K134" s="201">
        <f>'Daily Mbr Ins'!T112</f>
        <v>0</v>
      </c>
      <c r="L134" s="241">
        <f t="shared" si="62"/>
        <v>0</v>
      </c>
      <c r="M134" s="201">
        <f t="shared" si="60"/>
        <v>3</v>
      </c>
      <c r="N134" s="256"/>
      <c r="O134" s="256"/>
      <c r="P134" s="256"/>
      <c r="Q134" s="256"/>
      <c r="R134" s="387"/>
      <c r="S134" s="387"/>
      <c r="T134" s="387"/>
      <c r="U134" s="387"/>
      <c r="V134" s="387"/>
      <c r="W134" s="277">
        <f t="shared" si="63"/>
        <v>4</v>
      </c>
      <c r="X134" s="277">
        <f t="shared" si="64"/>
        <v>8</v>
      </c>
      <c r="Y134" s="277">
        <f t="shared" si="65"/>
        <v>12</v>
      </c>
      <c r="Z134" s="277">
        <f t="shared" si="66"/>
        <v>16</v>
      </c>
    </row>
    <row r="135" spans="2:26" hidden="1">
      <c r="B135" s="277" t="s">
        <v>625</v>
      </c>
      <c r="C135" s="201" t="str">
        <f>'Daily Mbr Ins'!C130</f>
        <v>026</v>
      </c>
      <c r="D135" s="201">
        <f>'Daily Mbr Ins'!B130</f>
        <v>13841</v>
      </c>
      <c r="E135" s="201" t="str">
        <f>'Daily Mbr Ins'!D130</f>
        <v>Eloy</v>
      </c>
      <c r="F135" s="201">
        <f>'Daily Mbr Ins'!F130</f>
        <v>4</v>
      </c>
      <c r="G135" s="201">
        <f>'Daily Mbr Ins'!L130</f>
        <v>1</v>
      </c>
      <c r="H135" s="241">
        <f t="shared" si="61"/>
        <v>25</v>
      </c>
      <c r="I135" s="242">
        <f t="shared" si="59"/>
        <v>3</v>
      </c>
      <c r="J135" s="201">
        <f>'Daily Mbr Ins'!N130</f>
        <v>3</v>
      </c>
      <c r="K135" s="201">
        <f>'Daily Mbr Ins'!T130</f>
        <v>0</v>
      </c>
      <c r="L135" s="241">
        <f t="shared" si="62"/>
        <v>0</v>
      </c>
      <c r="M135" s="201">
        <f t="shared" si="60"/>
        <v>3</v>
      </c>
      <c r="N135" s="256" t="str">
        <f>IF(COUNTIF(Missing185,D135)=0,"Yes","No")</f>
        <v>Yes</v>
      </c>
      <c r="O135" s="256" t="str">
        <f>IF(COUNTIF(Missing365,D135)=0,"Yes","No")</f>
        <v>Yes</v>
      </c>
      <c r="P135" s="256" t="str">
        <f t="shared" ref="P135:P143" si="85">IF(COUNTIF(Missing1728,D135)=0,"Yes","No")</f>
        <v>No</v>
      </c>
      <c r="Q135" s="256" t="str">
        <f>IF(COUNTIF(MissingSP7,D135)=0,"Yes","No")</f>
        <v>No</v>
      </c>
      <c r="R135" s="387" t="str">
        <f>IF(AND($S135&gt;="Yes", $T135&gt;="Yes", $U135&gt;="Yes", $V135&gt;="Yes"), "Yes", "No")</f>
        <v>No</v>
      </c>
      <c r="S135" s="387" t="str">
        <f t="shared" ref="S135:S143" si="86">IF((COUNTIF(ProgramDir,D135)=0),"No","Yes")</f>
        <v>No</v>
      </c>
      <c r="T135" s="387" t="str">
        <f t="shared" ref="T135:T143" si="87">IF(COUNTIF(NonCompliantGrandKnight,D135)=0,"No","Yes")</f>
        <v>Yes</v>
      </c>
      <c r="U135" s="387" t="str">
        <f t="shared" ref="U135:U143" si="88">IF(COUNTIF(FamilyDir,D135)=0,"No","Yes")</f>
        <v>Yes</v>
      </c>
      <c r="V135" s="387" t="str">
        <f t="shared" ref="V135:V143" si="89">IF(COUNTIF(CommunityDir,D135)=0,"No","Yes")</f>
        <v>No</v>
      </c>
      <c r="W135" s="277">
        <f t="shared" si="63"/>
        <v>3</v>
      </c>
      <c r="X135" s="277">
        <f t="shared" si="64"/>
        <v>7</v>
      </c>
      <c r="Y135" s="277">
        <f t="shared" si="65"/>
        <v>11</v>
      </c>
      <c r="Z135" s="277">
        <f t="shared" si="66"/>
        <v>15</v>
      </c>
    </row>
    <row r="136" spans="2:26" hidden="1">
      <c r="B136" s="277" t="s">
        <v>625</v>
      </c>
      <c r="C136" s="311" t="str">
        <f>'Daily Mbr Ins'!C158</f>
        <v>026</v>
      </c>
      <c r="D136" s="311">
        <f>'Daily Mbr Ins'!B158</f>
        <v>17036</v>
      </c>
      <c r="E136" s="311" t="str">
        <f>'Daily Mbr Ins'!D158</f>
        <v>San Tan Valley</v>
      </c>
      <c r="F136" s="311">
        <f>'Daily Mbr Ins'!$F$158</f>
        <v>4</v>
      </c>
      <c r="G136" s="311">
        <f>'Daily Mbr Ins'!$L$158</f>
        <v>7</v>
      </c>
      <c r="H136" s="241">
        <f>IF(F136=0,0,G136*100/F136)</f>
        <v>175</v>
      </c>
      <c r="I136" s="242" t="str">
        <f t="shared" si="59"/>
        <v>Yes</v>
      </c>
      <c r="J136" s="311">
        <f>'Daily Mbr Ins'!$N$158</f>
        <v>3</v>
      </c>
      <c r="K136" s="311">
        <f>'Daily Mbr Ins'!$T$158</f>
        <v>1</v>
      </c>
      <c r="L136" s="241">
        <f>IF(J136=0,0,K136*100/J136)</f>
        <v>33.333333333333336</v>
      </c>
      <c r="M136" s="201">
        <f t="shared" si="60"/>
        <v>2</v>
      </c>
      <c r="N136" s="312" t="s">
        <v>801</v>
      </c>
      <c r="O136" s="312" t="s">
        <v>801</v>
      </c>
      <c r="P136" s="256" t="str">
        <f t="shared" si="85"/>
        <v>No</v>
      </c>
      <c r="Q136" s="256" t="s">
        <v>801</v>
      </c>
      <c r="R136" s="387" t="str">
        <f>IF(COUNTIF(SENonCompliant,D136)=0,"Yes","No")</f>
        <v>No</v>
      </c>
      <c r="S136" s="387" t="str">
        <f t="shared" si="86"/>
        <v>No</v>
      </c>
      <c r="T136" s="387" t="str">
        <f t="shared" si="87"/>
        <v>No</v>
      </c>
      <c r="U136" s="387" t="str">
        <f t="shared" si="88"/>
        <v>No</v>
      </c>
      <c r="V136" s="387" t="str">
        <f t="shared" si="89"/>
        <v>No</v>
      </c>
      <c r="W136" s="507">
        <v>0</v>
      </c>
      <c r="X136" s="507">
        <v>0</v>
      </c>
      <c r="Y136" s="507">
        <v>0</v>
      </c>
      <c r="Z136" s="507">
        <v>0</v>
      </c>
    </row>
    <row r="137" spans="2:26">
      <c r="B137" s="201" t="s">
        <v>644</v>
      </c>
      <c r="C137" s="201" t="str">
        <f>'Daily Mbr Ins'!C47</f>
        <v>027</v>
      </c>
      <c r="D137" s="201">
        <f>'Daily Mbr Ins'!B47</f>
        <v>7243</v>
      </c>
      <c r="E137" s="201" t="str">
        <f>'Daily Mbr Ins'!D47</f>
        <v>Apache Jct</v>
      </c>
      <c r="F137" s="201">
        <f>'Daily Mbr Ins'!F47</f>
        <v>7</v>
      </c>
      <c r="G137" s="201">
        <f>'Daily Mbr Ins'!L47</f>
        <v>0</v>
      </c>
      <c r="H137" s="241">
        <f t="shared" ref="H137:H162" si="90">G137*100/F137</f>
        <v>0</v>
      </c>
      <c r="I137" s="242">
        <f t="shared" si="59"/>
        <v>7</v>
      </c>
      <c r="J137" s="201">
        <f>'Daily Mbr Ins'!N47</f>
        <v>3</v>
      </c>
      <c r="K137" s="201">
        <f>'Daily Mbr Ins'!T47</f>
        <v>-1</v>
      </c>
      <c r="L137" s="241">
        <f t="shared" ref="L137:L162" si="91">K137*100/J137</f>
        <v>-33.333333333333336</v>
      </c>
      <c r="M137" s="201">
        <f t="shared" si="60"/>
        <v>4</v>
      </c>
      <c r="N137" s="256" t="str">
        <f t="shared" ref="N137:N143" si="92">IF(COUNTIF(Missing185,D137)=0,"Yes","No")</f>
        <v>Yes</v>
      </c>
      <c r="O137" s="256" t="str">
        <f t="shared" ref="O137:O143" si="93">IF(COUNTIF(Missing365,D137)=0,"Yes","No")</f>
        <v>Yes</v>
      </c>
      <c r="P137" s="256" t="str">
        <f t="shared" si="85"/>
        <v>No</v>
      </c>
      <c r="Q137" s="256" t="str">
        <f t="shared" ref="Q137:Q143" si="94">IF(COUNTIF(MissingSP7,D137)=0,"Yes","No")</f>
        <v>No</v>
      </c>
      <c r="R137" s="387" t="str">
        <f t="shared" ref="R137:R143" si="95">IF(AND($S137&gt;="Yes", $T137&gt;="Yes", $U137&gt;="Yes", $V137&gt;="Yes"), "Yes", "No")</f>
        <v>No</v>
      </c>
      <c r="S137" s="387" t="str">
        <f t="shared" si="86"/>
        <v>No</v>
      </c>
      <c r="T137" s="387" t="str">
        <f t="shared" si="87"/>
        <v>Yes</v>
      </c>
      <c r="U137" s="387" t="str">
        <f t="shared" si="88"/>
        <v>No</v>
      </c>
      <c r="V137" s="387" t="str">
        <f t="shared" si="89"/>
        <v>No</v>
      </c>
      <c r="W137" s="277">
        <f t="shared" ref="W137:W162" si="96">IF(AND($G137&gt;=$F137,$K137&gt;=$J137), "S", $F137-$G137)</f>
        <v>7</v>
      </c>
      <c r="X137" s="277">
        <f t="shared" ref="X137:X162" si="97">IF(AND($G137&gt;=$F137*2,$K137&gt;=$J137),"DS",$F137*2-$G137)</f>
        <v>14</v>
      </c>
      <c r="Y137" s="277">
        <f t="shared" ref="Y137:Y162" si="98">IF(AND($G137&gt;=$F137*3,$K137&gt;=$J137),"TS",$F137*3-$G137)</f>
        <v>21</v>
      </c>
      <c r="Z137" s="277">
        <f t="shared" ref="Z137:Z162" si="99">IF(AND($G137&gt;=$F137*4,$K137&gt;=$J137),"QS",$F137*4-$G137)</f>
        <v>28</v>
      </c>
    </row>
    <row r="138" spans="2:26">
      <c r="B138" s="277" t="s">
        <v>644</v>
      </c>
      <c r="C138" s="277" t="str">
        <f>'Daily Mbr Ins'!C55</f>
        <v>027</v>
      </c>
      <c r="D138" s="277">
        <f>'Daily Mbr Ins'!B55</f>
        <v>7904</v>
      </c>
      <c r="E138" s="277" t="str">
        <f>'Daily Mbr Ins'!D55</f>
        <v>Mesa</v>
      </c>
      <c r="F138" s="201">
        <f>'Daily Mbr Ins'!F55</f>
        <v>19</v>
      </c>
      <c r="G138" s="201">
        <f>'Daily Mbr Ins'!L55</f>
        <v>1</v>
      </c>
      <c r="H138" s="241">
        <f t="shared" si="90"/>
        <v>5.2631578947368425</v>
      </c>
      <c r="I138" s="242">
        <f t="shared" si="59"/>
        <v>18</v>
      </c>
      <c r="J138" s="201">
        <f>'Daily Mbr Ins'!N55</f>
        <v>7</v>
      </c>
      <c r="K138" s="201">
        <f>'Daily Mbr Ins'!T55</f>
        <v>2</v>
      </c>
      <c r="L138" s="241">
        <f t="shared" si="91"/>
        <v>28.571428571428573</v>
      </c>
      <c r="M138" s="201">
        <f t="shared" si="60"/>
        <v>5</v>
      </c>
      <c r="N138" s="256" t="str">
        <f t="shared" si="92"/>
        <v>Yes</v>
      </c>
      <c r="O138" s="256" t="str">
        <f t="shared" si="93"/>
        <v>Yes</v>
      </c>
      <c r="P138" s="256" t="str">
        <f t="shared" si="85"/>
        <v>No</v>
      </c>
      <c r="Q138" s="256" t="str">
        <f t="shared" si="94"/>
        <v>No</v>
      </c>
      <c r="R138" s="387" t="str">
        <f t="shared" si="95"/>
        <v>No</v>
      </c>
      <c r="S138" s="387" t="str">
        <f t="shared" si="86"/>
        <v>Yes</v>
      </c>
      <c r="T138" s="387" t="str">
        <f t="shared" si="87"/>
        <v>Yes</v>
      </c>
      <c r="U138" s="387" t="str">
        <f t="shared" si="88"/>
        <v>No</v>
      </c>
      <c r="V138" s="387" t="str">
        <f t="shared" si="89"/>
        <v>Yes</v>
      </c>
      <c r="W138" s="277">
        <f t="shared" si="96"/>
        <v>18</v>
      </c>
      <c r="X138" s="277">
        <f t="shared" si="97"/>
        <v>37</v>
      </c>
      <c r="Y138" s="277">
        <f t="shared" si="98"/>
        <v>56</v>
      </c>
      <c r="Z138" s="277">
        <f t="shared" si="99"/>
        <v>75</v>
      </c>
    </row>
    <row r="139" spans="2:26">
      <c r="B139" s="277" t="s">
        <v>644</v>
      </c>
      <c r="C139" s="277" t="str">
        <f>'Daily Mbr Ins'!C108</f>
        <v>027</v>
      </c>
      <c r="D139" s="277">
        <f>'Daily Mbr Ins'!B108</f>
        <v>12246</v>
      </c>
      <c r="E139" s="277" t="str">
        <f>'Daily Mbr Ins'!D108</f>
        <v>Chandler</v>
      </c>
      <c r="F139" s="201">
        <f>'Daily Mbr Ins'!F108</f>
        <v>11</v>
      </c>
      <c r="G139" s="201">
        <f>'Daily Mbr Ins'!L108</f>
        <v>0</v>
      </c>
      <c r="H139" s="241">
        <f t="shared" si="90"/>
        <v>0</v>
      </c>
      <c r="I139" s="242">
        <f t="shared" si="59"/>
        <v>11</v>
      </c>
      <c r="J139" s="201">
        <f>'Daily Mbr Ins'!N108</f>
        <v>4</v>
      </c>
      <c r="K139" s="201">
        <f>'Daily Mbr Ins'!T108</f>
        <v>0</v>
      </c>
      <c r="L139" s="241">
        <f t="shared" si="91"/>
        <v>0</v>
      </c>
      <c r="M139" s="201">
        <f t="shared" si="60"/>
        <v>4</v>
      </c>
      <c r="N139" s="256" t="str">
        <f t="shared" si="92"/>
        <v>Yes</v>
      </c>
      <c r="O139" s="256" t="str">
        <f t="shared" si="93"/>
        <v>No</v>
      </c>
      <c r="P139" s="256" t="str">
        <f t="shared" si="85"/>
        <v>No</v>
      </c>
      <c r="Q139" s="256" t="str">
        <f t="shared" si="94"/>
        <v>No</v>
      </c>
      <c r="R139" s="387" t="str">
        <f t="shared" si="95"/>
        <v>No</v>
      </c>
      <c r="S139" s="387" t="str">
        <f t="shared" si="86"/>
        <v>No</v>
      </c>
      <c r="T139" s="387" t="str">
        <f t="shared" si="87"/>
        <v>Yes</v>
      </c>
      <c r="U139" s="387" t="str">
        <f t="shared" si="88"/>
        <v>No</v>
      </c>
      <c r="V139" s="387" t="str">
        <f t="shared" si="89"/>
        <v>No</v>
      </c>
      <c r="W139" s="277">
        <f t="shared" si="96"/>
        <v>11</v>
      </c>
      <c r="X139" s="277">
        <f t="shared" si="97"/>
        <v>22</v>
      </c>
      <c r="Y139" s="277">
        <f t="shared" si="98"/>
        <v>33</v>
      </c>
      <c r="Z139" s="277">
        <f t="shared" si="99"/>
        <v>44</v>
      </c>
    </row>
    <row r="140" spans="2:26">
      <c r="B140" s="277" t="s">
        <v>644</v>
      </c>
      <c r="C140" s="277" t="str">
        <f>'Daily Mbr Ins'!C128</f>
        <v>027</v>
      </c>
      <c r="D140" s="277">
        <f>'Daily Mbr Ins'!B128</f>
        <v>13779</v>
      </c>
      <c r="E140" s="277" t="str">
        <f>'Daily Mbr Ins'!D128</f>
        <v>Gilbert</v>
      </c>
      <c r="F140" s="201">
        <f>'Daily Mbr Ins'!F128</f>
        <v>15</v>
      </c>
      <c r="G140" s="201">
        <f>'Daily Mbr Ins'!L128</f>
        <v>-1</v>
      </c>
      <c r="H140" s="241">
        <f t="shared" si="90"/>
        <v>-6.666666666666667</v>
      </c>
      <c r="I140" s="242">
        <f t="shared" si="59"/>
        <v>16</v>
      </c>
      <c r="J140" s="201">
        <f>'Daily Mbr Ins'!N128</f>
        <v>6</v>
      </c>
      <c r="K140" s="201">
        <f>'Daily Mbr Ins'!T128</f>
        <v>0</v>
      </c>
      <c r="L140" s="241">
        <f t="shared" si="91"/>
        <v>0</v>
      </c>
      <c r="M140" s="201">
        <f t="shared" si="60"/>
        <v>6</v>
      </c>
      <c r="N140" s="256" t="str">
        <f t="shared" si="92"/>
        <v>Yes</v>
      </c>
      <c r="O140" s="256" t="str">
        <f t="shared" si="93"/>
        <v>Yes</v>
      </c>
      <c r="P140" s="256" t="str">
        <f t="shared" si="85"/>
        <v>No</v>
      </c>
      <c r="Q140" s="256" t="str">
        <f t="shared" si="94"/>
        <v>No</v>
      </c>
      <c r="R140" s="387" t="str">
        <f t="shared" si="95"/>
        <v>No</v>
      </c>
      <c r="S140" s="387" t="str">
        <f t="shared" si="86"/>
        <v>No</v>
      </c>
      <c r="T140" s="387" t="str">
        <f t="shared" si="87"/>
        <v>Yes</v>
      </c>
      <c r="U140" s="387" t="str">
        <f t="shared" si="88"/>
        <v>No</v>
      </c>
      <c r="V140" s="387" t="str">
        <f t="shared" si="89"/>
        <v>No</v>
      </c>
      <c r="W140" s="277">
        <f t="shared" si="96"/>
        <v>16</v>
      </c>
      <c r="X140" s="277">
        <f t="shared" si="97"/>
        <v>31</v>
      </c>
      <c r="Y140" s="277">
        <f t="shared" si="98"/>
        <v>46</v>
      </c>
      <c r="Z140" s="277">
        <f t="shared" si="99"/>
        <v>61</v>
      </c>
    </row>
    <row r="141" spans="2:26" hidden="1">
      <c r="B141" s="277" t="s">
        <v>625</v>
      </c>
      <c r="C141" s="277" t="str">
        <f>'Daily Mbr Ins'!C27</f>
        <v>028</v>
      </c>
      <c r="D141" s="277">
        <f>'Daily Mbr Ins'!B27</f>
        <v>4339</v>
      </c>
      <c r="E141" s="277" t="str">
        <f>'Daily Mbr Ins'!D27</f>
        <v>Phoenix</v>
      </c>
      <c r="F141" s="201">
        <f>'Daily Mbr Ins'!F27</f>
        <v>4</v>
      </c>
      <c r="G141" s="201">
        <f>'Daily Mbr Ins'!L27</f>
        <v>0</v>
      </c>
      <c r="H141" s="241">
        <f t="shared" si="90"/>
        <v>0</v>
      </c>
      <c r="I141" s="242">
        <f t="shared" ref="I141:I162" si="100">IF($G141&gt;=$F141, "Yes",$F141-$G141)</f>
        <v>4</v>
      </c>
      <c r="J141" s="201">
        <f>'Daily Mbr Ins'!N27</f>
        <v>3</v>
      </c>
      <c r="K141" s="201">
        <f>'Daily Mbr Ins'!T27</f>
        <v>0</v>
      </c>
      <c r="L141" s="241">
        <f t="shared" si="91"/>
        <v>0</v>
      </c>
      <c r="M141" s="201">
        <f t="shared" ref="M141:M162" si="101">IF($K141&gt;=$J141, "Yes",$J141-$K141)</f>
        <v>3</v>
      </c>
      <c r="N141" s="256" t="str">
        <f t="shared" si="92"/>
        <v>Yes</v>
      </c>
      <c r="O141" s="256" t="str">
        <f t="shared" si="93"/>
        <v>Yes</v>
      </c>
      <c r="P141" s="256" t="str">
        <f t="shared" si="85"/>
        <v>No</v>
      </c>
      <c r="Q141" s="256" t="str">
        <f t="shared" si="94"/>
        <v>No</v>
      </c>
      <c r="R141" s="387" t="str">
        <f t="shared" si="95"/>
        <v>No</v>
      </c>
      <c r="S141" s="387" t="str">
        <f t="shared" si="86"/>
        <v>No</v>
      </c>
      <c r="T141" s="387" t="str">
        <f t="shared" si="87"/>
        <v>Yes</v>
      </c>
      <c r="U141" s="387" t="str">
        <f t="shared" si="88"/>
        <v>No</v>
      </c>
      <c r="V141" s="387" t="str">
        <f t="shared" si="89"/>
        <v>No</v>
      </c>
      <c r="W141" s="277">
        <f t="shared" si="96"/>
        <v>4</v>
      </c>
      <c r="X141" s="277">
        <f t="shared" si="97"/>
        <v>8</v>
      </c>
      <c r="Y141" s="277">
        <f t="shared" si="98"/>
        <v>12</v>
      </c>
      <c r="Z141" s="277">
        <f t="shared" si="99"/>
        <v>16</v>
      </c>
    </row>
    <row r="142" spans="2:26" hidden="1">
      <c r="B142" s="277" t="s">
        <v>625</v>
      </c>
      <c r="C142" s="201" t="str">
        <f>'Daily Mbr Ins'!C30</f>
        <v>028</v>
      </c>
      <c r="D142" s="201">
        <f>'Daily Mbr Ins'!B30</f>
        <v>4737</v>
      </c>
      <c r="E142" s="201" t="str">
        <f>'Daily Mbr Ins'!D30</f>
        <v>Avondale</v>
      </c>
      <c r="F142" s="201">
        <f>'Daily Mbr Ins'!F30</f>
        <v>9</v>
      </c>
      <c r="G142" s="201">
        <f>'Daily Mbr Ins'!L30</f>
        <v>0</v>
      </c>
      <c r="H142" s="241">
        <f t="shared" si="90"/>
        <v>0</v>
      </c>
      <c r="I142" s="242">
        <f t="shared" si="100"/>
        <v>9</v>
      </c>
      <c r="J142" s="201">
        <f>'Daily Mbr Ins'!N30</f>
        <v>3</v>
      </c>
      <c r="K142" s="201">
        <f>'Daily Mbr Ins'!T30</f>
        <v>0</v>
      </c>
      <c r="L142" s="241">
        <f t="shared" si="91"/>
        <v>0</v>
      </c>
      <c r="M142" s="201">
        <f t="shared" si="101"/>
        <v>3</v>
      </c>
      <c r="N142" s="256" t="str">
        <f t="shared" si="92"/>
        <v>Yes</v>
      </c>
      <c r="O142" s="256" t="str">
        <f t="shared" si="93"/>
        <v>Yes</v>
      </c>
      <c r="P142" s="256" t="str">
        <f t="shared" si="85"/>
        <v>No</v>
      </c>
      <c r="Q142" s="256" t="str">
        <f t="shared" si="94"/>
        <v>No</v>
      </c>
      <c r="R142" s="387" t="str">
        <f t="shared" si="95"/>
        <v>No</v>
      </c>
      <c r="S142" s="387" t="str">
        <f t="shared" si="86"/>
        <v>No</v>
      </c>
      <c r="T142" s="387" t="str">
        <f t="shared" si="87"/>
        <v>Yes</v>
      </c>
      <c r="U142" s="387" t="str">
        <f t="shared" si="88"/>
        <v>No</v>
      </c>
      <c r="V142" s="387" t="str">
        <f t="shared" si="89"/>
        <v>No</v>
      </c>
      <c r="W142" s="277">
        <f t="shared" si="96"/>
        <v>9</v>
      </c>
      <c r="X142" s="277">
        <f t="shared" si="97"/>
        <v>18</v>
      </c>
      <c r="Y142" s="277">
        <f t="shared" si="98"/>
        <v>27</v>
      </c>
      <c r="Z142" s="277">
        <f t="shared" si="99"/>
        <v>36</v>
      </c>
    </row>
    <row r="143" spans="2:26" hidden="1">
      <c r="B143" s="277" t="s">
        <v>625</v>
      </c>
      <c r="C143" s="201" t="str">
        <f>'Daily Mbr Ins'!C52</f>
        <v>028</v>
      </c>
      <c r="D143" s="201">
        <f>'Daily Mbr Ins'!B52</f>
        <v>7562</v>
      </c>
      <c r="E143" s="201" t="str">
        <f>'Daily Mbr Ins'!D52</f>
        <v>Phoenix</v>
      </c>
      <c r="F143" s="201">
        <f>'Daily Mbr Ins'!F52</f>
        <v>5</v>
      </c>
      <c r="G143" s="201">
        <f>'Daily Mbr Ins'!L52</f>
        <v>0</v>
      </c>
      <c r="H143" s="241">
        <f t="shared" si="90"/>
        <v>0</v>
      </c>
      <c r="I143" s="242">
        <f t="shared" si="100"/>
        <v>5</v>
      </c>
      <c r="J143" s="201">
        <f>'Daily Mbr Ins'!N52</f>
        <v>3</v>
      </c>
      <c r="K143" s="201">
        <f>'Daily Mbr Ins'!T52</f>
        <v>0</v>
      </c>
      <c r="L143" s="241">
        <f t="shared" si="91"/>
        <v>0</v>
      </c>
      <c r="M143" s="201">
        <f t="shared" si="101"/>
        <v>3</v>
      </c>
      <c r="N143" s="256" t="str">
        <f t="shared" si="92"/>
        <v>Yes</v>
      </c>
      <c r="O143" s="256" t="str">
        <f t="shared" si="93"/>
        <v>Yes</v>
      </c>
      <c r="P143" s="256" t="str">
        <f t="shared" si="85"/>
        <v>No</v>
      </c>
      <c r="Q143" s="256" t="str">
        <f t="shared" si="94"/>
        <v>No</v>
      </c>
      <c r="R143" s="387" t="str">
        <f t="shared" si="95"/>
        <v>No</v>
      </c>
      <c r="S143" s="387" t="str">
        <f t="shared" si="86"/>
        <v>No</v>
      </c>
      <c r="T143" s="387" t="str">
        <f t="shared" si="87"/>
        <v>Yes</v>
      </c>
      <c r="U143" s="387" t="str">
        <f t="shared" si="88"/>
        <v>No</v>
      </c>
      <c r="V143" s="387" t="str">
        <f t="shared" si="89"/>
        <v>No</v>
      </c>
      <c r="W143" s="277">
        <f t="shared" si="96"/>
        <v>5</v>
      </c>
      <c r="X143" s="277">
        <f t="shared" si="97"/>
        <v>10</v>
      </c>
      <c r="Y143" s="277">
        <f t="shared" si="98"/>
        <v>15</v>
      </c>
      <c r="Z143" s="277">
        <f t="shared" si="99"/>
        <v>20</v>
      </c>
    </row>
    <row r="144" spans="2:26" hidden="1">
      <c r="B144" s="277" t="s">
        <v>625</v>
      </c>
      <c r="C144" s="201" t="str">
        <f>'Daily Mbr Ins'!C103</f>
        <v>028</v>
      </c>
      <c r="D144" s="246">
        <f>'Daily Mbr Ins'!B103</f>
        <v>11912</v>
      </c>
      <c r="E144" s="246" t="str">
        <f>'Daily Mbr Ins'!D103</f>
        <v>Phoenix</v>
      </c>
      <c r="F144" s="201">
        <f>'Daily Mbr Ins'!F103</f>
        <v>4</v>
      </c>
      <c r="G144" s="201">
        <f>'Daily Mbr Ins'!L103</f>
        <v>0</v>
      </c>
      <c r="H144" s="241">
        <f t="shared" si="90"/>
        <v>0</v>
      </c>
      <c r="I144" s="242">
        <f t="shared" si="100"/>
        <v>4</v>
      </c>
      <c r="J144" s="201">
        <f>'Daily Mbr Ins'!N103</f>
        <v>3</v>
      </c>
      <c r="K144" s="201">
        <f>'Daily Mbr Ins'!T103</f>
        <v>0</v>
      </c>
      <c r="L144" s="241">
        <f t="shared" si="91"/>
        <v>0</v>
      </c>
      <c r="M144" s="201">
        <f t="shared" si="101"/>
        <v>3</v>
      </c>
      <c r="N144" s="256"/>
      <c r="O144" s="256"/>
      <c r="P144" s="256"/>
      <c r="Q144" s="256"/>
      <c r="R144" s="387"/>
      <c r="S144" s="387"/>
      <c r="T144" s="387"/>
      <c r="U144" s="387"/>
      <c r="V144" s="387"/>
      <c r="W144" s="277">
        <f t="shared" si="96"/>
        <v>4</v>
      </c>
      <c r="X144" s="277">
        <f t="shared" si="97"/>
        <v>8</v>
      </c>
      <c r="Y144" s="277">
        <f t="shared" si="98"/>
        <v>12</v>
      </c>
      <c r="Z144" s="277">
        <f t="shared" si="99"/>
        <v>16</v>
      </c>
    </row>
    <row r="145" spans="2:26" hidden="1">
      <c r="B145" s="277" t="s">
        <v>625</v>
      </c>
      <c r="C145" s="201" t="str">
        <f>'Daily Mbr Ins'!C145</f>
        <v>028</v>
      </c>
      <c r="D145" s="201">
        <f>'Daily Mbr Ins'!B145</f>
        <v>14804</v>
      </c>
      <c r="E145" s="201" t="str">
        <f>'Daily Mbr Ins'!D145</f>
        <v>Cashion</v>
      </c>
      <c r="F145" s="201">
        <f>'Daily Mbr Ins'!F145</f>
        <v>4</v>
      </c>
      <c r="G145" s="201">
        <f>'Daily Mbr Ins'!L145</f>
        <v>4</v>
      </c>
      <c r="H145" s="241">
        <f t="shared" si="90"/>
        <v>100</v>
      </c>
      <c r="I145" s="242" t="str">
        <f t="shared" si="100"/>
        <v>Yes</v>
      </c>
      <c r="J145" s="201">
        <f>'Daily Mbr Ins'!N145</f>
        <v>3</v>
      </c>
      <c r="K145" s="201">
        <f>'Daily Mbr Ins'!T145</f>
        <v>0</v>
      </c>
      <c r="L145" s="241">
        <f t="shared" si="91"/>
        <v>0</v>
      </c>
      <c r="M145" s="201">
        <f t="shared" si="101"/>
        <v>3</v>
      </c>
      <c r="N145" s="256" t="str">
        <f t="shared" ref="N145:N156" si="102">IF(COUNTIF(Missing185,D145)=0,"Yes","No")</f>
        <v>No</v>
      </c>
      <c r="O145" s="256" t="str">
        <f t="shared" ref="O145:O156" si="103">IF(COUNTIF(Missing365,D145)=0,"Yes","No")</f>
        <v>No</v>
      </c>
      <c r="P145" s="256" t="str">
        <f t="shared" ref="P145:P156" si="104">IF(COUNTIF(Missing1728,D145)=0,"Yes","No")</f>
        <v>No</v>
      </c>
      <c r="Q145" s="256" t="str">
        <f t="shared" ref="Q145:Q156" si="105">IF(COUNTIF(MissingSP7,D145)=0,"Yes","No")</f>
        <v>No</v>
      </c>
      <c r="R145" s="387" t="str">
        <f t="shared" ref="R145:R156" si="106">IF(AND($S145&gt;="Yes", $T145&gt;="Yes", $U145&gt;="Yes", $V145&gt;="Yes"), "Yes", "No")</f>
        <v>No</v>
      </c>
      <c r="S145" s="387" t="str">
        <f t="shared" ref="S145:S156" si="107">IF((COUNTIF(ProgramDir,D145)=0),"No","Yes")</f>
        <v>No</v>
      </c>
      <c r="T145" s="387" t="str">
        <f t="shared" ref="T145:T156" si="108">IF(COUNTIF(NonCompliantGrandKnight,D145)=0,"No","Yes")</f>
        <v>No</v>
      </c>
      <c r="U145" s="387" t="str">
        <f t="shared" ref="U145:U156" si="109">IF(COUNTIF(FamilyDir,D145)=0,"No","Yes")</f>
        <v>No</v>
      </c>
      <c r="V145" s="387" t="str">
        <f t="shared" ref="V145:V156" si="110">IF(COUNTIF(CommunityDir,D145)=0,"No","Yes")</f>
        <v>No</v>
      </c>
      <c r="W145" s="277">
        <f t="shared" si="96"/>
        <v>0</v>
      </c>
      <c r="X145" s="277">
        <f t="shared" si="97"/>
        <v>4</v>
      </c>
      <c r="Y145" s="277">
        <f t="shared" si="98"/>
        <v>8</v>
      </c>
      <c r="Z145" s="277">
        <f t="shared" si="99"/>
        <v>12</v>
      </c>
    </row>
    <row r="146" spans="2:26" hidden="1">
      <c r="B146" s="277" t="s">
        <v>609</v>
      </c>
      <c r="C146" s="277" t="str">
        <f>'Daily Mbr Ins'!C12</f>
        <v>029</v>
      </c>
      <c r="D146" s="277">
        <f>'Daily Mbr Ins'!B12</f>
        <v>1200</v>
      </c>
      <c r="E146" s="277" t="str">
        <f>'Daily Mbr Ins'!D12</f>
        <v>Tucson</v>
      </c>
      <c r="F146" s="201">
        <f>'Daily Mbr Ins'!F12</f>
        <v>14</v>
      </c>
      <c r="G146" s="201">
        <f>'Daily Mbr Ins'!L12</f>
        <v>0</v>
      </c>
      <c r="H146" s="241">
        <f t="shared" si="90"/>
        <v>0</v>
      </c>
      <c r="I146" s="242">
        <f t="shared" si="100"/>
        <v>14</v>
      </c>
      <c r="J146" s="201">
        <f>'Daily Mbr Ins'!N12</f>
        <v>5</v>
      </c>
      <c r="K146" s="201">
        <f>'Daily Mbr Ins'!T12</f>
        <v>0</v>
      </c>
      <c r="L146" s="241">
        <f t="shared" si="91"/>
        <v>0</v>
      </c>
      <c r="M146" s="201">
        <f t="shared" si="101"/>
        <v>5</v>
      </c>
      <c r="N146" s="256" t="str">
        <f t="shared" si="102"/>
        <v>Yes</v>
      </c>
      <c r="O146" s="256" t="str">
        <f t="shared" si="103"/>
        <v>Yes</v>
      </c>
      <c r="P146" s="256" t="str">
        <f t="shared" si="104"/>
        <v>No</v>
      </c>
      <c r="Q146" s="256" t="str">
        <f t="shared" si="105"/>
        <v>No</v>
      </c>
      <c r="R146" s="387" t="str">
        <f t="shared" si="106"/>
        <v>No</v>
      </c>
      <c r="S146" s="387" t="str">
        <f t="shared" si="107"/>
        <v>Yes</v>
      </c>
      <c r="T146" s="387" t="str">
        <f t="shared" si="108"/>
        <v>Yes</v>
      </c>
      <c r="U146" s="387" t="str">
        <f t="shared" si="109"/>
        <v>No</v>
      </c>
      <c r="V146" s="387" t="str">
        <f t="shared" si="110"/>
        <v>Yes</v>
      </c>
      <c r="W146" s="277">
        <f t="shared" si="96"/>
        <v>14</v>
      </c>
      <c r="X146" s="201">
        <f t="shared" si="97"/>
        <v>28</v>
      </c>
      <c r="Y146" s="201">
        <f t="shared" si="98"/>
        <v>42</v>
      </c>
      <c r="Z146" s="201">
        <f t="shared" si="99"/>
        <v>56</v>
      </c>
    </row>
    <row r="147" spans="2:26" hidden="1">
      <c r="B147" s="201" t="s">
        <v>609</v>
      </c>
      <c r="C147" s="201" t="str">
        <f>'Daily Mbr Ins'!C67</f>
        <v>029</v>
      </c>
      <c r="D147" s="201">
        <f>'Daily Mbr Ins'!B67</f>
        <v>8813</v>
      </c>
      <c r="E147" s="201" t="str">
        <f>'Daily Mbr Ins'!D67</f>
        <v>Tucson</v>
      </c>
      <c r="F147" s="201">
        <f>'Daily Mbr Ins'!F67</f>
        <v>6</v>
      </c>
      <c r="G147" s="201">
        <f>'Daily Mbr Ins'!L67</f>
        <v>0</v>
      </c>
      <c r="H147" s="241">
        <f t="shared" si="90"/>
        <v>0</v>
      </c>
      <c r="I147" s="242">
        <f t="shared" si="100"/>
        <v>6</v>
      </c>
      <c r="J147" s="201">
        <f>'Daily Mbr Ins'!N67</f>
        <v>3</v>
      </c>
      <c r="K147" s="201">
        <f>'Daily Mbr Ins'!T67</f>
        <v>-1</v>
      </c>
      <c r="L147" s="241">
        <f t="shared" si="91"/>
        <v>-33.333333333333336</v>
      </c>
      <c r="M147" s="201">
        <f t="shared" si="101"/>
        <v>4</v>
      </c>
      <c r="N147" s="256" t="str">
        <f t="shared" si="102"/>
        <v>Yes</v>
      </c>
      <c r="O147" s="256" t="str">
        <f t="shared" si="103"/>
        <v>No</v>
      </c>
      <c r="P147" s="256" t="str">
        <f t="shared" si="104"/>
        <v>No</v>
      </c>
      <c r="Q147" s="256" t="str">
        <f t="shared" si="105"/>
        <v>No</v>
      </c>
      <c r="R147" s="387" t="str">
        <f t="shared" si="106"/>
        <v>No</v>
      </c>
      <c r="S147" s="387" t="str">
        <f t="shared" si="107"/>
        <v>No</v>
      </c>
      <c r="T147" s="387" t="str">
        <f t="shared" si="108"/>
        <v>No</v>
      </c>
      <c r="U147" s="387" t="str">
        <f t="shared" si="109"/>
        <v>No</v>
      </c>
      <c r="V147" s="387" t="str">
        <f t="shared" si="110"/>
        <v>No</v>
      </c>
      <c r="W147" s="201">
        <f t="shared" si="96"/>
        <v>6</v>
      </c>
      <c r="X147" s="201">
        <f t="shared" si="97"/>
        <v>12</v>
      </c>
      <c r="Y147" s="201">
        <f t="shared" si="98"/>
        <v>18</v>
      </c>
      <c r="Z147" s="201">
        <f t="shared" si="99"/>
        <v>24</v>
      </c>
    </row>
    <row r="148" spans="2:26" hidden="1">
      <c r="B148" s="201" t="s">
        <v>609</v>
      </c>
      <c r="C148" s="201" t="str">
        <f>'Daily Mbr Ins'!C136</f>
        <v>029</v>
      </c>
      <c r="D148" s="201">
        <f>'Daily Mbr Ins'!B136</f>
        <v>14139</v>
      </c>
      <c r="E148" s="201" t="str">
        <f>'Daily Mbr Ins'!D136</f>
        <v>Tucson</v>
      </c>
      <c r="F148" s="201">
        <f>'Daily Mbr Ins'!F136</f>
        <v>5</v>
      </c>
      <c r="G148" s="201">
        <f>'Daily Mbr Ins'!L136</f>
        <v>0</v>
      </c>
      <c r="H148" s="241">
        <f t="shared" si="90"/>
        <v>0</v>
      </c>
      <c r="I148" s="242">
        <f t="shared" si="100"/>
        <v>5</v>
      </c>
      <c r="J148" s="201">
        <f>'Daily Mbr Ins'!N136</f>
        <v>3</v>
      </c>
      <c r="K148" s="201">
        <f>'Daily Mbr Ins'!T136</f>
        <v>0</v>
      </c>
      <c r="L148" s="241">
        <f t="shared" si="91"/>
        <v>0</v>
      </c>
      <c r="M148" s="201">
        <f t="shared" si="101"/>
        <v>3</v>
      </c>
      <c r="N148" s="256" t="str">
        <f t="shared" si="102"/>
        <v>Yes</v>
      </c>
      <c r="O148" s="256" t="str">
        <f t="shared" si="103"/>
        <v>No</v>
      </c>
      <c r="P148" s="256" t="str">
        <f t="shared" si="104"/>
        <v>No</v>
      </c>
      <c r="Q148" s="256" t="str">
        <f t="shared" si="105"/>
        <v>No</v>
      </c>
      <c r="R148" s="387" t="str">
        <f t="shared" si="106"/>
        <v>No</v>
      </c>
      <c r="S148" s="387" t="str">
        <f t="shared" si="107"/>
        <v>No</v>
      </c>
      <c r="T148" s="387" t="str">
        <f t="shared" si="108"/>
        <v>No</v>
      </c>
      <c r="U148" s="387" t="str">
        <f t="shared" si="109"/>
        <v>No</v>
      </c>
      <c r="V148" s="387" t="str">
        <f t="shared" si="110"/>
        <v>No</v>
      </c>
      <c r="W148" s="277">
        <f t="shared" si="96"/>
        <v>5</v>
      </c>
      <c r="X148" s="277">
        <f t="shared" si="97"/>
        <v>10</v>
      </c>
      <c r="Y148" s="277">
        <f t="shared" si="98"/>
        <v>15</v>
      </c>
      <c r="Z148" s="277">
        <f t="shared" si="99"/>
        <v>20</v>
      </c>
    </row>
    <row r="149" spans="2:26" hidden="1">
      <c r="B149" s="201" t="s">
        <v>609</v>
      </c>
      <c r="C149" s="201" t="str">
        <f>'Daily Mbr Ins'!C149</f>
        <v>029</v>
      </c>
      <c r="D149" s="201">
        <f>'Daily Mbr Ins'!B149</f>
        <v>15376</v>
      </c>
      <c r="E149" s="201" t="str">
        <f>'Daily Mbr Ins'!D149</f>
        <v>Tucson</v>
      </c>
      <c r="F149" s="201">
        <f>'Daily Mbr Ins'!F149</f>
        <v>8</v>
      </c>
      <c r="G149" s="201">
        <f>'Daily Mbr Ins'!L149</f>
        <v>-26</v>
      </c>
      <c r="H149" s="241">
        <f t="shared" si="90"/>
        <v>-325</v>
      </c>
      <c r="I149" s="242">
        <f t="shared" si="100"/>
        <v>34</v>
      </c>
      <c r="J149" s="201">
        <f>'Daily Mbr Ins'!N149</f>
        <v>3</v>
      </c>
      <c r="K149" s="201">
        <f>'Daily Mbr Ins'!T149</f>
        <v>-7</v>
      </c>
      <c r="L149" s="241">
        <f t="shared" si="91"/>
        <v>-233.33333333333334</v>
      </c>
      <c r="M149" s="201">
        <f t="shared" si="101"/>
        <v>10</v>
      </c>
      <c r="N149" s="256" t="str">
        <f t="shared" si="102"/>
        <v>Yes</v>
      </c>
      <c r="O149" s="256" t="str">
        <f t="shared" si="103"/>
        <v>Yes</v>
      </c>
      <c r="P149" s="256" t="str">
        <f t="shared" si="104"/>
        <v>No</v>
      </c>
      <c r="Q149" s="256" t="str">
        <f t="shared" si="105"/>
        <v>No</v>
      </c>
      <c r="R149" s="387" t="str">
        <f t="shared" si="106"/>
        <v>No</v>
      </c>
      <c r="S149" s="387" t="str">
        <f t="shared" si="107"/>
        <v>No</v>
      </c>
      <c r="T149" s="387" t="str">
        <f t="shared" si="108"/>
        <v>Yes</v>
      </c>
      <c r="U149" s="387" t="str">
        <f t="shared" si="109"/>
        <v>No</v>
      </c>
      <c r="V149" s="387" t="str">
        <f t="shared" si="110"/>
        <v>No</v>
      </c>
      <c r="W149" s="277">
        <f t="shared" si="96"/>
        <v>34</v>
      </c>
      <c r="X149" s="277">
        <f t="shared" si="97"/>
        <v>42</v>
      </c>
      <c r="Y149" s="277">
        <f t="shared" si="98"/>
        <v>50</v>
      </c>
      <c r="Z149" s="277">
        <f t="shared" si="99"/>
        <v>58</v>
      </c>
    </row>
    <row r="150" spans="2:26" hidden="1">
      <c r="B150" s="201" t="s">
        <v>1974</v>
      </c>
      <c r="C150" s="201" t="str">
        <f>'Daily Mbr Ins'!C28</f>
        <v>030</v>
      </c>
      <c r="D150" s="201">
        <f>'Daily Mbr Ins'!B28</f>
        <v>4426</v>
      </c>
      <c r="E150" s="201" t="str">
        <f>'Daily Mbr Ins'!D28</f>
        <v>Scottsdale</v>
      </c>
      <c r="F150" s="201">
        <f>'Daily Mbr Ins'!F28</f>
        <v>7</v>
      </c>
      <c r="G150" s="201">
        <f>'Daily Mbr Ins'!L28</f>
        <v>0</v>
      </c>
      <c r="H150" s="241">
        <f t="shared" si="90"/>
        <v>0</v>
      </c>
      <c r="I150" s="242">
        <f t="shared" si="100"/>
        <v>7</v>
      </c>
      <c r="J150" s="201">
        <f>'Daily Mbr Ins'!N28</f>
        <v>3</v>
      </c>
      <c r="K150" s="201">
        <f>'Daily Mbr Ins'!T28</f>
        <v>0</v>
      </c>
      <c r="L150" s="241">
        <f t="shared" si="91"/>
        <v>0</v>
      </c>
      <c r="M150" s="201">
        <f t="shared" si="101"/>
        <v>3</v>
      </c>
      <c r="N150" s="256" t="str">
        <f t="shared" si="102"/>
        <v>No</v>
      </c>
      <c r="O150" s="256" t="str">
        <f t="shared" si="103"/>
        <v>No</v>
      </c>
      <c r="P150" s="256" t="str">
        <f t="shared" si="104"/>
        <v>No</v>
      </c>
      <c r="Q150" s="256" t="str">
        <f t="shared" si="105"/>
        <v>No</v>
      </c>
      <c r="R150" s="387" t="str">
        <f t="shared" si="106"/>
        <v>No</v>
      </c>
      <c r="S150" s="387" t="str">
        <f t="shared" si="107"/>
        <v>No</v>
      </c>
      <c r="T150" s="387" t="str">
        <f t="shared" si="108"/>
        <v>No</v>
      </c>
      <c r="U150" s="387" t="str">
        <f t="shared" si="109"/>
        <v>No</v>
      </c>
      <c r="V150" s="387" t="str">
        <f t="shared" si="110"/>
        <v>No</v>
      </c>
      <c r="W150" s="277">
        <f t="shared" si="96"/>
        <v>7</v>
      </c>
      <c r="X150" s="277">
        <f t="shared" si="97"/>
        <v>14</v>
      </c>
      <c r="Y150" s="277">
        <f t="shared" si="98"/>
        <v>21</v>
      </c>
      <c r="Z150" s="277">
        <f t="shared" si="99"/>
        <v>28</v>
      </c>
    </row>
    <row r="151" spans="2:26" hidden="1">
      <c r="B151" s="201" t="s">
        <v>1974</v>
      </c>
      <c r="C151" s="201" t="str">
        <f>'Daily Mbr Ins'!C71</f>
        <v>030</v>
      </c>
      <c r="D151" s="201">
        <f>'Daily Mbr Ins'!B71</f>
        <v>9312</v>
      </c>
      <c r="E151" s="201" t="str">
        <f>'Daily Mbr Ins'!D71</f>
        <v>Scottsdale</v>
      </c>
      <c r="F151" s="201">
        <f>'Daily Mbr Ins'!F71</f>
        <v>4</v>
      </c>
      <c r="G151" s="201">
        <f>'Daily Mbr Ins'!L71</f>
        <v>0</v>
      </c>
      <c r="H151" s="241">
        <f t="shared" si="90"/>
        <v>0</v>
      </c>
      <c r="I151" s="242">
        <f t="shared" si="100"/>
        <v>4</v>
      </c>
      <c r="J151" s="201">
        <f>'Daily Mbr Ins'!N71</f>
        <v>3</v>
      </c>
      <c r="K151" s="201">
        <f>'Daily Mbr Ins'!T71</f>
        <v>0</v>
      </c>
      <c r="L151" s="241">
        <f t="shared" si="91"/>
        <v>0</v>
      </c>
      <c r="M151" s="201">
        <f t="shared" si="101"/>
        <v>3</v>
      </c>
      <c r="N151" s="256" t="str">
        <f t="shared" si="102"/>
        <v>Yes</v>
      </c>
      <c r="O151" s="256" t="str">
        <f t="shared" si="103"/>
        <v>No</v>
      </c>
      <c r="P151" s="256" t="str">
        <f t="shared" si="104"/>
        <v>No</v>
      </c>
      <c r="Q151" s="256" t="str">
        <f t="shared" si="105"/>
        <v>No</v>
      </c>
      <c r="R151" s="387" t="str">
        <f t="shared" si="106"/>
        <v>No</v>
      </c>
      <c r="S151" s="387" t="str">
        <f t="shared" si="107"/>
        <v>No</v>
      </c>
      <c r="T151" s="387" t="str">
        <f t="shared" si="108"/>
        <v>No</v>
      </c>
      <c r="U151" s="387" t="str">
        <f t="shared" si="109"/>
        <v>No</v>
      </c>
      <c r="V151" s="387" t="str">
        <f t="shared" si="110"/>
        <v>No</v>
      </c>
      <c r="W151" s="277">
        <f t="shared" si="96"/>
        <v>4</v>
      </c>
      <c r="X151" s="277">
        <f t="shared" si="97"/>
        <v>8</v>
      </c>
      <c r="Y151" s="277">
        <f t="shared" si="98"/>
        <v>12</v>
      </c>
      <c r="Z151" s="277">
        <f t="shared" si="99"/>
        <v>16</v>
      </c>
    </row>
    <row r="152" spans="2:26" hidden="1">
      <c r="B152" s="201" t="s">
        <v>1974</v>
      </c>
      <c r="C152" s="201" t="str">
        <f>'Daily Mbr Ins'!C93</f>
        <v>030</v>
      </c>
      <c r="D152" s="201">
        <f>'Daily Mbr Ins'!B93</f>
        <v>11007</v>
      </c>
      <c r="E152" s="201" t="str">
        <f>'Daily Mbr Ins'!D93</f>
        <v>Scottsdale</v>
      </c>
      <c r="F152" s="201">
        <f>'Daily Mbr Ins'!F93</f>
        <v>5</v>
      </c>
      <c r="G152" s="201">
        <f>'Daily Mbr Ins'!L93</f>
        <v>3</v>
      </c>
      <c r="H152" s="241">
        <f t="shared" si="90"/>
        <v>60</v>
      </c>
      <c r="I152" s="242">
        <f t="shared" si="100"/>
        <v>2</v>
      </c>
      <c r="J152" s="201">
        <f>'Daily Mbr Ins'!N93</f>
        <v>3</v>
      </c>
      <c r="K152" s="201">
        <f>'Daily Mbr Ins'!T93</f>
        <v>-1</v>
      </c>
      <c r="L152" s="241">
        <f t="shared" si="91"/>
        <v>-33.333333333333336</v>
      </c>
      <c r="M152" s="201">
        <f t="shared" si="101"/>
        <v>4</v>
      </c>
      <c r="N152" s="256" t="str">
        <f t="shared" si="102"/>
        <v>Yes</v>
      </c>
      <c r="O152" s="256" t="str">
        <f t="shared" si="103"/>
        <v>Yes</v>
      </c>
      <c r="P152" s="256" t="str">
        <f t="shared" si="104"/>
        <v>No</v>
      </c>
      <c r="Q152" s="256" t="str">
        <f t="shared" si="105"/>
        <v>No</v>
      </c>
      <c r="R152" s="387" t="str">
        <f t="shared" si="106"/>
        <v>No</v>
      </c>
      <c r="S152" s="387" t="str">
        <f t="shared" si="107"/>
        <v>No</v>
      </c>
      <c r="T152" s="387" t="str">
        <f t="shared" si="108"/>
        <v>Yes</v>
      </c>
      <c r="U152" s="387" t="str">
        <f t="shared" si="109"/>
        <v>No</v>
      </c>
      <c r="V152" s="387" t="str">
        <f t="shared" si="110"/>
        <v>No</v>
      </c>
      <c r="W152" s="277">
        <f t="shared" si="96"/>
        <v>2</v>
      </c>
      <c r="X152" s="277">
        <f t="shared" si="97"/>
        <v>7</v>
      </c>
      <c r="Y152" s="277">
        <f t="shared" si="98"/>
        <v>12</v>
      </c>
      <c r="Z152" s="277">
        <f t="shared" si="99"/>
        <v>17</v>
      </c>
    </row>
    <row r="153" spans="2:26" hidden="1">
      <c r="B153" s="201" t="s">
        <v>1974</v>
      </c>
      <c r="C153" s="201" t="str">
        <f>'Daily Mbr Ins'!C125</f>
        <v>030</v>
      </c>
      <c r="D153" s="201">
        <f>'Daily Mbr Ins'!B125</f>
        <v>13497</v>
      </c>
      <c r="E153" s="201" t="str">
        <f>'Daily Mbr Ins'!D125</f>
        <v>Phoenix</v>
      </c>
      <c r="F153" s="201">
        <f>'Daily Mbr Ins'!F125</f>
        <v>4</v>
      </c>
      <c r="G153" s="201">
        <f>'Daily Mbr Ins'!L125</f>
        <v>0</v>
      </c>
      <c r="H153" s="241">
        <f t="shared" si="90"/>
        <v>0</v>
      </c>
      <c r="I153" s="242">
        <f t="shared" si="100"/>
        <v>4</v>
      </c>
      <c r="J153" s="201">
        <f>'Daily Mbr Ins'!N125</f>
        <v>3</v>
      </c>
      <c r="K153" s="201">
        <f>'Daily Mbr Ins'!T125</f>
        <v>0</v>
      </c>
      <c r="L153" s="241">
        <f t="shared" si="91"/>
        <v>0</v>
      </c>
      <c r="M153" s="201">
        <f t="shared" si="101"/>
        <v>3</v>
      </c>
      <c r="N153" s="256" t="str">
        <f t="shared" si="102"/>
        <v>No</v>
      </c>
      <c r="O153" s="256" t="str">
        <f t="shared" si="103"/>
        <v>No</v>
      </c>
      <c r="P153" s="256" t="str">
        <f t="shared" si="104"/>
        <v>No</v>
      </c>
      <c r="Q153" s="256" t="str">
        <f t="shared" si="105"/>
        <v>No</v>
      </c>
      <c r="R153" s="387" t="str">
        <f t="shared" si="106"/>
        <v>No</v>
      </c>
      <c r="S153" s="387" t="str">
        <f t="shared" si="107"/>
        <v>No</v>
      </c>
      <c r="T153" s="387" t="str">
        <f t="shared" si="108"/>
        <v>No</v>
      </c>
      <c r="U153" s="387" t="str">
        <f t="shared" si="109"/>
        <v>No</v>
      </c>
      <c r="V153" s="387" t="str">
        <f t="shared" si="110"/>
        <v>No</v>
      </c>
      <c r="W153" s="277">
        <f t="shared" si="96"/>
        <v>4</v>
      </c>
      <c r="X153" s="277">
        <f t="shared" si="97"/>
        <v>8</v>
      </c>
      <c r="Y153" s="277">
        <f t="shared" si="98"/>
        <v>12</v>
      </c>
      <c r="Z153" s="277">
        <f t="shared" si="99"/>
        <v>16</v>
      </c>
    </row>
    <row r="154" spans="2:26" hidden="1">
      <c r="B154" s="277" t="s">
        <v>1974</v>
      </c>
      <c r="C154" s="277" t="str">
        <f>'Daily Mbr Ins'!C31</f>
        <v>031</v>
      </c>
      <c r="D154" s="277">
        <f>'Daily Mbr Ins'!B31</f>
        <v>5133</v>
      </c>
      <c r="E154" s="277" t="str">
        <f>'Daily Mbr Ins'!D31</f>
        <v>Tucson</v>
      </c>
      <c r="F154" s="201">
        <f>'Daily Mbr Ins'!F31</f>
        <v>10</v>
      </c>
      <c r="G154" s="201">
        <f>'Daily Mbr Ins'!L31</f>
        <v>0</v>
      </c>
      <c r="H154" s="241">
        <f t="shared" si="90"/>
        <v>0</v>
      </c>
      <c r="I154" s="242">
        <f t="shared" si="100"/>
        <v>10</v>
      </c>
      <c r="J154" s="201">
        <f>'Daily Mbr Ins'!N31</f>
        <v>4</v>
      </c>
      <c r="K154" s="201">
        <f>'Daily Mbr Ins'!T31</f>
        <v>-1</v>
      </c>
      <c r="L154" s="241">
        <f t="shared" si="91"/>
        <v>-25</v>
      </c>
      <c r="M154" s="201">
        <f t="shared" si="101"/>
        <v>5</v>
      </c>
      <c r="N154" s="256" t="str">
        <f t="shared" si="102"/>
        <v>Yes</v>
      </c>
      <c r="O154" s="256" t="str">
        <f t="shared" si="103"/>
        <v>No</v>
      </c>
      <c r="P154" s="256" t="str">
        <f t="shared" si="104"/>
        <v>No</v>
      </c>
      <c r="Q154" s="256" t="str">
        <f t="shared" si="105"/>
        <v>No</v>
      </c>
      <c r="R154" s="387" t="str">
        <f t="shared" si="106"/>
        <v>No</v>
      </c>
      <c r="S154" s="387" t="str">
        <f t="shared" si="107"/>
        <v>No</v>
      </c>
      <c r="T154" s="387" t="str">
        <f t="shared" si="108"/>
        <v>Yes</v>
      </c>
      <c r="U154" s="387" t="str">
        <f t="shared" si="109"/>
        <v>No</v>
      </c>
      <c r="V154" s="387" t="str">
        <f t="shared" si="110"/>
        <v>No</v>
      </c>
      <c r="W154" s="277">
        <f t="shared" si="96"/>
        <v>10</v>
      </c>
      <c r="X154" s="201">
        <f t="shared" si="97"/>
        <v>20</v>
      </c>
      <c r="Y154" s="201">
        <f t="shared" si="98"/>
        <v>30</v>
      </c>
      <c r="Z154" s="201">
        <f t="shared" si="99"/>
        <v>40</v>
      </c>
    </row>
    <row r="155" spans="2:26" hidden="1">
      <c r="B155" s="201" t="s">
        <v>1974</v>
      </c>
      <c r="C155" s="201" t="str">
        <f>'Daily Mbr Ins'!C42</f>
        <v>031</v>
      </c>
      <c r="D155" s="201">
        <f>'Daily Mbr Ins'!B42</f>
        <v>6848</v>
      </c>
      <c r="E155" s="201" t="str">
        <f>'Daily Mbr Ins'!D42</f>
        <v>Tucson</v>
      </c>
      <c r="F155" s="201">
        <f>'Daily Mbr Ins'!F42</f>
        <v>5</v>
      </c>
      <c r="G155" s="201">
        <f>'Daily Mbr Ins'!L42</f>
        <v>2</v>
      </c>
      <c r="H155" s="241">
        <f t="shared" si="90"/>
        <v>40</v>
      </c>
      <c r="I155" s="242">
        <f t="shared" si="100"/>
        <v>3</v>
      </c>
      <c r="J155" s="201">
        <f>'Daily Mbr Ins'!N42</f>
        <v>3</v>
      </c>
      <c r="K155" s="201">
        <f>'Daily Mbr Ins'!T42</f>
        <v>0</v>
      </c>
      <c r="L155" s="241">
        <f t="shared" si="91"/>
        <v>0</v>
      </c>
      <c r="M155" s="201">
        <f t="shared" si="101"/>
        <v>3</v>
      </c>
      <c r="N155" s="256" t="str">
        <f t="shared" si="102"/>
        <v>Yes</v>
      </c>
      <c r="O155" s="256" t="str">
        <f t="shared" si="103"/>
        <v>No</v>
      </c>
      <c r="P155" s="256" t="str">
        <f t="shared" si="104"/>
        <v>No</v>
      </c>
      <c r="Q155" s="256" t="str">
        <f t="shared" si="105"/>
        <v>No</v>
      </c>
      <c r="R155" s="387" t="str">
        <f t="shared" si="106"/>
        <v>No</v>
      </c>
      <c r="S155" s="387" t="str">
        <f t="shared" si="107"/>
        <v>No</v>
      </c>
      <c r="T155" s="387" t="str">
        <f t="shared" si="108"/>
        <v>No</v>
      </c>
      <c r="U155" s="387" t="str">
        <f t="shared" si="109"/>
        <v>No</v>
      </c>
      <c r="V155" s="387" t="str">
        <f t="shared" si="110"/>
        <v>No</v>
      </c>
      <c r="W155" s="201">
        <f t="shared" si="96"/>
        <v>3</v>
      </c>
      <c r="X155" s="201">
        <f t="shared" si="97"/>
        <v>8</v>
      </c>
      <c r="Y155" s="201">
        <f t="shared" si="98"/>
        <v>13</v>
      </c>
      <c r="Z155" s="201">
        <f t="shared" si="99"/>
        <v>18</v>
      </c>
    </row>
    <row r="156" spans="2:26" hidden="1">
      <c r="B156" s="201" t="s">
        <v>1974</v>
      </c>
      <c r="C156" s="201" t="str">
        <f>'Daily Mbr Ins'!C73</f>
        <v>031</v>
      </c>
      <c r="D156" s="201">
        <f>'Daily Mbr Ins'!B73</f>
        <v>9380</v>
      </c>
      <c r="E156" s="201" t="str">
        <f>'Daily Mbr Ins'!D73</f>
        <v>Tucson</v>
      </c>
      <c r="F156" s="201">
        <f>'Daily Mbr Ins'!F73</f>
        <v>5</v>
      </c>
      <c r="G156" s="201">
        <f>'Daily Mbr Ins'!L73</f>
        <v>0</v>
      </c>
      <c r="H156" s="241">
        <f t="shared" si="90"/>
        <v>0</v>
      </c>
      <c r="I156" s="242">
        <f t="shared" si="100"/>
        <v>5</v>
      </c>
      <c r="J156" s="201">
        <f>'Daily Mbr Ins'!N73</f>
        <v>3</v>
      </c>
      <c r="K156" s="201">
        <f>'Daily Mbr Ins'!T73</f>
        <v>-1</v>
      </c>
      <c r="L156" s="241">
        <f t="shared" si="91"/>
        <v>-33.333333333333336</v>
      </c>
      <c r="M156" s="201">
        <f t="shared" si="101"/>
        <v>4</v>
      </c>
      <c r="N156" s="256" t="str">
        <f t="shared" si="102"/>
        <v>Yes</v>
      </c>
      <c r="O156" s="256" t="str">
        <f t="shared" si="103"/>
        <v>Yes</v>
      </c>
      <c r="P156" s="256" t="str">
        <f t="shared" si="104"/>
        <v>No</v>
      </c>
      <c r="Q156" s="256" t="str">
        <f t="shared" si="105"/>
        <v>No</v>
      </c>
      <c r="R156" s="387" t="str">
        <f t="shared" si="106"/>
        <v>No</v>
      </c>
      <c r="S156" s="387" t="str">
        <f t="shared" si="107"/>
        <v>Yes</v>
      </c>
      <c r="T156" s="387" t="str">
        <f t="shared" si="108"/>
        <v>Yes</v>
      </c>
      <c r="U156" s="387" t="str">
        <f t="shared" si="109"/>
        <v>No</v>
      </c>
      <c r="V156" s="387" t="str">
        <f t="shared" si="110"/>
        <v>No</v>
      </c>
      <c r="W156" s="277">
        <f t="shared" si="96"/>
        <v>5</v>
      </c>
      <c r="X156" s="277">
        <f t="shared" si="97"/>
        <v>10</v>
      </c>
      <c r="Y156" s="277">
        <f t="shared" si="98"/>
        <v>15</v>
      </c>
      <c r="Z156" s="277">
        <f t="shared" si="99"/>
        <v>20</v>
      </c>
    </row>
    <row r="157" spans="2:26" hidden="1">
      <c r="B157" s="201" t="s">
        <v>1974</v>
      </c>
      <c r="C157" s="201" t="str">
        <f>'Daily Mbr Ins'!C116</f>
        <v>031</v>
      </c>
      <c r="D157" s="246">
        <f>'Daily Mbr Ins'!B116</f>
        <v>12737</v>
      </c>
      <c r="E157" s="246" t="str">
        <f>'Daily Mbr Ins'!D116</f>
        <v>Tucson</v>
      </c>
      <c r="F157" s="201">
        <f>'Daily Mbr Ins'!F116</f>
        <v>4</v>
      </c>
      <c r="G157" s="201">
        <f>'Daily Mbr Ins'!L116</f>
        <v>0</v>
      </c>
      <c r="H157" s="241">
        <f t="shared" si="90"/>
        <v>0</v>
      </c>
      <c r="I157" s="242">
        <f t="shared" si="100"/>
        <v>4</v>
      </c>
      <c r="J157" s="201">
        <f>'Daily Mbr Ins'!N116</f>
        <v>3</v>
      </c>
      <c r="K157" s="201">
        <f>'Daily Mbr Ins'!T116</f>
        <v>0</v>
      </c>
      <c r="L157" s="241">
        <f t="shared" si="91"/>
        <v>0</v>
      </c>
      <c r="M157" s="201">
        <f t="shared" si="101"/>
        <v>3</v>
      </c>
      <c r="N157" s="256"/>
      <c r="O157" s="256"/>
      <c r="P157" s="256"/>
      <c r="Q157" s="256"/>
      <c r="R157" s="387"/>
      <c r="S157" s="387"/>
      <c r="T157" s="387"/>
      <c r="U157" s="387"/>
      <c r="V157" s="387"/>
      <c r="W157" s="277">
        <f t="shared" si="96"/>
        <v>4</v>
      </c>
      <c r="X157" s="277">
        <f t="shared" si="97"/>
        <v>8</v>
      </c>
      <c r="Y157" s="277">
        <f t="shared" si="98"/>
        <v>12</v>
      </c>
      <c r="Z157" s="277">
        <f t="shared" si="99"/>
        <v>16</v>
      </c>
    </row>
    <row r="158" spans="2:26" hidden="1">
      <c r="B158" s="201" t="s">
        <v>1974</v>
      </c>
      <c r="C158" s="201" t="str">
        <f>'Daily Mbr Ins'!C153</f>
        <v>031</v>
      </c>
      <c r="D158" s="201">
        <f>'Daily Mbr Ins'!B153</f>
        <v>16061</v>
      </c>
      <c r="E158" s="201" t="str">
        <f>'Daily Mbr Ins'!D153</f>
        <v>Tucson</v>
      </c>
      <c r="F158" s="201">
        <f>'Daily Mbr Ins'!F153</f>
        <v>4</v>
      </c>
      <c r="G158" s="201">
        <f>'Daily Mbr Ins'!L153</f>
        <v>0</v>
      </c>
      <c r="H158" s="241">
        <f t="shared" si="90"/>
        <v>0</v>
      </c>
      <c r="I158" s="242">
        <f t="shared" si="100"/>
        <v>4</v>
      </c>
      <c r="J158" s="201">
        <f>'Daily Mbr Ins'!N153</f>
        <v>3</v>
      </c>
      <c r="K158" s="201">
        <f>'Daily Mbr Ins'!T153</f>
        <v>0</v>
      </c>
      <c r="L158" s="241">
        <f t="shared" si="91"/>
        <v>0</v>
      </c>
      <c r="M158" s="201">
        <f t="shared" si="101"/>
        <v>3</v>
      </c>
      <c r="N158" s="256" t="str">
        <f>IF(COUNTIF(Missing185,D158)=0,"Yes","No")</f>
        <v>Yes</v>
      </c>
      <c r="O158" s="256" t="str">
        <f>IF(COUNTIF(Missing365,D158)=0,"Yes","No")</f>
        <v>Yes</v>
      </c>
      <c r="P158" s="256" t="str">
        <f>IF(COUNTIF(Missing1728,D158)=0,"Yes","No")</f>
        <v>No</v>
      </c>
      <c r="Q158" s="256" t="str">
        <f>IF(COUNTIF(MissingSP7,D158)=0,"Yes","No")</f>
        <v>No</v>
      </c>
      <c r="R158" s="387" t="str">
        <f>IF(AND($S158&gt;="Yes", $T158&gt;="Yes", $U158&gt;="Yes", $V158&gt;="Yes"), "Yes", "No")</f>
        <v>No</v>
      </c>
      <c r="S158" s="387" t="str">
        <f>IF((COUNTIF(ProgramDir,D158)=0),"No","Yes")</f>
        <v>No</v>
      </c>
      <c r="T158" s="387" t="str">
        <f>IF(COUNTIF(NonCompliantGrandKnight,D158)=0,"No","Yes")</f>
        <v>No</v>
      </c>
      <c r="U158" s="387" t="str">
        <f>IF(COUNTIF(FamilyDir,D158)=0,"No","Yes")</f>
        <v>No</v>
      </c>
      <c r="V158" s="387" t="str">
        <f>IF(COUNTIF(CommunityDir,D158)=0,"No","Yes")</f>
        <v>No</v>
      </c>
      <c r="W158" s="277">
        <f t="shared" si="96"/>
        <v>4</v>
      </c>
      <c r="X158" s="277">
        <f t="shared" si="97"/>
        <v>8</v>
      </c>
      <c r="Y158" s="277">
        <f t="shared" si="98"/>
        <v>12</v>
      </c>
      <c r="Z158" s="277">
        <f t="shared" si="99"/>
        <v>16</v>
      </c>
    </row>
    <row r="159" spans="2:26" hidden="1">
      <c r="B159" s="201" t="s">
        <v>1974</v>
      </c>
      <c r="C159" s="201" t="str">
        <f>'Daily Mbr Ins'!C11</f>
        <v>032</v>
      </c>
      <c r="D159" s="246">
        <f>'Daily Mbr Ins'!B11</f>
        <v>1189</v>
      </c>
      <c r="E159" s="246" t="str">
        <f>'Daily Mbr Ins'!D11</f>
        <v>Phoenix</v>
      </c>
      <c r="F159" s="201">
        <f>'Daily Mbr Ins'!F11</f>
        <v>4</v>
      </c>
      <c r="G159" s="201">
        <f>'Daily Mbr Ins'!L11</f>
        <v>0</v>
      </c>
      <c r="H159" s="241">
        <f t="shared" si="90"/>
        <v>0</v>
      </c>
      <c r="I159" s="242">
        <f t="shared" si="100"/>
        <v>4</v>
      </c>
      <c r="J159" s="201">
        <f>'Daily Mbr Ins'!N11</f>
        <v>3</v>
      </c>
      <c r="K159" s="201">
        <f>'Daily Mbr Ins'!T11</f>
        <v>0</v>
      </c>
      <c r="L159" s="241">
        <f t="shared" si="91"/>
        <v>0</v>
      </c>
      <c r="M159" s="201">
        <f t="shared" si="101"/>
        <v>3</v>
      </c>
      <c r="N159" s="256"/>
      <c r="O159" s="256"/>
      <c r="P159" s="256"/>
      <c r="Q159" s="256"/>
      <c r="R159" s="387"/>
      <c r="S159" s="387"/>
      <c r="T159" s="387"/>
      <c r="U159" s="387"/>
      <c r="V159" s="387"/>
      <c r="W159" s="277">
        <f t="shared" si="96"/>
        <v>4</v>
      </c>
      <c r="X159" s="277">
        <f t="shared" si="97"/>
        <v>8</v>
      </c>
      <c r="Y159" s="277">
        <f t="shared" si="98"/>
        <v>12</v>
      </c>
      <c r="Z159" s="277">
        <f t="shared" si="99"/>
        <v>16</v>
      </c>
    </row>
    <row r="160" spans="2:26" hidden="1">
      <c r="B160" s="201" t="s">
        <v>1974</v>
      </c>
      <c r="C160" s="201" t="str">
        <f>'Daily Mbr Ins'!C48</f>
        <v>032</v>
      </c>
      <c r="D160" s="201">
        <f>'Daily Mbr Ins'!B48</f>
        <v>7306</v>
      </c>
      <c r="E160" s="201" t="str">
        <f>'Daily Mbr Ins'!D48</f>
        <v>Phoenix</v>
      </c>
      <c r="F160" s="201">
        <f>'Daily Mbr Ins'!F48</f>
        <v>5</v>
      </c>
      <c r="G160" s="201">
        <f>'Daily Mbr Ins'!L48</f>
        <v>0</v>
      </c>
      <c r="H160" s="241">
        <f t="shared" si="90"/>
        <v>0</v>
      </c>
      <c r="I160" s="242">
        <f t="shared" si="100"/>
        <v>5</v>
      </c>
      <c r="J160" s="201">
        <f>'Daily Mbr Ins'!N48</f>
        <v>3</v>
      </c>
      <c r="K160" s="201">
        <f>'Daily Mbr Ins'!T48</f>
        <v>-1</v>
      </c>
      <c r="L160" s="241">
        <f t="shared" si="91"/>
        <v>-33.333333333333336</v>
      </c>
      <c r="M160" s="201">
        <f t="shared" si="101"/>
        <v>4</v>
      </c>
      <c r="N160" s="256" t="str">
        <f>IF(COUNTIF(Missing185,D160)=0,"Yes","No")</f>
        <v>Yes</v>
      </c>
      <c r="O160" s="256" t="str">
        <f>IF(COUNTIF(Missing365,D160)=0,"Yes","No")</f>
        <v>Yes</v>
      </c>
      <c r="P160" s="256" t="str">
        <f>IF(COUNTIF(Missing1728,D160)=0,"Yes","No")</f>
        <v>No</v>
      </c>
      <c r="Q160" s="256" t="str">
        <f>IF(COUNTIF(MissingSP7,D160)=0,"Yes","No")</f>
        <v>No</v>
      </c>
      <c r="R160" s="387" t="str">
        <f>IF(AND($S160&gt;="Yes", $T160&gt;="Yes", $U160&gt;="Yes", $V160&gt;="Yes"), "Yes", "No")</f>
        <v>No</v>
      </c>
      <c r="S160" s="387" t="str">
        <f>IF((COUNTIF(ProgramDir,D160)=0),"No","Yes")</f>
        <v>No</v>
      </c>
      <c r="T160" s="387" t="str">
        <f>IF(COUNTIF(NonCompliantGrandKnight,D160)=0,"No","Yes")</f>
        <v>No</v>
      </c>
      <c r="U160" s="387" t="str">
        <f>IF(COUNTIF(FamilyDir,D160)=0,"No","Yes")</f>
        <v>No</v>
      </c>
      <c r="V160" s="387" t="str">
        <f>IF(COUNTIF(CommunityDir,D160)=0,"No","Yes")</f>
        <v>No</v>
      </c>
      <c r="W160" s="277">
        <f t="shared" si="96"/>
        <v>5</v>
      </c>
      <c r="X160" s="277">
        <f t="shared" si="97"/>
        <v>10</v>
      </c>
      <c r="Y160" s="277">
        <f t="shared" si="98"/>
        <v>15</v>
      </c>
      <c r="Z160" s="277">
        <f t="shared" si="99"/>
        <v>20</v>
      </c>
    </row>
    <row r="161" spans="2:26" hidden="1">
      <c r="B161" s="201" t="s">
        <v>1974</v>
      </c>
      <c r="C161" s="201" t="str">
        <f>'Daily Mbr Ins'!C70</f>
        <v>032</v>
      </c>
      <c r="D161" s="201">
        <f>'Daily Mbr Ins'!B70</f>
        <v>9287</v>
      </c>
      <c r="E161" s="201" t="str">
        <f>'Daily Mbr Ins'!D70</f>
        <v>Phoenix</v>
      </c>
      <c r="F161" s="201">
        <f>'Daily Mbr Ins'!F70</f>
        <v>4</v>
      </c>
      <c r="G161" s="201">
        <f>'Daily Mbr Ins'!L70</f>
        <v>1</v>
      </c>
      <c r="H161" s="241">
        <f t="shared" si="90"/>
        <v>25</v>
      </c>
      <c r="I161" s="242">
        <f t="shared" si="100"/>
        <v>3</v>
      </c>
      <c r="J161" s="201">
        <f>'Daily Mbr Ins'!N70</f>
        <v>3</v>
      </c>
      <c r="K161" s="201">
        <f>'Daily Mbr Ins'!T70</f>
        <v>0</v>
      </c>
      <c r="L161" s="241">
        <f t="shared" si="91"/>
        <v>0</v>
      </c>
      <c r="M161" s="201">
        <f t="shared" si="101"/>
        <v>3</v>
      </c>
      <c r="N161" s="256" t="str">
        <f>IF(COUNTIF(Missing185,D161)=0,"Yes","No")</f>
        <v>Yes</v>
      </c>
      <c r="O161" s="256" t="str">
        <f>IF(COUNTIF(Missing365,D161)=0,"Yes","No")</f>
        <v>No</v>
      </c>
      <c r="P161" s="256" t="str">
        <f>IF(COUNTIF(Missing1728,D161)=0,"Yes","No")</f>
        <v>No</v>
      </c>
      <c r="Q161" s="256" t="str">
        <f>IF(COUNTIF(MissingSP7,D161)=0,"Yes","No")</f>
        <v>No</v>
      </c>
      <c r="R161" s="387" t="str">
        <f>IF(AND($S161&gt;="Yes", $T161&gt;="Yes", $U161&gt;="Yes", $V161&gt;="Yes"), "Yes", "No")</f>
        <v>No</v>
      </c>
      <c r="S161" s="387" t="str">
        <f>IF((COUNTIF(ProgramDir,D161)=0),"No","Yes")</f>
        <v>No</v>
      </c>
      <c r="T161" s="387" t="str">
        <f>IF(COUNTIF(NonCompliantGrandKnight,D161)=0,"No","Yes")</f>
        <v>No</v>
      </c>
      <c r="U161" s="387" t="str">
        <f>IF(COUNTIF(FamilyDir,D161)=0,"No","Yes")</f>
        <v>No</v>
      </c>
      <c r="V161" s="387" t="str">
        <f>IF(COUNTIF(CommunityDir,D161)=0,"No","Yes")</f>
        <v>No</v>
      </c>
      <c r="W161" s="277">
        <f t="shared" si="96"/>
        <v>3</v>
      </c>
      <c r="X161" s="277">
        <f t="shared" si="97"/>
        <v>7</v>
      </c>
      <c r="Y161" s="277">
        <f t="shared" si="98"/>
        <v>11</v>
      </c>
      <c r="Z161" s="277">
        <f t="shared" si="99"/>
        <v>15</v>
      </c>
    </row>
    <row r="162" spans="2:26" hidden="1">
      <c r="B162" s="277" t="s">
        <v>1974</v>
      </c>
      <c r="C162" s="277" t="str">
        <f>'Daily Mbr Ins'!C122</f>
        <v>032</v>
      </c>
      <c r="D162" s="277">
        <f>'Daily Mbr Ins'!B122</f>
        <v>13278</v>
      </c>
      <c r="E162" s="277" t="str">
        <f>'Daily Mbr Ins'!D122</f>
        <v>Phoenix</v>
      </c>
      <c r="F162" s="201">
        <f>'Daily Mbr Ins'!F122</f>
        <v>9</v>
      </c>
      <c r="G162" s="201">
        <f>'Daily Mbr Ins'!L122</f>
        <v>1</v>
      </c>
      <c r="H162" s="241">
        <f t="shared" si="90"/>
        <v>11.111111111111111</v>
      </c>
      <c r="I162" s="242">
        <f t="shared" si="100"/>
        <v>8</v>
      </c>
      <c r="J162" s="201">
        <f>'Daily Mbr Ins'!N122</f>
        <v>3</v>
      </c>
      <c r="K162" s="201">
        <f>'Daily Mbr Ins'!T122</f>
        <v>0</v>
      </c>
      <c r="L162" s="241">
        <f t="shared" si="91"/>
        <v>0</v>
      </c>
      <c r="M162" s="201">
        <f t="shared" si="101"/>
        <v>3</v>
      </c>
      <c r="N162" s="256" t="str">
        <f>IF(COUNTIF(Missing185,D162)=0,"Yes","No")</f>
        <v>Yes</v>
      </c>
      <c r="O162" s="256" t="str">
        <f>IF(COUNTIF(Missing365,D162)=0,"Yes","No")</f>
        <v>No</v>
      </c>
      <c r="P162" s="256" t="str">
        <f>IF(COUNTIF(Missing1728,D162)=0,"Yes","No")</f>
        <v>No</v>
      </c>
      <c r="Q162" s="256" t="str">
        <f>IF(COUNTIF(MissingSP7,D162)=0,"Yes","No")</f>
        <v>No</v>
      </c>
      <c r="R162" s="387" t="str">
        <f>IF(AND($S162&gt;="Yes", $T162&gt;="Yes", $U162&gt;="Yes", $V162&gt;="Yes"), "Yes", "No")</f>
        <v>No</v>
      </c>
      <c r="S162" s="387" t="str">
        <f>IF((COUNTIF(ProgramDir,D162)=0),"No","Yes")</f>
        <v>No</v>
      </c>
      <c r="T162" s="387" t="str">
        <f>IF(COUNTIF(NonCompliantGrandKnight,D162)=0,"No","Yes")</f>
        <v>Yes</v>
      </c>
      <c r="U162" s="387" t="str">
        <f>IF(COUNTIF(FamilyDir,D162)=0,"No","Yes")</f>
        <v>Yes</v>
      </c>
      <c r="V162" s="387" t="str">
        <f>IF(COUNTIF(CommunityDir,D162)=0,"No","Yes")</f>
        <v>No</v>
      </c>
      <c r="W162" s="277">
        <f t="shared" si="96"/>
        <v>8</v>
      </c>
      <c r="X162" s="277">
        <f t="shared" si="97"/>
        <v>17</v>
      </c>
      <c r="Y162" s="277">
        <f t="shared" si="98"/>
        <v>26</v>
      </c>
      <c r="Z162" s="277">
        <f t="shared" si="99"/>
        <v>35</v>
      </c>
    </row>
    <row r="163" spans="2:26" hidden="1">
      <c r="B163" s="201" t="s">
        <v>610</v>
      </c>
      <c r="C163" s="201" t="str">
        <f>'Daily Mbr Ins'!C86</f>
        <v>Unassigned</v>
      </c>
      <c r="D163" s="246">
        <f>'Daily Mbr Ins'!B86</f>
        <v>10324</v>
      </c>
      <c r="E163" s="246" t="str">
        <f>'Daily Mbr Ins'!D86</f>
        <v>Sedona</v>
      </c>
      <c r="F163" s="201">
        <f>'Daily Mbr Ins'!F86</f>
        <v>0</v>
      </c>
      <c r="G163" s="201">
        <f>'Daily Mbr Ins'!L86</f>
        <v>0</v>
      </c>
      <c r="H163" s="241">
        <v>0</v>
      </c>
      <c r="I163" s="242">
        <v>0</v>
      </c>
      <c r="J163" s="201">
        <f>'Daily Mbr Ins'!N86</f>
        <v>0</v>
      </c>
      <c r="K163" s="201">
        <f>'Daily Mbr Ins'!T86</f>
        <v>0</v>
      </c>
      <c r="L163" s="241">
        <v>0</v>
      </c>
      <c r="M163" s="201">
        <v>0</v>
      </c>
      <c r="N163" s="256"/>
      <c r="O163" s="256"/>
      <c r="P163" s="256"/>
      <c r="Q163" s="256"/>
      <c r="R163" s="387"/>
      <c r="S163" s="387"/>
      <c r="T163" s="387"/>
      <c r="U163" s="387"/>
      <c r="V163" s="387"/>
      <c r="W163" s="277">
        <v>0</v>
      </c>
      <c r="X163" s="277">
        <v>0</v>
      </c>
      <c r="Y163" s="277">
        <v>0</v>
      </c>
      <c r="Z163" s="277">
        <v>0</v>
      </c>
    </row>
    <row r="164" spans="2:26">
      <c r="L164"/>
    </row>
    <row r="165" spans="2:26">
      <c r="L165"/>
    </row>
    <row r="167" spans="2:26">
      <c r="H167" s="291"/>
    </row>
  </sheetData>
  <autoFilter ref="B12:Z163" xr:uid="{00000000-0009-0000-0000-000001000000}">
    <filterColumn colId="0">
      <filters>
        <filter val="Halpain"/>
      </filters>
    </filterColumn>
    <sortState ref="B13:Z163">
      <sortCondition ref="C12:C163"/>
    </sortState>
  </autoFilter>
  <mergeCells count="15">
    <mergeCell ref="B5:G5"/>
    <mergeCell ref="B1:Z1"/>
    <mergeCell ref="AA1:AD1"/>
    <mergeCell ref="B2:E2"/>
    <mergeCell ref="B3:F3"/>
    <mergeCell ref="B4:G4"/>
    <mergeCell ref="R11:V11"/>
    <mergeCell ref="W11:Z11"/>
    <mergeCell ref="B6:G6"/>
    <mergeCell ref="E7:G7"/>
    <mergeCell ref="L7:P7"/>
    <mergeCell ref="E8:G8"/>
    <mergeCell ref="F11:I11"/>
    <mergeCell ref="J11:M11"/>
    <mergeCell ref="N11:Q11"/>
  </mergeCells>
  <conditionalFormatting sqref="F163 X163 W13:Z161 Z162:Z163 W162:Y162 P13:Q162 D13:M161 D162:G162 J162:K162 H162:I163 L162:M163">
    <cfRule type="expression" dxfId="12" priority="11">
      <formula>$W13="S"</formula>
    </cfRule>
  </conditionalFormatting>
  <conditionalFormatting sqref="Q13:Q163">
    <cfRule type="expression" dxfId="11" priority="6">
      <formula>$Q13="Yes"</formula>
    </cfRule>
  </conditionalFormatting>
  <conditionalFormatting sqref="J3 D163:E163 G163 J163:K163">
    <cfRule type="expression" dxfId="10" priority="10">
      <formula>$R3="S"</formula>
    </cfRule>
  </conditionalFormatting>
  <conditionalFormatting sqref="I13:I163">
    <cfRule type="expression" dxfId="9" priority="9">
      <formula>$I13="Yes"</formula>
    </cfRule>
  </conditionalFormatting>
  <conditionalFormatting sqref="M13:M163">
    <cfRule type="expression" dxfId="8" priority="8">
      <formula>$M13="Yes"</formula>
    </cfRule>
  </conditionalFormatting>
  <conditionalFormatting sqref="P13:P163">
    <cfRule type="expression" dxfId="7" priority="7">
      <formula>$P13="Yes"</formula>
    </cfRule>
  </conditionalFormatting>
  <conditionalFormatting sqref="N13:N161">
    <cfRule type="expression" dxfId="6" priority="5">
      <formula>$N13="Yes"</formula>
    </cfRule>
  </conditionalFormatting>
  <conditionalFormatting sqref="O13:O161">
    <cfRule type="expression" dxfId="5" priority="4">
      <formula>$O13="Yes"</formula>
    </cfRule>
  </conditionalFormatting>
  <conditionalFormatting sqref="N162:N163">
    <cfRule type="expression" dxfId="4" priority="3">
      <formula>$N162="Yes"</formula>
    </cfRule>
  </conditionalFormatting>
  <conditionalFormatting sqref="O162:O163">
    <cfRule type="expression" dxfId="3" priority="2">
      <formula>$O162="Yes"</formula>
    </cfRule>
  </conditionalFormatting>
  <conditionalFormatting sqref="R13:V163">
    <cfRule type="cellIs" dxfId="2" priority="1" operator="equal">
      <formula>"Yes"</formula>
    </cfRule>
  </conditionalFormatting>
  <conditionalFormatting sqref="P163:Q163 W163">
    <cfRule type="expression" dxfId="1" priority="12">
      <formula>$R163="S"</formula>
    </cfRule>
  </conditionalFormatting>
  <conditionalFormatting sqref="Y163">
    <cfRule type="expression" dxfId="0" priority="13">
      <formula>$W162="S"</formula>
    </cfRule>
  </conditionalFormatting>
  <pageMargins left="0.7" right="0.7" top="0.75" bottom="0.75" header="0.3" footer="0.3"/>
  <pageSetup scale="3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154"/>
  <sheetViews>
    <sheetView topLeftCell="A127" workbookViewId="0">
      <selection activeCell="B10" sqref="B10"/>
    </sheetView>
  </sheetViews>
  <sheetFormatPr defaultColWidth="15.5703125" defaultRowHeight="15"/>
  <cols>
    <col min="1" max="1" width="11.42578125" style="493" customWidth="1"/>
    <col min="2" max="2" width="13.42578125" style="537" bestFit="1" customWidth="1"/>
    <col min="3" max="3" width="13.28515625" style="209" bestFit="1" customWidth="1"/>
    <col min="4" max="4" width="14.85546875" style="209" hidden="1" customWidth="1"/>
    <col min="5" max="5" width="11.85546875" style="497" hidden="1" customWidth="1"/>
    <col min="6" max="6" width="17.28515625" style="209" hidden="1" customWidth="1"/>
    <col min="7" max="7" width="18.140625" style="209" bestFit="1" customWidth="1"/>
    <col min="8" max="11" width="15.5703125" style="209"/>
    <col min="12" max="12" width="15" style="179" bestFit="1" customWidth="1"/>
    <col min="13" max="15" width="15.5703125" style="179"/>
    <col min="16" max="16" width="15.5703125" style="209"/>
    <col min="17" max="16384" width="15.5703125" style="179"/>
  </cols>
  <sheetData>
    <row r="1" spans="1:16" ht="45">
      <c r="A1" s="439" t="s">
        <v>1976</v>
      </c>
      <c r="B1" s="528" t="s">
        <v>1978</v>
      </c>
      <c r="C1" s="494" t="s">
        <v>650</v>
      </c>
      <c r="D1" s="439" t="s">
        <v>1977</v>
      </c>
      <c r="E1" s="426" t="s">
        <v>28</v>
      </c>
      <c r="F1" s="426" t="s">
        <v>137</v>
      </c>
      <c r="G1" s="427" t="s">
        <v>138</v>
      </c>
      <c r="H1" s="427" t="s">
        <v>139</v>
      </c>
      <c r="I1" s="427" t="s">
        <v>140</v>
      </c>
      <c r="J1" s="427" t="s">
        <v>754</v>
      </c>
      <c r="K1" s="427" t="s">
        <v>141</v>
      </c>
      <c r="L1" s="428" t="s">
        <v>142</v>
      </c>
      <c r="M1" s="429" t="s">
        <v>143</v>
      </c>
      <c r="N1" s="429" t="s">
        <v>640</v>
      </c>
      <c r="O1" s="429" t="s">
        <v>2045</v>
      </c>
      <c r="P1" s="429" t="str">
        <f>'Daily Mbr Ins'!$R$1</f>
        <v>08-29-2018</v>
      </c>
    </row>
    <row r="2" spans="1:16">
      <c r="A2" s="444" t="s">
        <v>609</v>
      </c>
      <c r="B2" s="529" t="s">
        <v>144</v>
      </c>
      <c r="C2" s="441">
        <v>863</v>
      </c>
      <c r="D2" s="420" t="s">
        <v>625</v>
      </c>
      <c r="E2" s="404">
        <v>1</v>
      </c>
      <c r="F2" s="430">
        <v>863</v>
      </c>
      <c r="G2" s="421" t="str">
        <f>'Daily Mbr Ins'!C8</f>
        <v>001</v>
      </c>
      <c r="H2" s="430" t="s">
        <v>145</v>
      </c>
      <c r="I2" s="422">
        <v>77</v>
      </c>
      <c r="J2" s="422">
        <v>5</v>
      </c>
      <c r="K2" s="431">
        <v>0</v>
      </c>
      <c r="L2" s="423">
        <v>2</v>
      </c>
      <c r="M2" s="424">
        <v>0</v>
      </c>
      <c r="N2" s="424">
        <v>0</v>
      </c>
      <c r="O2" s="424">
        <v>1</v>
      </c>
      <c r="P2" s="422">
        <f>'Daily Mbr Ins'!J8</f>
        <v>0</v>
      </c>
    </row>
    <row r="3" spans="1:16">
      <c r="A3" s="444" t="s">
        <v>609</v>
      </c>
      <c r="B3" s="529" t="s">
        <v>144</v>
      </c>
      <c r="C3" s="441">
        <v>1858</v>
      </c>
      <c r="D3" s="420" t="s">
        <v>625</v>
      </c>
      <c r="E3" s="404">
        <v>1</v>
      </c>
      <c r="F3" s="430">
        <v>1858</v>
      </c>
      <c r="G3" s="421" t="str">
        <f>'Daily Mbr Ins'!C16</f>
        <v>001</v>
      </c>
      <c r="H3" s="430" t="s">
        <v>160</v>
      </c>
      <c r="I3" s="422">
        <v>76</v>
      </c>
      <c r="J3" s="422">
        <v>5</v>
      </c>
      <c r="K3" s="431">
        <v>1</v>
      </c>
      <c r="L3" s="423">
        <v>2</v>
      </c>
      <c r="M3" s="424">
        <v>8</v>
      </c>
      <c r="N3" s="424">
        <v>10</v>
      </c>
      <c r="O3" s="424">
        <v>3</v>
      </c>
      <c r="P3" s="422">
        <f>'Daily Mbr Ins'!J16</f>
        <v>2</v>
      </c>
    </row>
    <row r="4" spans="1:16">
      <c r="A4" s="444" t="s">
        <v>609</v>
      </c>
      <c r="B4" s="530" t="s">
        <v>144</v>
      </c>
      <c r="C4" s="447">
        <v>13004</v>
      </c>
      <c r="D4" s="420" t="s">
        <v>625</v>
      </c>
      <c r="E4" s="406">
        <v>1</v>
      </c>
      <c r="F4" s="430">
        <v>13004</v>
      </c>
      <c r="G4" s="421" t="str">
        <f>'Daily Mbr Ins'!C119</f>
        <v>001</v>
      </c>
      <c r="H4" s="430" t="s">
        <v>241</v>
      </c>
      <c r="I4" s="422">
        <v>35</v>
      </c>
      <c r="J4" s="422">
        <v>4</v>
      </c>
      <c r="K4" s="431">
        <v>0</v>
      </c>
      <c r="L4" s="423">
        <v>0</v>
      </c>
      <c r="M4" s="431">
        <v>0</v>
      </c>
      <c r="N4" s="431">
        <v>0</v>
      </c>
      <c r="O4" s="431">
        <v>4</v>
      </c>
      <c r="P4" s="430">
        <f>'Daily Mbr Ins'!J119</f>
        <v>1</v>
      </c>
    </row>
    <row r="5" spans="1:16">
      <c r="A5" s="444" t="s">
        <v>609</v>
      </c>
      <c r="B5" s="529" t="s">
        <v>144</v>
      </c>
      <c r="C5" s="441">
        <v>4584</v>
      </c>
      <c r="D5" s="420" t="s">
        <v>625</v>
      </c>
      <c r="E5" s="404">
        <v>1</v>
      </c>
      <c r="F5" s="430">
        <v>4584</v>
      </c>
      <c r="G5" s="421" t="str">
        <f>'Daily Mbr Ins'!C29</f>
        <v>001</v>
      </c>
      <c r="H5" s="430" t="s">
        <v>179</v>
      </c>
      <c r="I5" s="422">
        <v>255</v>
      </c>
      <c r="J5" s="422">
        <v>17</v>
      </c>
      <c r="K5" s="431">
        <v>22</v>
      </c>
      <c r="L5" s="423">
        <v>16</v>
      </c>
      <c r="M5" s="424">
        <v>16</v>
      </c>
      <c r="N5" s="424">
        <v>10</v>
      </c>
      <c r="O5" s="424">
        <v>7</v>
      </c>
      <c r="P5" s="422">
        <f>'Daily Mbr Ins'!J29</f>
        <v>2</v>
      </c>
    </row>
    <row r="6" spans="1:16">
      <c r="A6" s="444" t="s">
        <v>609</v>
      </c>
      <c r="B6" s="529" t="s">
        <v>144</v>
      </c>
      <c r="C6" s="441">
        <v>10799</v>
      </c>
      <c r="D6" s="420" t="s">
        <v>625</v>
      </c>
      <c r="E6" s="405">
        <v>1</v>
      </c>
      <c r="F6" s="430">
        <v>10799</v>
      </c>
      <c r="G6" s="421" t="str">
        <f>'Daily Mbr Ins'!C90</f>
        <v>001</v>
      </c>
      <c r="H6" s="430" t="s">
        <v>179</v>
      </c>
      <c r="I6" s="422">
        <v>176</v>
      </c>
      <c r="J6" s="422">
        <v>11</v>
      </c>
      <c r="K6" s="431">
        <v>18</v>
      </c>
      <c r="L6" s="423">
        <v>18</v>
      </c>
      <c r="M6" s="424">
        <v>2</v>
      </c>
      <c r="N6" s="424">
        <v>16</v>
      </c>
      <c r="O6" s="424">
        <v>19</v>
      </c>
      <c r="P6" s="422">
        <f>'Daily Mbr Ins'!J90</f>
        <v>0</v>
      </c>
    </row>
    <row r="7" spans="1:16">
      <c r="A7" s="444" t="s">
        <v>1974</v>
      </c>
      <c r="B7" s="529" t="s">
        <v>156</v>
      </c>
      <c r="C7" s="440">
        <v>15164</v>
      </c>
      <c r="D7" s="420" t="s">
        <v>610</v>
      </c>
      <c r="E7" s="404">
        <v>2</v>
      </c>
      <c r="F7" s="430">
        <v>15164</v>
      </c>
      <c r="G7" s="421" t="str">
        <f>'Daily Mbr Ins'!C147</f>
        <v>002</v>
      </c>
      <c r="H7" s="430" t="s">
        <v>157</v>
      </c>
      <c r="I7" s="422">
        <v>95</v>
      </c>
      <c r="J7" s="422">
        <v>7</v>
      </c>
      <c r="K7" s="431">
        <v>16</v>
      </c>
      <c r="L7" s="423">
        <v>13</v>
      </c>
      <c r="M7" s="424">
        <v>6</v>
      </c>
      <c r="N7" s="424">
        <v>12</v>
      </c>
      <c r="O7" s="424">
        <v>9</v>
      </c>
      <c r="P7" s="422">
        <f>'Daily Mbr Ins'!J147</f>
        <v>0</v>
      </c>
    </row>
    <row r="8" spans="1:16">
      <c r="A8" s="444" t="s">
        <v>1974</v>
      </c>
      <c r="B8" s="529" t="s">
        <v>156</v>
      </c>
      <c r="C8" s="440">
        <v>17005</v>
      </c>
      <c r="D8" s="420" t="s">
        <v>610</v>
      </c>
      <c r="E8" s="404">
        <v>2</v>
      </c>
      <c r="F8" s="421">
        <v>17005</v>
      </c>
      <c r="G8" s="438" t="str">
        <f>'Daily Mbr Ins'!C157</f>
        <v>002</v>
      </c>
      <c r="H8" s="421" t="s">
        <v>157</v>
      </c>
      <c r="I8" s="422">
        <v>26</v>
      </c>
      <c r="J8" s="422"/>
      <c r="K8" s="423"/>
      <c r="L8" s="423"/>
      <c r="M8" s="424"/>
      <c r="N8" s="424"/>
      <c r="O8" s="424">
        <v>12</v>
      </c>
      <c r="P8" s="422">
        <f>'Daily Mbr Ins'!J157</f>
        <v>0</v>
      </c>
    </row>
    <row r="9" spans="1:16">
      <c r="A9" s="444" t="s">
        <v>1974</v>
      </c>
      <c r="B9" s="529" t="s">
        <v>156</v>
      </c>
      <c r="C9" s="440">
        <v>16856</v>
      </c>
      <c r="D9" s="420" t="s">
        <v>610</v>
      </c>
      <c r="E9" s="404">
        <v>2</v>
      </c>
      <c r="F9" s="421">
        <v>16856</v>
      </c>
      <c r="G9" s="438" t="str">
        <f>'Daily Mbr Ins'!C156</f>
        <v>002</v>
      </c>
      <c r="H9" s="421" t="s">
        <v>771</v>
      </c>
      <c r="I9" s="422">
        <v>36</v>
      </c>
      <c r="J9" s="422"/>
      <c r="K9" s="423"/>
      <c r="L9" s="423"/>
      <c r="M9" s="424"/>
      <c r="N9" s="424"/>
      <c r="O9" s="424">
        <v>17</v>
      </c>
      <c r="P9" s="422">
        <f>'Daily Mbr Ins'!J156</f>
        <v>1</v>
      </c>
    </row>
    <row r="10" spans="1:16">
      <c r="A10" s="444" t="s">
        <v>625</v>
      </c>
      <c r="B10" s="530" t="s">
        <v>181</v>
      </c>
      <c r="C10" s="447">
        <v>6858</v>
      </c>
      <c r="D10" s="420" t="s">
        <v>610</v>
      </c>
      <c r="E10" s="406">
        <v>3</v>
      </c>
      <c r="F10" s="432">
        <v>6858</v>
      </c>
      <c r="G10" s="432" t="str">
        <f>'Daily Mbr Ins'!C43</f>
        <v>003</v>
      </c>
      <c r="H10" s="432" t="s">
        <v>153</v>
      </c>
      <c r="I10" s="432">
        <v>76</v>
      </c>
      <c r="J10" s="432">
        <v>5</v>
      </c>
      <c r="K10" s="433">
        <v>0</v>
      </c>
      <c r="L10" s="434">
        <v>0</v>
      </c>
      <c r="M10" s="433">
        <v>0</v>
      </c>
      <c r="N10" s="433">
        <v>0</v>
      </c>
      <c r="O10" s="433">
        <v>0</v>
      </c>
      <c r="P10" s="432">
        <f>'Daily Mbr Ins'!J43</f>
        <v>0</v>
      </c>
    </row>
    <row r="11" spans="1:16">
      <c r="A11" s="444" t="s">
        <v>625</v>
      </c>
      <c r="B11" s="529" t="s">
        <v>181</v>
      </c>
      <c r="C11" s="443">
        <v>7646</v>
      </c>
      <c r="D11" s="420" t="s">
        <v>610</v>
      </c>
      <c r="E11" s="404">
        <v>3</v>
      </c>
      <c r="F11" s="430">
        <v>7646</v>
      </c>
      <c r="G11" s="421" t="str">
        <f>'Daily Mbr Ins'!C54</f>
        <v>003</v>
      </c>
      <c r="H11" s="430" t="s">
        <v>153</v>
      </c>
      <c r="I11" s="422">
        <v>113</v>
      </c>
      <c r="J11" s="422">
        <v>8</v>
      </c>
      <c r="K11" s="431">
        <v>2</v>
      </c>
      <c r="L11" s="423">
        <v>5</v>
      </c>
      <c r="M11" s="424">
        <v>4</v>
      </c>
      <c r="N11" s="424">
        <v>1</v>
      </c>
      <c r="O11" s="424">
        <v>0</v>
      </c>
      <c r="P11" s="422">
        <f>'Daily Mbr Ins'!J54</f>
        <v>0</v>
      </c>
    </row>
    <row r="12" spans="1:16">
      <c r="A12" s="444" t="s">
        <v>625</v>
      </c>
      <c r="B12" s="529" t="s">
        <v>181</v>
      </c>
      <c r="C12" s="445">
        <v>15325</v>
      </c>
      <c r="D12" s="420" t="s">
        <v>625</v>
      </c>
      <c r="E12" s="404">
        <v>3</v>
      </c>
      <c r="F12" s="430">
        <v>15325</v>
      </c>
      <c r="G12" s="421" t="str">
        <f>'Daily Mbr Ins'!C148</f>
        <v>003</v>
      </c>
      <c r="H12" s="430" t="s">
        <v>153</v>
      </c>
      <c r="I12" s="422">
        <v>40</v>
      </c>
      <c r="J12" s="422">
        <v>4</v>
      </c>
      <c r="K12" s="431">
        <v>1</v>
      </c>
      <c r="L12" s="423">
        <v>4</v>
      </c>
      <c r="M12" s="424">
        <v>1</v>
      </c>
      <c r="N12" s="424">
        <v>11</v>
      </c>
      <c r="O12" s="424">
        <v>0</v>
      </c>
      <c r="P12" s="422">
        <f>'Daily Mbr Ins'!J148</f>
        <v>0</v>
      </c>
    </row>
    <row r="13" spans="1:16">
      <c r="A13" s="444" t="s">
        <v>625</v>
      </c>
      <c r="B13" s="531" t="s">
        <v>181</v>
      </c>
      <c r="C13" s="443">
        <v>8854</v>
      </c>
      <c r="D13" s="420" t="s">
        <v>610</v>
      </c>
      <c r="E13" s="409">
        <v>3</v>
      </c>
      <c r="F13" s="430">
        <v>8854</v>
      </c>
      <c r="G13" s="421" t="str">
        <f>'Daily Mbr Ins'!C68</f>
        <v>003</v>
      </c>
      <c r="H13" s="430" t="s">
        <v>153</v>
      </c>
      <c r="I13" s="422">
        <v>93</v>
      </c>
      <c r="J13" s="422">
        <v>6</v>
      </c>
      <c r="K13" s="431">
        <v>1</v>
      </c>
      <c r="L13" s="423">
        <v>1</v>
      </c>
      <c r="M13" s="424">
        <v>3</v>
      </c>
      <c r="N13" s="424">
        <v>0</v>
      </c>
      <c r="O13" s="431">
        <v>1</v>
      </c>
      <c r="P13" s="430">
        <f>'Daily Mbr Ins'!J68</f>
        <v>0</v>
      </c>
    </row>
    <row r="14" spans="1:16">
      <c r="A14" s="444" t="s">
        <v>625</v>
      </c>
      <c r="B14" s="529" t="s">
        <v>181</v>
      </c>
      <c r="C14" s="445">
        <v>14121</v>
      </c>
      <c r="D14" s="420" t="s">
        <v>625</v>
      </c>
      <c r="E14" s="404">
        <v>3</v>
      </c>
      <c r="F14" s="430">
        <v>14121</v>
      </c>
      <c r="G14" s="421" t="str">
        <f>'Daily Mbr Ins'!C135</f>
        <v>003</v>
      </c>
      <c r="H14" s="430" t="s">
        <v>153</v>
      </c>
      <c r="I14" s="422">
        <v>134</v>
      </c>
      <c r="J14" s="422">
        <v>8</v>
      </c>
      <c r="K14" s="431">
        <v>9</v>
      </c>
      <c r="L14" s="423">
        <v>4</v>
      </c>
      <c r="M14" s="424">
        <v>6</v>
      </c>
      <c r="N14" s="424">
        <v>23</v>
      </c>
      <c r="O14" s="424">
        <v>28</v>
      </c>
      <c r="P14" s="422">
        <f>'Daily Mbr Ins'!J135</f>
        <v>2</v>
      </c>
    </row>
    <row r="15" spans="1:16">
      <c r="A15" s="444" t="s">
        <v>1974</v>
      </c>
      <c r="B15" s="529" t="s">
        <v>152</v>
      </c>
      <c r="C15" s="440">
        <v>14621</v>
      </c>
      <c r="D15" s="420" t="s">
        <v>620</v>
      </c>
      <c r="E15" s="404">
        <v>4</v>
      </c>
      <c r="F15" s="430">
        <v>14621</v>
      </c>
      <c r="G15" s="421" t="str">
        <f>'Daily Mbr Ins'!C144</f>
        <v>004</v>
      </c>
      <c r="H15" s="430" t="s">
        <v>153</v>
      </c>
      <c r="I15" s="422">
        <v>63</v>
      </c>
      <c r="J15" s="422">
        <v>4</v>
      </c>
      <c r="K15" s="431">
        <v>1</v>
      </c>
      <c r="L15" s="423">
        <v>3</v>
      </c>
      <c r="M15" s="424">
        <v>0</v>
      </c>
      <c r="N15" s="424">
        <v>4</v>
      </c>
      <c r="O15" s="424">
        <v>1</v>
      </c>
      <c r="P15" s="422">
        <f>'Daily Mbr Ins'!J144</f>
        <v>0</v>
      </c>
    </row>
    <row r="16" spans="1:16">
      <c r="A16" s="444" t="s">
        <v>1974</v>
      </c>
      <c r="B16" s="529" t="s">
        <v>152</v>
      </c>
      <c r="C16" s="440">
        <v>14089</v>
      </c>
      <c r="D16" s="420" t="s">
        <v>620</v>
      </c>
      <c r="E16" s="404">
        <v>4</v>
      </c>
      <c r="F16" s="430">
        <v>14089</v>
      </c>
      <c r="G16" s="421" t="str">
        <f>'Daily Mbr Ins'!C133</f>
        <v>004</v>
      </c>
      <c r="H16" s="430" t="s">
        <v>250</v>
      </c>
      <c r="I16" s="422">
        <v>53</v>
      </c>
      <c r="J16" s="422">
        <v>4</v>
      </c>
      <c r="K16" s="431">
        <v>0</v>
      </c>
      <c r="L16" s="423">
        <v>6</v>
      </c>
      <c r="M16" s="424">
        <v>3</v>
      </c>
      <c r="N16" s="424">
        <v>4</v>
      </c>
      <c r="O16" s="424">
        <v>2</v>
      </c>
      <c r="P16" s="422">
        <f>'Daily Mbr Ins'!J133</f>
        <v>0</v>
      </c>
    </row>
    <row r="17" spans="1:16">
      <c r="A17" s="444" t="s">
        <v>1974</v>
      </c>
      <c r="B17" s="529" t="s">
        <v>152</v>
      </c>
      <c r="C17" s="440">
        <v>15704</v>
      </c>
      <c r="D17" s="420" t="s">
        <v>620</v>
      </c>
      <c r="E17" s="404">
        <v>4</v>
      </c>
      <c r="F17" s="430">
        <v>15704</v>
      </c>
      <c r="G17" s="421" t="str">
        <f>'Daily Mbr Ins'!C152</f>
        <v>004</v>
      </c>
      <c r="H17" s="430" t="s">
        <v>256</v>
      </c>
      <c r="I17" s="422">
        <v>67</v>
      </c>
      <c r="J17" s="422">
        <v>4</v>
      </c>
      <c r="K17" s="431">
        <v>4</v>
      </c>
      <c r="L17" s="423">
        <v>6</v>
      </c>
      <c r="M17" s="424">
        <v>8</v>
      </c>
      <c r="N17" s="424">
        <v>4</v>
      </c>
      <c r="O17" s="424">
        <v>6</v>
      </c>
      <c r="P17" s="422">
        <f>'Daily Mbr Ins'!J152</f>
        <v>0</v>
      </c>
    </row>
    <row r="18" spans="1:16">
      <c r="A18" s="444" t="s">
        <v>1974</v>
      </c>
      <c r="B18" s="529" t="s">
        <v>152</v>
      </c>
      <c r="C18" s="440">
        <v>8077</v>
      </c>
      <c r="D18" s="420" t="s">
        <v>620</v>
      </c>
      <c r="E18" s="404">
        <v>4</v>
      </c>
      <c r="F18" s="430">
        <v>8077</v>
      </c>
      <c r="G18" s="421" t="str">
        <f>'Daily Mbr Ins'!C58</f>
        <v>004</v>
      </c>
      <c r="H18" s="430" t="s">
        <v>153</v>
      </c>
      <c r="I18" s="422">
        <v>335</v>
      </c>
      <c r="J18" s="422">
        <v>24</v>
      </c>
      <c r="K18" s="431">
        <v>13</v>
      </c>
      <c r="L18" s="423">
        <v>13</v>
      </c>
      <c r="M18" s="424">
        <v>10</v>
      </c>
      <c r="N18" s="424">
        <v>16</v>
      </c>
      <c r="O18" s="424">
        <v>13</v>
      </c>
      <c r="P18" s="422">
        <f>'Daily Mbr Ins'!J58</f>
        <v>3</v>
      </c>
    </row>
    <row r="19" spans="1:16">
      <c r="A19" s="444" t="s">
        <v>620</v>
      </c>
      <c r="B19" s="529" t="s">
        <v>196</v>
      </c>
      <c r="C19" s="441">
        <v>7521</v>
      </c>
      <c r="D19" s="420" t="s">
        <v>625</v>
      </c>
      <c r="E19" s="404">
        <v>5</v>
      </c>
      <c r="F19" s="430">
        <v>7521</v>
      </c>
      <c r="G19" s="421" t="str">
        <f>'Daily Mbr Ins'!C51</f>
        <v>005</v>
      </c>
      <c r="H19" s="430" t="s">
        <v>203</v>
      </c>
      <c r="I19" s="422">
        <v>54</v>
      </c>
      <c r="J19" s="422">
        <v>4</v>
      </c>
      <c r="K19" s="431">
        <v>0</v>
      </c>
      <c r="L19" s="423">
        <v>0</v>
      </c>
      <c r="M19" s="424">
        <v>6</v>
      </c>
      <c r="N19" s="424">
        <v>2</v>
      </c>
      <c r="O19" s="424">
        <v>1</v>
      </c>
      <c r="P19" s="422">
        <f>'Daily Mbr Ins'!J51</f>
        <v>0</v>
      </c>
    </row>
    <row r="20" spans="1:16">
      <c r="A20" s="444" t="s">
        <v>620</v>
      </c>
      <c r="B20" s="529" t="s">
        <v>196</v>
      </c>
      <c r="C20" s="448">
        <v>8105</v>
      </c>
      <c r="D20" s="420" t="s">
        <v>625</v>
      </c>
      <c r="E20" s="404">
        <v>5</v>
      </c>
      <c r="F20" s="435">
        <v>8105</v>
      </c>
      <c r="G20" s="435" t="str">
        <f>'Daily Mbr Ins'!C62</f>
        <v>005</v>
      </c>
      <c r="H20" s="435" t="s">
        <v>210</v>
      </c>
      <c r="I20" s="435">
        <v>43</v>
      </c>
      <c r="J20" s="435">
        <v>4</v>
      </c>
      <c r="K20" s="436">
        <v>4</v>
      </c>
      <c r="L20" s="437">
        <v>1</v>
      </c>
      <c r="M20" s="436">
        <v>0</v>
      </c>
      <c r="N20" s="436">
        <v>0</v>
      </c>
      <c r="O20" s="436">
        <v>1</v>
      </c>
      <c r="P20" s="435">
        <f>'Daily Mbr Ins'!J62</f>
        <v>0</v>
      </c>
    </row>
    <row r="21" spans="1:16">
      <c r="A21" s="444" t="s">
        <v>620</v>
      </c>
      <c r="B21" s="529" t="s">
        <v>196</v>
      </c>
      <c r="C21" s="440">
        <v>10762</v>
      </c>
      <c r="D21" s="420" t="s">
        <v>625</v>
      </c>
      <c r="E21" s="404">
        <v>5</v>
      </c>
      <c r="F21" s="430">
        <v>10762</v>
      </c>
      <c r="G21" s="421" t="str">
        <f>'Daily Mbr Ins'!C89</f>
        <v>005</v>
      </c>
      <c r="H21" s="430" t="s">
        <v>153</v>
      </c>
      <c r="I21" s="422">
        <v>174</v>
      </c>
      <c r="J21" s="422">
        <v>12</v>
      </c>
      <c r="K21" s="431">
        <v>7</v>
      </c>
      <c r="L21" s="423">
        <v>13</v>
      </c>
      <c r="M21" s="424">
        <v>6</v>
      </c>
      <c r="N21" s="424">
        <v>9</v>
      </c>
      <c r="O21" s="424">
        <v>7</v>
      </c>
      <c r="P21" s="422">
        <f>'Daily Mbr Ins'!J89</f>
        <v>0</v>
      </c>
    </row>
    <row r="22" spans="1:16">
      <c r="A22" s="444" t="s">
        <v>620</v>
      </c>
      <c r="B22" s="529" t="s">
        <v>196</v>
      </c>
      <c r="C22" s="440">
        <v>14230</v>
      </c>
      <c r="D22" s="420" t="s">
        <v>625</v>
      </c>
      <c r="E22" s="404">
        <v>5</v>
      </c>
      <c r="F22" s="430">
        <v>14230</v>
      </c>
      <c r="G22" s="421" t="str">
        <f>'Daily Mbr Ins'!C139</f>
        <v>005</v>
      </c>
      <c r="H22" s="430" t="s">
        <v>252</v>
      </c>
      <c r="I22" s="422">
        <v>164</v>
      </c>
      <c r="J22" s="422">
        <v>11</v>
      </c>
      <c r="K22" s="431">
        <v>8</v>
      </c>
      <c r="L22" s="423">
        <v>11</v>
      </c>
      <c r="M22" s="424">
        <v>11</v>
      </c>
      <c r="N22" s="424">
        <v>7</v>
      </c>
      <c r="O22" s="424">
        <v>9</v>
      </c>
      <c r="P22" s="422">
        <f>'Daily Mbr Ins'!J139</f>
        <v>0</v>
      </c>
    </row>
    <row r="23" spans="1:16">
      <c r="A23" s="444" t="s">
        <v>620</v>
      </c>
      <c r="B23" s="529" t="s">
        <v>187</v>
      </c>
      <c r="C23" s="440">
        <v>5542</v>
      </c>
      <c r="D23" s="420" t="s">
        <v>609</v>
      </c>
      <c r="E23" s="404">
        <v>6</v>
      </c>
      <c r="F23" s="430">
        <v>5542</v>
      </c>
      <c r="G23" s="421" t="str">
        <f>'Daily Mbr Ins'!C36</f>
        <v>006</v>
      </c>
      <c r="H23" s="430" t="s">
        <v>188</v>
      </c>
      <c r="I23" s="422">
        <v>65</v>
      </c>
      <c r="J23" s="422">
        <v>5</v>
      </c>
      <c r="K23" s="431">
        <v>1</v>
      </c>
      <c r="L23" s="423">
        <v>4</v>
      </c>
      <c r="M23" s="424">
        <v>8</v>
      </c>
      <c r="N23" s="424">
        <v>0</v>
      </c>
      <c r="O23" s="424">
        <v>1</v>
      </c>
      <c r="P23" s="422">
        <f>'Daily Mbr Ins'!J36</f>
        <v>0</v>
      </c>
    </row>
    <row r="24" spans="1:16">
      <c r="A24" s="444" t="s">
        <v>620</v>
      </c>
      <c r="B24" s="529" t="s">
        <v>187</v>
      </c>
      <c r="C24" s="440">
        <v>6933</v>
      </c>
      <c r="D24" s="420" t="s">
        <v>609</v>
      </c>
      <c r="E24" s="404">
        <v>6</v>
      </c>
      <c r="F24" s="430">
        <v>6933</v>
      </c>
      <c r="G24" s="421" t="str">
        <f>'Daily Mbr Ins'!C44</f>
        <v>006</v>
      </c>
      <c r="H24" s="430" t="s">
        <v>153</v>
      </c>
      <c r="I24" s="422">
        <v>111</v>
      </c>
      <c r="J24" s="422">
        <v>7</v>
      </c>
      <c r="K24" s="431">
        <v>0</v>
      </c>
      <c r="L24" s="423">
        <v>9</v>
      </c>
      <c r="M24" s="424">
        <v>11</v>
      </c>
      <c r="N24" s="424">
        <v>2</v>
      </c>
      <c r="O24" s="424">
        <v>4</v>
      </c>
      <c r="P24" s="422">
        <f>'Daily Mbr Ins'!J44</f>
        <v>0</v>
      </c>
    </row>
    <row r="25" spans="1:16">
      <c r="A25" s="444" t="s">
        <v>620</v>
      </c>
      <c r="B25" s="529" t="s">
        <v>187</v>
      </c>
      <c r="C25" s="440">
        <v>12345</v>
      </c>
      <c r="D25" s="420" t="s">
        <v>609</v>
      </c>
      <c r="E25" s="404">
        <v>6</v>
      </c>
      <c r="F25" s="430">
        <v>12345</v>
      </c>
      <c r="G25" s="421" t="str">
        <f>'Daily Mbr Ins'!C111</f>
        <v>006</v>
      </c>
      <c r="H25" s="430" t="s">
        <v>238</v>
      </c>
      <c r="I25" s="422">
        <v>163</v>
      </c>
      <c r="J25" s="422">
        <v>11</v>
      </c>
      <c r="K25" s="431">
        <v>12</v>
      </c>
      <c r="L25" s="423">
        <v>11</v>
      </c>
      <c r="M25" s="424">
        <v>5</v>
      </c>
      <c r="N25" s="424">
        <v>4</v>
      </c>
      <c r="O25" s="424">
        <v>9</v>
      </c>
      <c r="P25" s="422">
        <f>'Daily Mbr Ins'!J111</f>
        <v>0</v>
      </c>
    </row>
    <row r="26" spans="1:16">
      <c r="A26" s="444" t="s">
        <v>620</v>
      </c>
      <c r="B26" s="529" t="s">
        <v>187</v>
      </c>
      <c r="C26" s="440">
        <v>13272</v>
      </c>
      <c r="D26" s="420" t="s">
        <v>609</v>
      </c>
      <c r="E26" s="404">
        <v>6</v>
      </c>
      <c r="F26" s="430">
        <v>13272</v>
      </c>
      <c r="G26" s="421" t="str">
        <f>'Daily Mbr Ins'!C121</f>
        <v>006</v>
      </c>
      <c r="H26" s="430" t="s">
        <v>243</v>
      </c>
      <c r="I26" s="422">
        <v>175</v>
      </c>
      <c r="J26" s="422">
        <v>9</v>
      </c>
      <c r="K26" s="431">
        <v>9</v>
      </c>
      <c r="L26" s="423">
        <v>22</v>
      </c>
      <c r="M26" s="424">
        <v>17</v>
      </c>
      <c r="N26" s="424">
        <v>18</v>
      </c>
      <c r="O26" s="424">
        <v>41</v>
      </c>
      <c r="P26" s="422">
        <f>'Daily Mbr Ins'!J121</f>
        <v>3</v>
      </c>
    </row>
    <row r="27" spans="1:16" ht="30">
      <c r="A27" s="444" t="s">
        <v>625</v>
      </c>
      <c r="B27" s="530" t="s">
        <v>201</v>
      </c>
      <c r="C27" s="442">
        <v>13435</v>
      </c>
      <c r="D27" s="420" t="s">
        <v>609</v>
      </c>
      <c r="E27" s="406">
        <v>7</v>
      </c>
      <c r="F27" s="430">
        <v>13435</v>
      </c>
      <c r="G27" s="421" t="str">
        <f>'Daily Mbr Ins'!C124</f>
        <v>007</v>
      </c>
      <c r="H27" s="430" t="s">
        <v>245</v>
      </c>
      <c r="I27" s="422">
        <v>28</v>
      </c>
      <c r="J27" s="422">
        <v>4</v>
      </c>
      <c r="K27" s="431">
        <v>1</v>
      </c>
      <c r="L27" s="423">
        <v>2</v>
      </c>
      <c r="M27" s="431">
        <v>0</v>
      </c>
      <c r="N27" s="431">
        <v>0</v>
      </c>
      <c r="O27" s="431">
        <v>0</v>
      </c>
      <c r="P27" s="430">
        <f>'Daily Mbr Ins'!J124</f>
        <v>0</v>
      </c>
    </row>
    <row r="28" spans="1:16">
      <c r="A28" s="444" t="s">
        <v>625</v>
      </c>
      <c r="B28" s="529" t="s">
        <v>201</v>
      </c>
      <c r="C28" s="440">
        <v>12696</v>
      </c>
      <c r="D28" s="420" t="s">
        <v>609</v>
      </c>
      <c r="E28" s="404">
        <v>7</v>
      </c>
      <c r="F28" s="430">
        <v>12696</v>
      </c>
      <c r="G28" s="421" t="str">
        <f>'Daily Mbr Ins'!C114</f>
        <v>007</v>
      </c>
      <c r="H28" s="430" t="s">
        <v>153</v>
      </c>
      <c r="I28" s="422">
        <v>153</v>
      </c>
      <c r="J28" s="422">
        <v>10</v>
      </c>
      <c r="K28" s="431">
        <v>3</v>
      </c>
      <c r="L28" s="423">
        <v>9</v>
      </c>
      <c r="M28" s="424">
        <v>11</v>
      </c>
      <c r="N28" s="424">
        <v>15</v>
      </c>
      <c r="O28" s="424">
        <v>7</v>
      </c>
      <c r="P28" s="422">
        <f>'Daily Mbr Ins'!J114</f>
        <v>0</v>
      </c>
    </row>
    <row r="29" spans="1:16">
      <c r="A29" s="444" t="s">
        <v>625</v>
      </c>
      <c r="B29" s="529" t="s">
        <v>201</v>
      </c>
      <c r="C29" s="440">
        <v>11855</v>
      </c>
      <c r="D29" s="420" t="s">
        <v>609</v>
      </c>
      <c r="E29" s="404">
        <v>7</v>
      </c>
      <c r="F29" s="430">
        <v>11855</v>
      </c>
      <c r="G29" s="421" t="str">
        <f>'Daily Mbr Ins'!C101</f>
        <v>007</v>
      </c>
      <c r="H29" s="430" t="s">
        <v>153</v>
      </c>
      <c r="I29" s="422">
        <v>92</v>
      </c>
      <c r="J29" s="422">
        <v>6</v>
      </c>
      <c r="K29" s="431">
        <v>6</v>
      </c>
      <c r="L29" s="423">
        <v>2</v>
      </c>
      <c r="M29" s="424">
        <v>13</v>
      </c>
      <c r="N29" s="424">
        <v>6</v>
      </c>
      <c r="O29" s="424">
        <v>9</v>
      </c>
      <c r="P29" s="422">
        <f>'Daily Mbr Ins'!J101</f>
        <v>0</v>
      </c>
    </row>
    <row r="30" spans="1:16">
      <c r="A30" s="444" t="s">
        <v>625</v>
      </c>
      <c r="B30" s="529" t="s">
        <v>201</v>
      </c>
      <c r="C30" s="440">
        <v>10441</v>
      </c>
      <c r="D30" s="420" t="s">
        <v>609</v>
      </c>
      <c r="E30" s="404">
        <v>7</v>
      </c>
      <c r="F30" s="430">
        <v>10441</v>
      </c>
      <c r="G30" s="421" t="str">
        <f>'Daily Mbr Ins'!C87</f>
        <v>007</v>
      </c>
      <c r="H30" s="430" t="s">
        <v>153</v>
      </c>
      <c r="I30" s="422">
        <v>200</v>
      </c>
      <c r="J30" s="422">
        <v>13</v>
      </c>
      <c r="K30" s="431">
        <v>18</v>
      </c>
      <c r="L30" s="423">
        <v>16</v>
      </c>
      <c r="M30" s="424">
        <v>15</v>
      </c>
      <c r="N30" s="424">
        <v>7</v>
      </c>
      <c r="O30" s="424">
        <v>14</v>
      </c>
      <c r="P30" s="422">
        <f>'Daily Mbr Ins'!J87</f>
        <v>0</v>
      </c>
    </row>
    <row r="31" spans="1:16">
      <c r="A31" s="444" t="s">
        <v>620</v>
      </c>
      <c r="B31" s="529" t="s">
        <v>163</v>
      </c>
      <c r="C31" s="441">
        <v>9678</v>
      </c>
      <c r="D31" s="420" t="s">
        <v>621</v>
      </c>
      <c r="E31" s="404">
        <v>8</v>
      </c>
      <c r="F31" s="430">
        <v>9678</v>
      </c>
      <c r="G31" s="421" t="str">
        <f>'Daily Mbr Ins'!C78</f>
        <v>008</v>
      </c>
      <c r="H31" s="430" t="s">
        <v>220</v>
      </c>
      <c r="I31" s="422">
        <v>148</v>
      </c>
      <c r="J31" s="422">
        <v>11</v>
      </c>
      <c r="K31" s="431">
        <v>6</v>
      </c>
      <c r="L31" s="423">
        <v>10</v>
      </c>
      <c r="M31" s="424">
        <v>7</v>
      </c>
      <c r="N31" s="424">
        <v>5</v>
      </c>
      <c r="O31" s="424">
        <v>5</v>
      </c>
      <c r="P31" s="422">
        <f>'Daily Mbr Ins'!J78</f>
        <v>0</v>
      </c>
    </row>
    <row r="32" spans="1:16">
      <c r="A32" s="444" t="s">
        <v>620</v>
      </c>
      <c r="B32" s="529" t="s">
        <v>163</v>
      </c>
      <c r="C32" s="441">
        <v>16277</v>
      </c>
      <c r="D32" s="420" t="s">
        <v>621</v>
      </c>
      <c r="E32" s="404">
        <v>8</v>
      </c>
      <c r="F32" s="430">
        <v>16277</v>
      </c>
      <c r="G32" s="421" t="str">
        <f>'Daily Mbr Ins'!C154</f>
        <v>008</v>
      </c>
      <c r="H32" s="430" t="s">
        <v>164</v>
      </c>
      <c r="I32" s="422">
        <v>89</v>
      </c>
      <c r="J32" s="422">
        <v>4</v>
      </c>
      <c r="K32" s="423"/>
      <c r="L32" s="423"/>
      <c r="M32" s="424">
        <v>12</v>
      </c>
      <c r="N32" s="424">
        <v>7</v>
      </c>
      <c r="O32" s="424">
        <v>7</v>
      </c>
      <c r="P32" s="422">
        <f>'Daily Mbr Ins'!J154</f>
        <v>1</v>
      </c>
    </row>
    <row r="33" spans="1:16">
      <c r="A33" s="444" t="s">
        <v>620</v>
      </c>
      <c r="B33" s="529" t="s">
        <v>163</v>
      </c>
      <c r="C33" s="441">
        <v>3121</v>
      </c>
      <c r="D33" s="420" t="s">
        <v>621</v>
      </c>
      <c r="E33" s="404">
        <v>8</v>
      </c>
      <c r="F33" s="430">
        <v>3121</v>
      </c>
      <c r="G33" s="421" t="str">
        <f>'Daily Mbr Ins'!C19</f>
        <v>008</v>
      </c>
      <c r="H33" s="430" t="s">
        <v>164</v>
      </c>
      <c r="I33" s="422">
        <v>301</v>
      </c>
      <c r="J33" s="422">
        <v>19</v>
      </c>
      <c r="K33" s="431">
        <v>19</v>
      </c>
      <c r="L33" s="423">
        <v>10</v>
      </c>
      <c r="M33" s="424">
        <v>21</v>
      </c>
      <c r="N33" s="424">
        <v>15</v>
      </c>
      <c r="O33" s="424">
        <v>15</v>
      </c>
      <c r="P33" s="422">
        <f>'Daily Mbr Ins'!J19</f>
        <v>0</v>
      </c>
    </row>
    <row r="34" spans="1:16">
      <c r="A34" s="444" t="s">
        <v>620</v>
      </c>
      <c r="B34" s="529" t="s">
        <v>163</v>
      </c>
      <c r="C34" s="441">
        <v>11536</v>
      </c>
      <c r="D34" s="420" t="s">
        <v>621</v>
      </c>
      <c r="E34" s="405">
        <v>8</v>
      </c>
      <c r="F34" s="430">
        <v>11536</v>
      </c>
      <c r="G34" s="421" t="str">
        <f>'Daily Mbr Ins'!C96</f>
        <v>008</v>
      </c>
      <c r="H34" s="430" t="s">
        <v>171</v>
      </c>
      <c r="I34" s="422">
        <v>271</v>
      </c>
      <c r="J34" s="422">
        <v>18</v>
      </c>
      <c r="K34" s="431">
        <v>14</v>
      </c>
      <c r="L34" s="423">
        <v>18</v>
      </c>
      <c r="M34" s="424">
        <v>23</v>
      </c>
      <c r="N34" s="424">
        <v>9</v>
      </c>
      <c r="O34" s="424">
        <v>19</v>
      </c>
      <c r="P34" s="422">
        <f>'Daily Mbr Ins'!J96</f>
        <v>3</v>
      </c>
    </row>
    <row r="35" spans="1:16">
      <c r="A35" s="444" t="s">
        <v>620</v>
      </c>
      <c r="B35" s="529" t="s">
        <v>163</v>
      </c>
      <c r="C35" s="441">
        <v>10540</v>
      </c>
      <c r="D35" s="420" t="s">
        <v>621</v>
      </c>
      <c r="E35" s="404">
        <v>8</v>
      </c>
      <c r="F35" s="430">
        <v>10540</v>
      </c>
      <c r="G35" s="421" t="str">
        <f>'Daily Mbr Ins'!C88</f>
        <v>008</v>
      </c>
      <c r="H35" s="430" t="s">
        <v>229</v>
      </c>
      <c r="I35" s="422">
        <v>390</v>
      </c>
      <c r="J35" s="422">
        <v>27</v>
      </c>
      <c r="K35" s="431">
        <v>26</v>
      </c>
      <c r="L35" s="423">
        <v>24</v>
      </c>
      <c r="M35" s="424">
        <v>19</v>
      </c>
      <c r="N35" s="424">
        <v>34</v>
      </c>
      <c r="O35" s="424">
        <v>28</v>
      </c>
      <c r="P35" s="422">
        <f>'Daily Mbr Ins'!J88</f>
        <v>2</v>
      </c>
    </row>
    <row r="36" spans="1:16">
      <c r="A36" s="444" t="s">
        <v>644</v>
      </c>
      <c r="B36" s="530" t="s">
        <v>192</v>
      </c>
      <c r="C36" s="442">
        <v>14340</v>
      </c>
      <c r="D36" s="420" t="s">
        <v>621</v>
      </c>
      <c r="E36" s="406">
        <v>9</v>
      </c>
      <c r="F36" s="432">
        <v>14340</v>
      </c>
      <c r="G36" s="432" t="str">
        <f>'Daily Mbr Ins'!C140</f>
        <v>009</v>
      </c>
      <c r="H36" s="432" t="s">
        <v>151</v>
      </c>
      <c r="I36" s="432">
        <v>26</v>
      </c>
      <c r="J36" s="432">
        <v>4</v>
      </c>
      <c r="K36" s="433">
        <v>0</v>
      </c>
      <c r="L36" s="434">
        <v>0</v>
      </c>
      <c r="M36" s="433">
        <v>0</v>
      </c>
      <c r="N36" s="433">
        <v>0</v>
      </c>
      <c r="O36" s="433">
        <v>0</v>
      </c>
      <c r="P36" s="432">
        <f>'Daily Mbr Ins'!J140</f>
        <v>0</v>
      </c>
    </row>
    <row r="37" spans="1:16">
      <c r="A37" s="444" t="s">
        <v>644</v>
      </c>
      <c r="B37" s="529" t="s">
        <v>192</v>
      </c>
      <c r="C37" s="440">
        <v>13836</v>
      </c>
      <c r="D37" s="420" t="s">
        <v>621</v>
      </c>
      <c r="E37" s="404">
        <v>9</v>
      </c>
      <c r="F37" s="430">
        <v>13836</v>
      </c>
      <c r="G37" s="421" t="str">
        <f>'Daily Mbr Ins'!C129</f>
        <v>009</v>
      </c>
      <c r="H37" s="430" t="s">
        <v>193</v>
      </c>
      <c r="I37" s="422">
        <v>99</v>
      </c>
      <c r="J37" s="422">
        <v>7</v>
      </c>
      <c r="K37" s="431">
        <v>16</v>
      </c>
      <c r="L37" s="423">
        <v>6</v>
      </c>
      <c r="M37" s="424">
        <v>8</v>
      </c>
      <c r="N37" s="424">
        <v>13</v>
      </c>
      <c r="O37" s="424">
        <v>9</v>
      </c>
      <c r="P37" s="422">
        <f>'Daily Mbr Ins'!J129</f>
        <v>1</v>
      </c>
    </row>
    <row r="38" spans="1:16">
      <c r="A38" s="444" t="s">
        <v>644</v>
      </c>
      <c r="B38" s="529" t="s">
        <v>192</v>
      </c>
      <c r="C38" s="440">
        <v>9446</v>
      </c>
      <c r="D38" s="420" t="s">
        <v>621</v>
      </c>
      <c r="E38" s="404">
        <v>9</v>
      </c>
      <c r="F38" s="430">
        <v>9446</v>
      </c>
      <c r="G38" s="421" t="str">
        <f>'Daily Mbr Ins'!C74</f>
        <v>009</v>
      </c>
      <c r="H38" s="430" t="s">
        <v>171</v>
      </c>
      <c r="I38" s="422">
        <v>91</v>
      </c>
      <c r="J38" s="422">
        <v>6</v>
      </c>
      <c r="K38" s="431">
        <v>3</v>
      </c>
      <c r="L38" s="423">
        <v>4</v>
      </c>
      <c r="M38" s="424">
        <v>15</v>
      </c>
      <c r="N38" s="424">
        <v>15</v>
      </c>
      <c r="O38" s="424">
        <v>10</v>
      </c>
      <c r="P38" s="422">
        <f>'Daily Mbr Ins'!J74</f>
        <v>0</v>
      </c>
    </row>
    <row r="39" spans="1:16">
      <c r="A39" s="444" t="s">
        <v>644</v>
      </c>
      <c r="B39" s="529" t="s">
        <v>192</v>
      </c>
      <c r="C39" s="440">
        <v>6627</v>
      </c>
      <c r="D39" s="420" t="s">
        <v>621</v>
      </c>
      <c r="E39" s="404">
        <v>9</v>
      </c>
      <c r="F39" s="430">
        <v>6627</v>
      </c>
      <c r="G39" s="421" t="str">
        <f>'Daily Mbr Ins'!C39</f>
        <v>009</v>
      </c>
      <c r="H39" s="430" t="s">
        <v>193</v>
      </c>
      <c r="I39" s="422">
        <v>158</v>
      </c>
      <c r="J39" s="422">
        <v>9</v>
      </c>
      <c r="K39" s="431">
        <v>2</v>
      </c>
      <c r="L39" s="423">
        <v>10</v>
      </c>
      <c r="M39" s="424">
        <v>7</v>
      </c>
      <c r="N39" s="424">
        <v>9</v>
      </c>
      <c r="O39" s="424">
        <v>11</v>
      </c>
      <c r="P39" s="422">
        <f>'Daily Mbr Ins'!J39</f>
        <v>0</v>
      </c>
    </row>
    <row r="40" spans="1:16">
      <c r="A40" s="444" t="s">
        <v>644</v>
      </c>
      <c r="B40" s="529" t="s">
        <v>192</v>
      </c>
      <c r="C40" s="440">
        <v>9482</v>
      </c>
      <c r="D40" s="420" t="s">
        <v>621</v>
      </c>
      <c r="E40" s="404">
        <v>9</v>
      </c>
      <c r="F40" s="430">
        <v>9482</v>
      </c>
      <c r="G40" s="421" t="str">
        <f>'Daily Mbr Ins'!C76</f>
        <v>009</v>
      </c>
      <c r="H40" s="430" t="s">
        <v>164</v>
      </c>
      <c r="I40" s="422">
        <v>330</v>
      </c>
      <c r="J40" s="422">
        <v>21</v>
      </c>
      <c r="K40" s="431">
        <v>20</v>
      </c>
      <c r="L40" s="423">
        <v>16</v>
      </c>
      <c r="M40" s="424">
        <v>37</v>
      </c>
      <c r="N40" s="424">
        <v>60</v>
      </c>
      <c r="O40" s="424">
        <v>21</v>
      </c>
      <c r="P40" s="422">
        <f>'Daily Mbr Ins'!J76</f>
        <v>0</v>
      </c>
    </row>
    <row r="41" spans="1:16">
      <c r="A41" s="489" t="s">
        <v>644</v>
      </c>
      <c r="B41" s="532" t="s">
        <v>170</v>
      </c>
      <c r="C41" s="440">
        <v>3419</v>
      </c>
      <c r="D41" s="420" t="s">
        <v>625</v>
      </c>
      <c r="E41" s="413">
        <v>10</v>
      </c>
      <c r="F41" s="430">
        <v>3419</v>
      </c>
      <c r="G41" s="421" t="str">
        <f>'Daily Mbr Ins'!C23</f>
        <v>010</v>
      </c>
      <c r="H41" s="430" t="s">
        <v>171</v>
      </c>
      <c r="I41" s="422">
        <v>167</v>
      </c>
      <c r="J41" s="422">
        <v>11</v>
      </c>
      <c r="K41" s="431">
        <v>9</v>
      </c>
      <c r="L41" s="423">
        <v>11</v>
      </c>
      <c r="M41" s="424">
        <v>11</v>
      </c>
      <c r="N41" s="424">
        <v>4</v>
      </c>
      <c r="O41" s="424">
        <v>4</v>
      </c>
      <c r="P41" s="422">
        <f>'Daily Mbr Ins'!J23</f>
        <v>0</v>
      </c>
    </row>
    <row r="42" spans="1:16">
      <c r="A42" s="489" t="s">
        <v>644</v>
      </c>
      <c r="B42" s="529" t="s">
        <v>170</v>
      </c>
      <c r="C42" s="440">
        <v>9995</v>
      </c>
      <c r="D42" s="420" t="s">
        <v>625</v>
      </c>
      <c r="E42" s="404">
        <v>10</v>
      </c>
      <c r="F42" s="430">
        <v>9995</v>
      </c>
      <c r="G42" s="421" t="str">
        <f>'Daily Mbr Ins'!C82</f>
        <v>010</v>
      </c>
      <c r="H42" s="430" t="s">
        <v>223</v>
      </c>
      <c r="I42" s="422">
        <v>58</v>
      </c>
      <c r="J42" s="422">
        <v>4</v>
      </c>
      <c r="K42" s="431">
        <v>0</v>
      </c>
      <c r="L42" s="423">
        <v>5</v>
      </c>
      <c r="M42" s="424">
        <v>5</v>
      </c>
      <c r="N42" s="424">
        <v>0</v>
      </c>
      <c r="O42" s="424">
        <v>4</v>
      </c>
      <c r="P42" s="422">
        <f>'Daily Mbr Ins'!J82</f>
        <v>0</v>
      </c>
    </row>
    <row r="43" spans="1:16">
      <c r="A43" s="489" t="s">
        <v>644</v>
      </c>
      <c r="B43" s="529" t="s">
        <v>170</v>
      </c>
      <c r="C43" s="440">
        <v>9800</v>
      </c>
      <c r="D43" s="420" t="s">
        <v>625</v>
      </c>
      <c r="E43" s="404">
        <v>10</v>
      </c>
      <c r="F43" s="430">
        <v>9800</v>
      </c>
      <c r="G43" s="421" t="str">
        <f>'Daily Mbr Ins'!C79</f>
        <v>010</v>
      </c>
      <c r="H43" s="430" t="s">
        <v>171</v>
      </c>
      <c r="I43" s="422">
        <v>226</v>
      </c>
      <c r="J43" s="422">
        <v>16</v>
      </c>
      <c r="K43" s="431">
        <v>3</v>
      </c>
      <c r="L43" s="423">
        <v>16</v>
      </c>
      <c r="M43" s="424">
        <v>5</v>
      </c>
      <c r="N43" s="424">
        <v>1</v>
      </c>
      <c r="O43" s="424">
        <v>6</v>
      </c>
      <c r="P43" s="422">
        <f>'Daily Mbr Ins'!J79</f>
        <v>1</v>
      </c>
    </row>
    <row r="44" spans="1:16">
      <c r="A44" s="489" t="s">
        <v>644</v>
      </c>
      <c r="B44" s="529" t="s">
        <v>170</v>
      </c>
      <c r="C44" s="440">
        <v>9485</v>
      </c>
      <c r="D44" s="420" t="s">
        <v>625</v>
      </c>
      <c r="E44" s="404">
        <v>10</v>
      </c>
      <c r="F44" s="430">
        <v>9485</v>
      </c>
      <c r="G44" s="421" t="str">
        <f>'Daily Mbr Ins'!C77</f>
        <v>010</v>
      </c>
      <c r="H44" s="430" t="s">
        <v>171</v>
      </c>
      <c r="I44" s="422">
        <v>194</v>
      </c>
      <c r="J44" s="422">
        <v>17</v>
      </c>
      <c r="K44" s="431">
        <v>18</v>
      </c>
      <c r="L44" s="423">
        <v>18</v>
      </c>
      <c r="M44" s="424">
        <v>18</v>
      </c>
      <c r="N44" s="424">
        <v>4</v>
      </c>
      <c r="O44" s="424">
        <v>16</v>
      </c>
      <c r="P44" s="422">
        <f>'Daily Mbr Ins'!J77</f>
        <v>0</v>
      </c>
    </row>
    <row r="45" spans="1:16">
      <c r="A45" s="444" t="s">
        <v>609</v>
      </c>
      <c r="B45" s="530" t="s">
        <v>213</v>
      </c>
      <c r="C45" s="442">
        <v>8540</v>
      </c>
      <c r="D45" s="420" t="s">
        <v>625</v>
      </c>
      <c r="E45" s="406">
        <v>11</v>
      </c>
      <c r="F45" s="432">
        <v>8540</v>
      </c>
      <c r="G45" s="432" t="str">
        <f>'Daily Mbr Ins'!C66</f>
        <v>011</v>
      </c>
      <c r="H45" s="432" t="s">
        <v>214</v>
      </c>
      <c r="I45" s="432">
        <v>2</v>
      </c>
      <c r="J45" s="432">
        <v>24</v>
      </c>
      <c r="K45" s="433">
        <v>0</v>
      </c>
      <c r="L45" s="434">
        <v>0</v>
      </c>
      <c r="M45" s="433">
        <v>0</v>
      </c>
      <c r="N45" s="433">
        <v>0</v>
      </c>
      <c r="O45" s="433">
        <v>0</v>
      </c>
      <c r="P45" s="432">
        <f>'Daily Mbr Ins'!J66</f>
        <v>0</v>
      </c>
    </row>
    <row r="46" spans="1:16">
      <c r="A46" s="444" t="s">
        <v>609</v>
      </c>
      <c r="B46" s="530" t="s">
        <v>213</v>
      </c>
      <c r="C46" s="442">
        <v>10915</v>
      </c>
      <c r="D46" s="420" t="s">
        <v>625</v>
      </c>
      <c r="E46" s="406">
        <v>11</v>
      </c>
      <c r="F46" s="432">
        <v>10915</v>
      </c>
      <c r="G46" s="432" t="str">
        <f>'Daily Mbr Ins'!C92</f>
        <v>011</v>
      </c>
      <c r="H46" s="432" t="s">
        <v>230</v>
      </c>
      <c r="I46" s="432">
        <v>34</v>
      </c>
      <c r="J46" s="432">
        <v>4</v>
      </c>
      <c r="K46" s="433">
        <v>0</v>
      </c>
      <c r="L46" s="434">
        <v>0</v>
      </c>
      <c r="M46" s="433">
        <v>0</v>
      </c>
      <c r="N46" s="433">
        <v>0</v>
      </c>
      <c r="O46" s="433">
        <v>0</v>
      </c>
      <c r="P46" s="432">
        <f>'Daily Mbr Ins'!J92</f>
        <v>0</v>
      </c>
    </row>
    <row r="47" spans="1:16">
      <c r="A47" s="444" t="s">
        <v>609</v>
      </c>
      <c r="B47" s="529" t="s">
        <v>213</v>
      </c>
      <c r="C47" s="444">
        <v>9838</v>
      </c>
      <c r="D47" s="420" t="s">
        <v>625</v>
      </c>
      <c r="E47" s="404">
        <v>11</v>
      </c>
      <c r="F47" s="430">
        <v>9838</v>
      </c>
      <c r="G47" s="421" t="str">
        <f>'Daily Mbr Ins'!C81</f>
        <v>011</v>
      </c>
      <c r="H47" s="430" t="s">
        <v>222</v>
      </c>
      <c r="I47" s="422">
        <v>75</v>
      </c>
      <c r="J47" s="422">
        <v>5</v>
      </c>
      <c r="K47" s="431">
        <v>0</v>
      </c>
      <c r="L47" s="423">
        <v>4</v>
      </c>
      <c r="M47" s="424">
        <v>1</v>
      </c>
      <c r="N47" s="424">
        <v>5</v>
      </c>
      <c r="O47" s="424">
        <v>1</v>
      </c>
      <c r="P47" s="422">
        <f>'Daily Mbr Ins'!J81</f>
        <v>1</v>
      </c>
    </row>
    <row r="48" spans="1:16">
      <c r="A48" s="444" t="s">
        <v>609</v>
      </c>
      <c r="B48" s="529" t="s">
        <v>213</v>
      </c>
      <c r="C48" s="445">
        <v>9467</v>
      </c>
      <c r="D48" s="420" t="s">
        <v>610</v>
      </c>
      <c r="E48" s="404">
        <v>11</v>
      </c>
      <c r="F48" s="430">
        <v>9467</v>
      </c>
      <c r="G48" s="421" t="str">
        <f>'Daily Mbr Ins'!C75</f>
        <v>011</v>
      </c>
      <c r="H48" s="430" t="s">
        <v>219</v>
      </c>
      <c r="I48" s="422">
        <v>152</v>
      </c>
      <c r="J48" s="422">
        <v>11</v>
      </c>
      <c r="K48" s="431">
        <v>9</v>
      </c>
      <c r="L48" s="423">
        <v>2</v>
      </c>
      <c r="M48" s="424">
        <v>4</v>
      </c>
      <c r="N48" s="424">
        <v>2</v>
      </c>
      <c r="O48" s="424">
        <v>3</v>
      </c>
      <c r="P48" s="422">
        <f>'Daily Mbr Ins'!J75</f>
        <v>0</v>
      </c>
    </row>
    <row r="49" spans="1:16">
      <c r="A49" s="444" t="s">
        <v>609</v>
      </c>
      <c r="B49" s="529" t="s">
        <v>213</v>
      </c>
      <c r="C49" s="444">
        <v>12851</v>
      </c>
      <c r="D49" s="420" t="s">
        <v>625</v>
      </c>
      <c r="E49" s="404">
        <v>11</v>
      </c>
      <c r="F49" s="430">
        <v>12851</v>
      </c>
      <c r="G49" s="421" t="str">
        <f>'Daily Mbr Ins'!C117</f>
        <v>011</v>
      </c>
      <c r="H49" s="430" t="s">
        <v>240</v>
      </c>
      <c r="I49" s="422">
        <v>201</v>
      </c>
      <c r="J49" s="422">
        <v>13</v>
      </c>
      <c r="K49" s="431">
        <v>9</v>
      </c>
      <c r="L49" s="423">
        <v>6</v>
      </c>
      <c r="M49" s="424">
        <v>10</v>
      </c>
      <c r="N49" s="424">
        <v>15</v>
      </c>
      <c r="O49" s="424">
        <v>15</v>
      </c>
      <c r="P49" s="422">
        <f>'Daily Mbr Ins'!J117</f>
        <v>2</v>
      </c>
    </row>
    <row r="50" spans="1:16">
      <c r="A50" s="444" t="s">
        <v>1974</v>
      </c>
      <c r="B50" s="529" t="s">
        <v>217</v>
      </c>
      <c r="C50" s="440">
        <v>14185</v>
      </c>
      <c r="D50" s="420" t="s">
        <v>620</v>
      </c>
      <c r="E50" s="404">
        <v>12</v>
      </c>
      <c r="F50" s="430">
        <v>14185</v>
      </c>
      <c r="G50" s="421" t="str">
        <f>'Daily Mbr Ins'!C138</f>
        <v>012</v>
      </c>
      <c r="H50" s="430" t="s">
        <v>151</v>
      </c>
      <c r="I50" s="422">
        <v>92</v>
      </c>
      <c r="J50" s="422">
        <v>6</v>
      </c>
      <c r="K50" s="431">
        <v>5</v>
      </c>
      <c r="L50" s="423">
        <v>6</v>
      </c>
      <c r="M50" s="424">
        <v>10</v>
      </c>
      <c r="N50" s="424">
        <v>6</v>
      </c>
      <c r="O50" s="424">
        <v>0</v>
      </c>
      <c r="P50" s="422">
        <f>'Daily Mbr Ins'!J138</f>
        <v>0</v>
      </c>
    </row>
    <row r="51" spans="1:16">
      <c r="A51" s="444" t="s">
        <v>1974</v>
      </c>
      <c r="B51" s="529" t="s">
        <v>217</v>
      </c>
      <c r="C51" s="440">
        <v>15576</v>
      </c>
      <c r="D51" s="420" t="s">
        <v>620</v>
      </c>
      <c r="E51" s="404">
        <v>12</v>
      </c>
      <c r="F51" s="430">
        <v>15576</v>
      </c>
      <c r="G51" s="421" t="str">
        <f>'Daily Mbr Ins'!C151</f>
        <v>012</v>
      </c>
      <c r="H51" s="430" t="s">
        <v>151</v>
      </c>
      <c r="I51" s="422">
        <v>62</v>
      </c>
      <c r="J51" s="422">
        <v>4</v>
      </c>
      <c r="K51" s="431">
        <v>1</v>
      </c>
      <c r="L51" s="423">
        <v>3</v>
      </c>
      <c r="M51" s="424">
        <v>8</v>
      </c>
      <c r="N51" s="424">
        <v>2</v>
      </c>
      <c r="O51" s="424">
        <v>2</v>
      </c>
      <c r="P51" s="422">
        <f>'Daily Mbr Ins'!J151</f>
        <v>0</v>
      </c>
    </row>
    <row r="52" spans="1:16">
      <c r="A52" s="444" t="s">
        <v>1974</v>
      </c>
      <c r="B52" s="529" t="s">
        <v>217</v>
      </c>
      <c r="C52" s="449">
        <v>16776</v>
      </c>
      <c r="D52" s="420" t="s">
        <v>620</v>
      </c>
      <c r="E52" s="404">
        <v>12</v>
      </c>
      <c r="F52" s="421">
        <v>16776</v>
      </c>
      <c r="G52" s="438" t="str">
        <f>'Daily Mbr Ins'!C155</f>
        <v>012</v>
      </c>
      <c r="H52" s="421" t="s">
        <v>151</v>
      </c>
      <c r="I52" s="422">
        <v>26</v>
      </c>
      <c r="J52" s="422">
        <v>4</v>
      </c>
      <c r="K52" s="423"/>
      <c r="L52" s="423"/>
      <c r="M52" s="424"/>
      <c r="N52" s="424">
        <v>5</v>
      </c>
      <c r="O52" s="424">
        <v>8</v>
      </c>
      <c r="P52" s="422">
        <f>'Daily Mbr Ins'!J155</f>
        <v>0</v>
      </c>
    </row>
    <row r="53" spans="1:16">
      <c r="A53" s="444" t="s">
        <v>1974</v>
      </c>
      <c r="B53" s="529" t="s">
        <v>217</v>
      </c>
      <c r="C53" s="440">
        <v>12708</v>
      </c>
      <c r="D53" s="420" t="s">
        <v>620</v>
      </c>
      <c r="E53" s="404">
        <v>12</v>
      </c>
      <c r="F53" s="430">
        <v>12708</v>
      </c>
      <c r="G53" s="421" t="str">
        <f>'Daily Mbr Ins'!C115</f>
        <v>012</v>
      </c>
      <c r="H53" s="430" t="s">
        <v>151</v>
      </c>
      <c r="I53" s="422">
        <v>169</v>
      </c>
      <c r="J53" s="422">
        <v>11</v>
      </c>
      <c r="K53" s="431">
        <v>11</v>
      </c>
      <c r="L53" s="423">
        <v>5</v>
      </c>
      <c r="M53" s="424">
        <v>18</v>
      </c>
      <c r="N53" s="424">
        <v>14</v>
      </c>
      <c r="O53" s="424">
        <v>12</v>
      </c>
      <c r="P53" s="422">
        <f>'Daily Mbr Ins'!J115</f>
        <v>0</v>
      </c>
    </row>
    <row r="54" spans="1:16">
      <c r="A54" s="444" t="s">
        <v>1974</v>
      </c>
      <c r="B54" s="529" t="s">
        <v>217</v>
      </c>
      <c r="C54" s="440">
        <v>11738</v>
      </c>
      <c r="D54" s="420" t="s">
        <v>620</v>
      </c>
      <c r="E54" s="404">
        <v>12</v>
      </c>
      <c r="F54" s="430">
        <v>11738</v>
      </c>
      <c r="G54" s="421" t="str">
        <f>'Daily Mbr Ins'!C98</f>
        <v>012</v>
      </c>
      <c r="H54" s="430" t="s">
        <v>174</v>
      </c>
      <c r="I54" s="422">
        <v>188</v>
      </c>
      <c r="J54" s="422">
        <v>12</v>
      </c>
      <c r="K54" s="431">
        <v>12</v>
      </c>
      <c r="L54" s="423">
        <v>17</v>
      </c>
      <c r="M54" s="424">
        <v>12</v>
      </c>
      <c r="N54" s="424">
        <v>17</v>
      </c>
      <c r="O54" s="424">
        <v>18</v>
      </c>
      <c r="P54" s="422">
        <f>'Daily Mbr Ins'!J98</f>
        <v>0</v>
      </c>
    </row>
    <row r="55" spans="1:16">
      <c r="A55" s="490" t="s">
        <v>620</v>
      </c>
      <c r="B55" s="530" t="s">
        <v>190</v>
      </c>
      <c r="C55" s="442">
        <v>6612</v>
      </c>
      <c r="D55" s="420" t="s">
        <v>610</v>
      </c>
      <c r="E55" s="406">
        <v>13</v>
      </c>
      <c r="F55" s="432">
        <v>6612</v>
      </c>
      <c r="G55" s="432" t="str">
        <f>'Daily Mbr Ins'!C38</f>
        <v>013</v>
      </c>
      <c r="H55" s="432" t="s">
        <v>191</v>
      </c>
      <c r="I55" s="432">
        <v>71</v>
      </c>
      <c r="J55" s="432">
        <v>5</v>
      </c>
      <c r="K55" s="433">
        <v>0</v>
      </c>
      <c r="L55" s="434">
        <v>0</v>
      </c>
      <c r="M55" s="433">
        <v>0</v>
      </c>
      <c r="N55" s="433">
        <v>0</v>
      </c>
      <c r="O55" s="433">
        <v>0</v>
      </c>
      <c r="P55" s="432">
        <f>'Daily Mbr Ins'!J38</f>
        <v>0</v>
      </c>
    </row>
    <row r="56" spans="1:16">
      <c r="A56" s="490" t="s">
        <v>620</v>
      </c>
      <c r="B56" s="531" t="s">
        <v>190</v>
      </c>
      <c r="C56" s="443">
        <v>5471</v>
      </c>
      <c r="D56" s="420" t="s">
        <v>620</v>
      </c>
      <c r="E56" s="409">
        <v>13</v>
      </c>
      <c r="F56" s="430">
        <v>5471</v>
      </c>
      <c r="G56" s="421" t="str">
        <f>'Daily Mbr Ins'!C35</f>
        <v>013</v>
      </c>
      <c r="H56" s="430" t="s">
        <v>186</v>
      </c>
      <c r="I56" s="422">
        <v>44</v>
      </c>
      <c r="J56" s="422">
        <v>4</v>
      </c>
      <c r="K56" s="431">
        <v>0</v>
      </c>
      <c r="L56" s="423">
        <v>0</v>
      </c>
      <c r="M56" s="431">
        <v>0</v>
      </c>
      <c r="N56" s="431">
        <v>0</v>
      </c>
      <c r="O56" s="431">
        <v>2</v>
      </c>
      <c r="P56" s="430">
        <f>'Daily Mbr Ins'!J35</f>
        <v>0</v>
      </c>
    </row>
    <row r="57" spans="1:16">
      <c r="A57" s="490" t="s">
        <v>620</v>
      </c>
      <c r="B57" s="529" t="s">
        <v>190</v>
      </c>
      <c r="C57" s="440">
        <v>12144</v>
      </c>
      <c r="D57" s="420" t="s">
        <v>610</v>
      </c>
      <c r="E57" s="404">
        <v>13</v>
      </c>
      <c r="F57" s="430">
        <v>12144</v>
      </c>
      <c r="G57" s="421" t="str">
        <f>'Daily Mbr Ins'!C106</f>
        <v>013</v>
      </c>
      <c r="H57" s="430" t="s">
        <v>191</v>
      </c>
      <c r="I57" s="422">
        <v>184</v>
      </c>
      <c r="J57" s="422">
        <v>12</v>
      </c>
      <c r="K57" s="431">
        <v>7</v>
      </c>
      <c r="L57" s="423">
        <v>12</v>
      </c>
      <c r="M57" s="424">
        <v>6</v>
      </c>
      <c r="N57" s="424">
        <v>2</v>
      </c>
      <c r="O57" s="424">
        <v>2</v>
      </c>
      <c r="P57" s="422">
        <f>'Daily Mbr Ins'!J106</f>
        <v>0</v>
      </c>
    </row>
    <row r="58" spans="1:16">
      <c r="A58" s="490" t="s">
        <v>620</v>
      </c>
      <c r="B58" s="529" t="s">
        <v>190</v>
      </c>
      <c r="C58" s="444">
        <v>11440</v>
      </c>
      <c r="D58" s="420" t="s">
        <v>610</v>
      </c>
      <c r="E58" s="404">
        <v>13</v>
      </c>
      <c r="F58" s="430">
        <v>11440</v>
      </c>
      <c r="G58" s="421" t="str">
        <f>'Daily Mbr Ins'!C95</f>
        <v>013</v>
      </c>
      <c r="H58" s="430" t="s">
        <v>232</v>
      </c>
      <c r="I58" s="422">
        <v>52</v>
      </c>
      <c r="J58" s="422">
        <v>4</v>
      </c>
      <c r="K58" s="431">
        <v>0</v>
      </c>
      <c r="L58" s="423">
        <v>0</v>
      </c>
      <c r="M58" s="424">
        <v>1</v>
      </c>
      <c r="N58" s="424">
        <v>8</v>
      </c>
      <c r="O58" s="424">
        <v>3</v>
      </c>
      <c r="P58" s="422">
        <f>'Daily Mbr Ins'!J95</f>
        <v>0</v>
      </c>
    </row>
    <row r="59" spans="1:16" ht="30">
      <c r="A59" s="490" t="s">
        <v>620</v>
      </c>
      <c r="B59" s="529" t="s">
        <v>190</v>
      </c>
      <c r="C59" s="444">
        <v>11809</v>
      </c>
      <c r="D59" s="420" t="s">
        <v>610</v>
      </c>
      <c r="E59" s="404">
        <v>13</v>
      </c>
      <c r="F59" s="430">
        <v>11809</v>
      </c>
      <c r="G59" s="421" t="str">
        <f>'Daily Mbr Ins'!C99</f>
        <v>013</v>
      </c>
      <c r="H59" s="430" t="s">
        <v>234</v>
      </c>
      <c r="I59" s="422">
        <v>217</v>
      </c>
      <c r="J59" s="422">
        <v>14</v>
      </c>
      <c r="K59" s="431">
        <v>5</v>
      </c>
      <c r="L59" s="423">
        <v>7</v>
      </c>
      <c r="M59" s="424">
        <v>14</v>
      </c>
      <c r="N59" s="424">
        <v>6</v>
      </c>
      <c r="O59" s="424">
        <v>12</v>
      </c>
      <c r="P59" s="422">
        <f>'Daily Mbr Ins'!J99</f>
        <v>1</v>
      </c>
    </row>
    <row r="60" spans="1:16">
      <c r="A60" s="444" t="s">
        <v>609</v>
      </c>
      <c r="B60" s="529" t="s">
        <v>215</v>
      </c>
      <c r="C60" s="440">
        <v>9188</v>
      </c>
      <c r="D60" s="420" t="s">
        <v>620</v>
      </c>
      <c r="E60" s="404">
        <v>14</v>
      </c>
      <c r="F60" s="430">
        <v>9188</v>
      </c>
      <c r="G60" s="421" t="str">
        <f>'Daily Mbr Ins'!C69</f>
        <v>014</v>
      </c>
      <c r="H60" s="430" t="s">
        <v>216</v>
      </c>
      <c r="I60" s="422">
        <v>67</v>
      </c>
      <c r="J60" s="422">
        <v>5</v>
      </c>
      <c r="K60" s="431">
        <v>0</v>
      </c>
      <c r="L60" s="423">
        <v>1</v>
      </c>
      <c r="M60" s="424">
        <v>0</v>
      </c>
      <c r="N60" s="424">
        <v>5</v>
      </c>
      <c r="O60" s="424">
        <v>0</v>
      </c>
      <c r="P60" s="422">
        <f>'Daily Mbr Ins'!J69</f>
        <v>1</v>
      </c>
    </row>
    <row r="61" spans="1:16">
      <c r="A61" s="444" t="s">
        <v>609</v>
      </c>
      <c r="B61" s="529" t="s">
        <v>215</v>
      </c>
      <c r="C61" s="440">
        <v>12338</v>
      </c>
      <c r="D61" s="420" t="s">
        <v>620</v>
      </c>
      <c r="E61" s="404">
        <v>14</v>
      </c>
      <c r="F61" s="430">
        <v>12338</v>
      </c>
      <c r="G61" s="421" t="str">
        <f>'Daily Mbr Ins'!C110</f>
        <v>014</v>
      </c>
      <c r="H61" s="430" t="s">
        <v>178</v>
      </c>
      <c r="I61" s="422">
        <v>71</v>
      </c>
      <c r="J61" s="422">
        <v>5</v>
      </c>
      <c r="K61" s="431">
        <v>2</v>
      </c>
      <c r="L61" s="423">
        <v>0</v>
      </c>
      <c r="M61" s="431">
        <v>4</v>
      </c>
      <c r="N61" s="431">
        <v>12</v>
      </c>
      <c r="O61" s="431">
        <v>0</v>
      </c>
      <c r="P61" s="422">
        <f>'Daily Mbr Ins'!J110</f>
        <v>0</v>
      </c>
    </row>
    <row r="62" spans="1:16">
      <c r="A62" s="444" t="s">
        <v>609</v>
      </c>
      <c r="B62" s="529" t="s">
        <v>215</v>
      </c>
      <c r="C62" s="440">
        <v>12449</v>
      </c>
      <c r="D62" s="420" t="s">
        <v>620</v>
      </c>
      <c r="E62" s="404">
        <v>14</v>
      </c>
      <c r="F62" s="430">
        <v>12449</v>
      </c>
      <c r="G62" s="421" t="str">
        <f>'Daily Mbr Ins'!C113</f>
        <v>014</v>
      </c>
      <c r="H62" s="430" t="s">
        <v>178</v>
      </c>
      <c r="I62" s="422">
        <v>143</v>
      </c>
      <c r="J62" s="422">
        <v>9</v>
      </c>
      <c r="K62" s="431">
        <v>9</v>
      </c>
      <c r="L62" s="423">
        <v>5</v>
      </c>
      <c r="M62" s="424">
        <v>9</v>
      </c>
      <c r="N62" s="424">
        <v>16</v>
      </c>
      <c r="O62" s="424">
        <v>7</v>
      </c>
      <c r="P62" s="422">
        <f>'Daily Mbr Ins'!J113</f>
        <v>8</v>
      </c>
    </row>
    <row r="63" spans="1:16">
      <c r="A63" s="444" t="s">
        <v>609</v>
      </c>
      <c r="B63" s="529" t="s">
        <v>215</v>
      </c>
      <c r="C63" s="440">
        <v>12313</v>
      </c>
      <c r="D63" s="420" t="s">
        <v>620</v>
      </c>
      <c r="E63" s="404">
        <v>14</v>
      </c>
      <c r="F63" s="430">
        <v>12313</v>
      </c>
      <c r="G63" s="421" t="str">
        <f>'Daily Mbr Ins'!C109</f>
        <v>014</v>
      </c>
      <c r="H63" s="430" t="s">
        <v>178</v>
      </c>
      <c r="I63" s="422">
        <v>157</v>
      </c>
      <c r="J63" s="422">
        <v>10</v>
      </c>
      <c r="K63" s="431">
        <v>4</v>
      </c>
      <c r="L63" s="423">
        <v>8</v>
      </c>
      <c r="M63" s="424">
        <v>11</v>
      </c>
      <c r="N63" s="424">
        <v>8</v>
      </c>
      <c r="O63" s="424">
        <v>11</v>
      </c>
      <c r="P63" s="422">
        <f>'Daily Mbr Ins'!J109</f>
        <v>1</v>
      </c>
    </row>
    <row r="64" spans="1:16">
      <c r="A64" s="444" t="s">
        <v>620</v>
      </c>
      <c r="B64" s="530" t="s">
        <v>173</v>
      </c>
      <c r="C64" s="447">
        <v>13568</v>
      </c>
      <c r="D64" s="420" t="s">
        <v>610</v>
      </c>
      <c r="E64" s="417">
        <v>15</v>
      </c>
      <c r="F64" s="430">
        <v>13568</v>
      </c>
      <c r="G64" s="421" t="str">
        <f>'Daily Mbr Ins'!C126</f>
        <v>015</v>
      </c>
      <c r="H64" s="430" t="s">
        <v>151</v>
      </c>
      <c r="I64" s="422">
        <v>38</v>
      </c>
      <c r="J64" s="422">
        <v>4</v>
      </c>
      <c r="K64" s="431">
        <v>0</v>
      </c>
      <c r="L64" s="423">
        <v>0</v>
      </c>
      <c r="M64" s="424">
        <v>8</v>
      </c>
      <c r="N64" s="424">
        <v>1</v>
      </c>
      <c r="O64" s="424">
        <v>0</v>
      </c>
      <c r="P64" s="422">
        <f>'Daily Mbr Ins'!J126</f>
        <v>0</v>
      </c>
    </row>
    <row r="65" spans="1:16">
      <c r="A65" s="444" t="s">
        <v>620</v>
      </c>
      <c r="B65" s="529" t="s">
        <v>173</v>
      </c>
      <c r="C65" s="440">
        <v>15497</v>
      </c>
      <c r="D65" s="420" t="s">
        <v>610</v>
      </c>
      <c r="E65" s="404">
        <v>15</v>
      </c>
      <c r="F65" s="430">
        <v>15497</v>
      </c>
      <c r="G65" s="421" t="str">
        <f>'Daily Mbr Ins'!C150</f>
        <v>015</v>
      </c>
      <c r="H65" s="430" t="s">
        <v>151</v>
      </c>
      <c r="I65" s="422">
        <v>64</v>
      </c>
      <c r="J65" s="422">
        <v>5</v>
      </c>
      <c r="K65" s="431">
        <v>10</v>
      </c>
      <c r="L65" s="423">
        <v>12</v>
      </c>
      <c r="M65" s="424">
        <v>13</v>
      </c>
      <c r="N65" s="424">
        <v>3</v>
      </c>
      <c r="O65" s="424">
        <v>0</v>
      </c>
      <c r="P65" s="422">
        <f>'Daily Mbr Ins'!J150</f>
        <v>0</v>
      </c>
    </row>
    <row r="66" spans="1:16">
      <c r="A66" s="444" t="s">
        <v>620</v>
      </c>
      <c r="B66" s="529" t="s">
        <v>173</v>
      </c>
      <c r="C66" s="441">
        <v>7114</v>
      </c>
      <c r="D66" s="420" t="s">
        <v>610</v>
      </c>
      <c r="E66" s="404">
        <v>15</v>
      </c>
      <c r="F66" s="430">
        <v>7114</v>
      </c>
      <c r="G66" s="421" t="str">
        <f>'Daily Mbr Ins'!C45</f>
        <v>015</v>
      </c>
      <c r="H66" s="430" t="s">
        <v>174</v>
      </c>
      <c r="I66" s="422">
        <v>106</v>
      </c>
      <c r="J66" s="422">
        <v>7</v>
      </c>
      <c r="K66" s="431">
        <v>0</v>
      </c>
      <c r="L66" s="423">
        <v>1</v>
      </c>
      <c r="M66" s="424">
        <v>9</v>
      </c>
      <c r="N66" s="424">
        <v>0</v>
      </c>
      <c r="O66" s="424">
        <v>1</v>
      </c>
      <c r="P66" s="422">
        <f>'Daily Mbr Ins'!J45</f>
        <v>0</v>
      </c>
    </row>
    <row r="67" spans="1:16">
      <c r="A67" s="444" t="s">
        <v>620</v>
      </c>
      <c r="B67" s="529" t="s">
        <v>173</v>
      </c>
      <c r="C67" s="441">
        <v>3855</v>
      </c>
      <c r="D67" s="420" t="s">
        <v>610</v>
      </c>
      <c r="E67" s="404">
        <v>15</v>
      </c>
      <c r="F67" s="430">
        <v>3855</v>
      </c>
      <c r="G67" s="421" t="str">
        <f>'Daily Mbr Ins'!C25</f>
        <v>015</v>
      </c>
      <c r="H67" s="430" t="s">
        <v>174</v>
      </c>
      <c r="I67" s="422">
        <v>284</v>
      </c>
      <c r="J67" s="422">
        <v>19</v>
      </c>
      <c r="K67" s="431">
        <v>8</v>
      </c>
      <c r="L67" s="423">
        <v>7</v>
      </c>
      <c r="M67" s="424">
        <v>5</v>
      </c>
      <c r="N67" s="424">
        <v>11</v>
      </c>
      <c r="O67" s="424">
        <v>10</v>
      </c>
      <c r="P67" s="422">
        <f>'Daily Mbr Ins'!J25</f>
        <v>1</v>
      </c>
    </row>
    <row r="68" spans="1:16">
      <c r="A68" s="444" t="s">
        <v>620</v>
      </c>
      <c r="B68" s="529" t="s">
        <v>173</v>
      </c>
      <c r="C68" s="441">
        <v>7465</v>
      </c>
      <c r="D68" s="420" t="s">
        <v>610</v>
      </c>
      <c r="E68" s="404">
        <v>15</v>
      </c>
      <c r="F68" s="430">
        <v>7465</v>
      </c>
      <c r="G68" s="421" t="str">
        <f>'Daily Mbr Ins'!C49</f>
        <v>015</v>
      </c>
      <c r="H68" s="430" t="s">
        <v>151</v>
      </c>
      <c r="I68" s="422">
        <v>238</v>
      </c>
      <c r="J68" s="422">
        <v>14</v>
      </c>
      <c r="K68" s="431">
        <v>12</v>
      </c>
      <c r="L68" s="423">
        <v>22</v>
      </c>
      <c r="M68" s="424">
        <v>15</v>
      </c>
      <c r="N68" s="424">
        <v>17</v>
      </c>
      <c r="O68" s="424">
        <v>28</v>
      </c>
      <c r="P68" s="422">
        <f>'Daily Mbr Ins'!J49</f>
        <v>0</v>
      </c>
    </row>
    <row r="69" spans="1:16">
      <c r="A69" s="444" t="s">
        <v>609</v>
      </c>
      <c r="B69" s="529" t="s">
        <v>148</v>
      </c>
      <c r="C69" s="440">
        <v>3395</v>
      </c>
      <c r="D69" s="420" t="s">
        <v>620</v>
      </c>
      <c r="E69" s="404">
        <v>16</v>
      </c>
      <c r="F69" s="430">
        <v>3395</v>
      </c>
      <c r="G69" s="421" t="str">
        <f>'Daily Mbr Ins'!C22</f>
        <v>016</v>
      </c>
      <c r="H69" s="430" t="s">
        <v>169</v>
      </c>
      <c r="I69" s="422">
        <v>26</v>
      </c>
      <c r="J69" s="422">
        <v>4</v>
      </c>
      <c r="K69" s="431">
        <v>0</v>
      </c>
      <c r="L69" s="423">
        <v>0</v>
      </c>
      <c r="M69" s="431">
        <v>0</v>
      </c>
      <c r="N69" s="431">
        <v>0</v>
      </c>
      <c r="O69" s="431">
        <v>0</v>
      </c>
      <c r="P69" s="430">
        <f>'Daily Mbr Ins'!J22</f>
        <v>0</v>
      </c>
    </row>
    <row r="70" spans="1:16">
      <c r="A70" s="444" t="s">
        <v>609</v>
      </c>
      <c r="B70" s="529" t="s">
        <v>148</v>
      </c>
      <c r="C70" s="440">
        <v>4260</v>
      </c>
      <c r="D70" s="420" t="s">
        <v>620</v>
      </c>
      <c r="E70" s="404">
        <v>16</v>
      </c>
      <c r="F70" s="430">
        <v>4260</v>
      </c>
      <c r="G70" s="421" t="str">
        <f>'Daily Mbr Ins'!C26</f>
        <v>016</v>
      </c>
      <c r="H70" s="430" t="s">
        <v>175</v>
      </c>
      <c r="I70" s="422">
        <v>38</v>
      </c>
      <c r="J70" s="422">
        <v>4</v>
      </c>
      <c r="K70" s="431">
        <v>4</v>
      </c>
      <c r="L70" s="423">
        <v>1</v>
      </c>
      <c r="M70" s="424">
        <v>0</v>
      </c>
      <c r="N70" s="424">
        <v>2</v>
      </c>
      <c r="O70" s="424">
        <v>0</v>
      </c>
      <c r="P70" s="422">
        <f>'Daily Mbr Ins'!J26</f>
        <v>0</v>
      </c>
    </row>
    <row r="71" spans="1:16">
      <c r="A71" s="444" t="s">
        <v>609</v>
      </c>
      <c r="B71" s="530" t="s">
        <v>148</v>
      </c>
      <c r="C71" s="442">
        <v>5313</v>
      </c>
      <c r="D71" s="420" t="s">
        <v>620</v>
      </c>
      <c r="E71" s="406">
        <v>16</v>
      </c>
      <c r="F71" s="432">
        <v>5313</v>
      </c>
      <c r="G71" s="432" t="str">
        <f>'Daily Mbr Ins'!C34</f>
        <v>016</v>
      </c>
      <c r="H71" s="432" t="s">
        <v>185</v>
      </c>
      <c r="I71" s="432">
        <v>12</v>
      </c>
      <c r="J71" s="432">
        <v>12</v>
      </c>
      <c r="K71" s="433">
        <v>0</v>
      </c>
      <c r="L71" s="434">
        <v>0</v>
      </c>
      <c r="M71" s="433">
        <v>0</v>
      </c>
      <c r="N71" s="433">
        <v>0</v>
      </c>
      <c r="O71" s="433">
        <v>0</v>
      </c>
      <c r="P71" s="432">
        <f>'Daily Mbr Ins'!J34</f>
        <v>0</v>
      </c>
    </row>
    <row r="72" spans="1:16">
      <c r="A72" s="444" t="s">
        <v>609</v>
      </c>
      <c r="B72" s="529" t="s">
        <v>148</v>
      </c>
      <c r="C72" s="440">
        <v>14033</v>
      </c>
      <c r="D72" s="420" t="s">
        <v>620</v>
      </c>
      <c r="E72" s="404">
        <v>16</v>
      </c>
      <c r="F72" s="430">
        <v>14033</v>
      </c>
      <c r="G72" s="421" t="str">
        <f>'Daily Mbr Ins'!C132</f>
        <v>016</v>
      </c>
      <c r="H72" s="430" t="s">
        <v>249</v>
      </c>
      <c r="I72" s="422">
        <v>43</v>
      </c>
      <c r="J72" s="422">
        <v>4</v>
      </c>
      <c r="K72" s="431">
        <v>1</v>
      </c>
      <c r="L72" s="423">
        <v>3</v>
      </c>
      <c r="M72" s="431">
        <v>0</v>
      </c>
      <c r="N72" s="431">
        <v>0</v>
      </c>
      <c r="O72" s="431">
        <v>0</v>
      </c>
      <c r="P72" s="430">
        <f>'Daily Mbr Ins'!J132</f>
        <v>0</v>
      </c>
    </row>
    <row r="73" spans="1:16">
      <c r="A73" s="444" t="s">
        <v>609</v>
      </c>
      <c r="B73" s="529" t="s">
        <v>148</v>
      </c>
      <c r="C73" s="440">
        <v>1882</v>
      </c>
      <c r="D73" s="420" t="s">
        <v>620</v>
      </c>
      <c r="E73" s="404">
        <v>16</v>
      </c>
      <c r="F73" s="430">
        <v>1882</v>
      </c>
      <c r="G73" s="421" t="str">
        <f>'Daily Mbr Ins'!C17</f>
        <v>016</v>
      </c>
      <c r="H73" s="430" t="s">
        <v>161</v>
      </c>
      <c r="I73" s="422">
        <v>71</v>
      </c>
      <c r="J73" s="422">
        <v>5</v>
      </c>
      <c r="K73" s="431">
        <v>4</v>
      </c>
      <c r="L73" s="423">
        <v>0</v>
      </c>
      <c r="M73" s="431">
        <v>7</v>
      </c>
      <c r="N73" s="431">
        <v>3</v>
      </c>
      <c r="O73" s="431">
        <v>3</v>
      </c>
      <c r="P73" s="422">
        <f>'Daily Mbr Ins'!J17</f>
        <v>1</v>
      </c>
    </row>
    <row r="74" spans="1:16">
      <c r="A74" s="444" t="s">
        <v>609</v>
      </c>
      <c r="B74" s="529" t="s">
        <v>148</v>
      </c>
      <c r="C74" s="440">
        <v>1158</v>
      </c>
      <c r="D74" s="420" t="s">
        <v>620</v>
      </c>
      <c r="E74" s="404">
        <v>16</v>
      </c>
      <c r="F74" s="430">
        <v>1158</v>
      </c>
      <c r="G74" s="421" t="str">
        <f>'Daily Mbr Ins'!C10</f>
        <v>016</v>
      </c>
      <c r="H74" s="430" t="s">
        <v>149</v>
      </c>
      <c r="I74" s="422">
        <v>99</v>
      </c>
      <c r="J74" s="422">
        <v>7</v>
      </c>
      <c r="K74" s="431">
        <v>10</v>
      </c>
      <c r="L74" s="423">
        <v>1</v>
      </c>
      <c r="M74" s="424">
        <v>4</v>
      </c>
      <c r="N74" s="424">
        <v>0</v>
      </c>
      <c r="O74" s="424">
        <v>4</v>
      </c>
      <c r="P74" s="422">
        <f>'Daily Mbr Ins'!J10</f>
        <v>0</v>
      </c>
    </row>
    <row r="75" spans="1:16">
      <c r="A75" s="444" t="s">
        <v>625</v>
      </c>
      <c r="B75" s="530" t="s">
        <v>167</v>
      </c>
      <c r="C75" s="442">
        <v>7949</v>
      </c>
      <c r="D75" s="420" t="s">
        <v>609</v>
      </c>
      <c r="E75" s="406">
        <v>17</v>
      </c>
      <c r="F75" s="432">
        <v>7949</v>
      </c>
      <c r="G75" s="432" t="str">
        <f>'Daily Mbr Ins'!C57</f>
        <v>017</v>
      </c>
      <c r="H75" s="432" t="s">
        <v>206</v>
      </c>
      <c r="I75" s="432">
        <v>48</v>
      </c>
      <c r="J75" s="432">
        <v>4</v>
      </c>
      <c r="K75" s="433">
        <v>0</v>
      </c>
      <c r="L75" s="434">
        <v>0</v>
      </c>
      <c r="M75" s="433">
        <v>0</v>
      </c>
      <c r="N75" s="433">
        <v>0</v>
      </c>
      <c r="O75" s="433">
        <v>0</v>
      </c>
      <c r="P75" s="432">
        <f>'Daily Mbr Ins'!J57</f>
        <v>0</v>
      </c>
    </row>
    <row r="76" spans="1:16">
      <c r="A76" s="444" t="s">
        <v>625</v>
      </c>
      <c r="B76" s="529" t="s">
        <v>167</v>
      </c>
      <c r="C76" s="444">
        <v>8100</v>
      </c>
      <c r="D76" s="420" t="s">
        <v>609</v>
      </c>
      <c r="E76" s="404">
        <v>17</v>
      </c>
      <c r="F76" s="430">
        <v>8100</v>
      </c>
      <c r="G76" s="421" t="str">
        <f>'Daily Mbr Ins'!C61</f>
        <v>017</v>
      </c>
      <c r="H76" s="430" t="s">
        <v>209</v>
      </c>
      <c r="I76" s="422">
        <v>98</v>
      </c>
      <c r="J76" s="422">
        <v>7</v>
      </c>
      <c r="K76" s="431">
        <v>4</v>
      </c>
      <c r="L76" s="423">
        <v>9</v>
      </c>
      <c r="M76" s="424">
        <v>7</v>
      </c>
      <c r="N76" s="424">
        <v>8</v>
      </c>
      <c r="O76" s="424">
        <v>1</v>
      </c>
      <c r="P76" s="422">
        <f>'Daily Mbr Ins'!J61</f>
        <v>0</v>
      </c>
    </row>
    <row r="77" spans="1:16">
      <c r="A77" s="444" t="s">
        <v>625</v>
      </c>
      <c r="B77" s="529" t="s">
        <v>167</v>
      </c>
      <c r="C77" s="440">
        <v>3145</v>
      </c>
      <c r="D77" s="420" t="s">
        <v>609</v>
      </c>
      <c r="E77" s="404">
        <v>17</v>
      </c>
      <c r="F77" s="430">
        <v>3145</v>
      </c>
      <c r="G77" s="421" t="str">
        <f>'Daily Mbr Ins'!C21</f>
        <v>017</v>
      </c>
      <c r="H77" s="430" t="s">
        <v>168</v>
      </c>
      <c r="I77" s="422">
        <v>113</v>
      </c>
      <c r="J77" s="422">
        <v>8</v>
      </c>
      <c r="K77" s="431">
        <v>0</v>
      </c>
      <c r="L77" s="423">
        <v>2</v>
      </c>
      <c r="M77" s="424">
        <v>0</v>
      </c>
      <c r="N77" s="424">
        <v>1</v>
      </c>
      <c r="O77" s="424">
        <v>2</v>
      </c>
      <c r="P77" s="422">
        <f>'Daily Mbr Ins'!J21</f>
        <v>1</v>
      </c>
    </row>
    <row r="78" spans="1:16">
      <c r="A78" s="444" t="s">
        <v>625</v>
      </c>
      <c r="B78" s="529" t="s">
        <v>167</v>
      </c>
      <c r="C78" s="440">
        <v>6442</v>
      </c>
      <c r="D78" s="420" t="s">
        <v>609</v>
      </c>
      <c r="E78" s="404">
        <v>17</v>
      </c>
      <c r="F78" s="430">
        <v>6442</v>
      </c>
      <c r="G78" s="421" t="str">
        <f>'Daily Mbr Ins'!C37</f>
        <v>017</v>
      </c>
      <c r="H78" s="430" t="s">
        <v>189</v>
      </c>
      <c r="I78" s="422">
        <v>149</v>
      </c>
      <c r="J78" s="422">
        <v>10</v>
      </c>
      <c r="K78" s="431">
        <v>9</v>
      </c>
      <c r="L78" s="423">
        <v>12</v>
      </c>
      <c r="M78" s="424">
        <v>9</v>
      </c>
      <c r="N78" s="424">
        <v>5</v>
      </c>
      <c r="O78" s="424">
        <v>2</v>
      </c>
      <c r="P78" s="422">
        <f>'Daily Mbr Ins'!J37</f>
        <v>0</v>
      </c>
    </row>
    <row r="79" spans="1:16">
      <c r="A79" s="444" t="s">
        <v>625</v>
      </c>
      <c r="B79" s="529" t="s">
        <v>158</v>
      </c>
      <c r="C79" s="440">
        <v>14157</v>
      </c>
      <c r="D79" s="420" t="s">
        <v>620</v>
      </c>
      <c r="E79" s="404">
        <v>18</v>
      </c>
      <c r="F79" s="430">
        <v>14157</v>
      </c>
      <c r="G79" s="421" t="str">
        <f>'Daily Mbr Ins'!C137</f>
        <v>018</v>
      </c>
      <c r="H79" s="430" t="s">
        <v>159</v>
      </c>
      <c r="I79" s="422">
        <v>54</v>
      </c>
      <c r="J79" s="422">
        <v>4</v>
      </c>
      <c r="K79" s="431">
        <v>3</v>
      </c>
      <c r="L79" s="423">
        <v>0</v>
      </c>
      <c r="M79" s="431">
        <v>0</v>
      </c>
      <c r="N79" s="431">
        <v>0</v>
      </c>
      <c r="O79" s="431">
        <v>1</v>
      </c>
      <c r="P79" s="430">
        <f>'Daily Mbr Ins'!J137</f>
        <v>0</v>
      </c>
    </row>
    <row r="80" spans="1:16">
      <c r="A80" s="444" t="s">
        <v>625</v>
      </c>
      <c r="B80" s="529" t="s">
        <v>158</v>
      </c>
      <c r="C80" s="440">
        <v>9378</v>
      </c>
      <c r="D80" s="420" t="s">
        <v>620</v>
      </c>
      <c r="E80" s="404">
        <v>18</v>
      </c>
      <c r="F80" s="430">
        <v>9378</v>
      </c>
      <c r="G80" s="421" t="str">
        <f>'Daily Mbr Ins'!C72</f>
        <v>018</v>
      </c>
      <c r="H80" s="430" t="s">
        <v>159</v>
      </c>
      <c r="I80" s="422">
        <v>114</v>
      </c>
      <c r="J80" s="422">
        <v>8</v>
      </c>
      <c r="K80" s="431">
        <v>3</v>
      </c>
      <c r="L80" s="423">
        <v>4</v>
      </c>
      <c r="M80" s="424">
        <v>10</v>
      </c>
      <c r="N80" s="424">
        <v>7</v>
      </c>
      <c r="O80" s="424">
        <v>2</v>
      </c>
      <c r="P80" s="422">
        <f>'Daily Mbr Ins'!J72</f>
        <v>0</v>
      </c>
    </row>
    <row r="81" spans="1:16">
      <c r="A81" s="444" t="s">
        <v>625</v>
      </c>
      <c r="B81" s="529" t="s">
        <v>158</v>
      </c>
      <c r="C81" s="444">
        <v>1806</v>
      </c>
      <c r="D81" s="420" t="s">
        <v>620</v>
      </c>
      <c r="E81" s="404">
        <v>18</v>
      </c>
      <c r="F81" s="430">
        <v>1806</v>
      </c>
      <c r="G81" s="421" t="str">
        <f>'Daily Mbr Ins'!C15</f>
        <v>018</v>
      </c>
      <c r="H81" s="430" t="s">
        <v>159</v>
      </c>
      <c r="I81" s="422">
        <v>148</v>
      </c>
      <c r="J81" s="422">
        <v>9</v>
      </c>
      <c r="K81" s="431">
        <v>3</v>
      </c>
      <c r="L81" s="423">
        <v>1</v>
      </c>
      <c r="M81" s="424">
        <v>10</v>
      </c>
      <c r="N81" s="424">
        <v>2</v>
      </c>
      <c r="O81" s="424">
        <v>3</v>
      </c>
      <c r="P81" s="422">
        <f>'Daily Mbr Ins'!J15</f>
        <v>17</v>
      </c>
    </row>
    <row r="82" spans="1:16">
      <c r="A82" s="444" t="s">
        <v>625</v>
      </c>
      <c r="B82" s="529" t="s">
        <v>158</v>
      </c>
      <c r="C82" s="440">
        <v>8305</v>
      </c>
      <c r="D82" s="420" t="s">
        <v>620</v>
      </c>
      <c r="E82" s="404">
        <v>18</v>
      </c>
      <c r="F82" s="430">
        <v>8305</v>
      </c>
      <c r="G82" s="421" t="str">
        <f>'Daily Mbr Ins'!C63</f>
        <v>018</v>
      </c>
      <c r="H82" s="430" t="s">
        <v>159</v>
      </c>
      <c r="I82" s="422">
        <v>147</v>
      </c>
      <c r="J82" s="422">
        <v>9</v>
      </c>
      <c r="K82" s="431">
        <v>3</v>
      </c>
      <c r="L82" s="423">
        <v>11</v>
      </c>
      <c r="M82" s="424">
        <v>18</v>
      </c>
      <c r="N82" s="424">
        <v>13</v>
      </c>
      <c r="O82" s="424">
        <v>11</v>
      </c>
      <c r="P82" s="422">
        <f>'Daily Mbr Ins'!J63</f>
        <v>0</v>
      </c>
    </row>
    <row r="83" spans="1:16">
      <c r="A83" s="444" t="s">
        <v>1974</v>
      </c>
      <c r="B83" s="529" t="s">
        <v>146</v>
      </c>
      <c r="C83" s="440">
        <v>11827</v>
      </c>
      <c r="D83" s="420" t="s">
        <v>610</v>
      </c>
      <c r="E83" s="404">
        <v>19</v>
      </c>
      <c r="F83" s="430">
        <v>11827</v>
      </c>
      <c r="G83" s="421" t="str">
        <f>'Daily Mbr Ins'!C100</f>
        <v>019</v>
      </c>
      <c r="H83" s="430" t="s">
        <v>235</v>
      </c>
      <c r="I83" s="422">
        <v>70</v>
      </c>
      <c r="J83" s="422">
        <v>5</v>
      </c>
      <c r="K83" s="431">
        <v>4</v>
      </c>
      <c r="L83" s="423">
        <v>2</v>
      </c>
      <c r="M83" s="424">
        <v>2</v>
      </c>
      <c r="N83" s="424">
        <v>5</v>
      </c>
      <c r="O83" s="424">
        <v>2</v>
      </c>
      <c r="P83" s="422">
        <f>'Daily Mbr Ins'!J100</f>
        <v>2</v>
      </c>
    </row>
    <row r="84" spans="1:16">
      <c r="A84" s="444" t="s">
        <v>1974</v>
      </c>
      <c r="B84" s="529" t="s">
        <v>146</v>
      </c>
      <c r="C84" s="440">
        <v>8386</v>
      </c>
      <c r="D84" s="420" t="s">
        <v>610</v>
      </c>
      <c r="E84" s="404">
        <v>19</v>
      </c>
      <c r="F84" s="430">
        <v>8386</v>
      </c>
      <c r="G84" s="421" t="str">
        <f>'Daily Mbr Ins'!C65</f>
        <v>019</v>
      </c>
      <c r="H84" s="430" t="s">
        <v>212</v>
      </c>
      <c r="I84" s="422">
        <v>103</v>
      </c>
      <c r="J84" s="422">
        <v>7</v>
      </c>
      <c r="K84" s="431">
        <v>8</v>
      </c>
      <c r="L84" s="423">
        <v>6</v>
      </c>
      <c r="M84" s="424">
        <v>1</v>
      </c>
      <c r="N84" s="424">
        <v>0</v>
      </c>
      <c r="O84" s="424">
        <v>4</v>
      </c>
      <c r="P84" s="422">
        <f>'Daily Mbr Ins'!J65</f>
        <v>0</v>
      </c>
    </row>
    <row r="85" spans="1:16">
      <c r="A85" s="444" t="s">
        <v>1974</v>
      </c>
      <c r="B85" s="529" t="s">
        <v>146</v>
      </c>
      <c r="C85" s="440">
        <v>1032</v>
      </c>
      <c r="D85" s="420" t="s">
        <v>610</v>
      </c>
      <c r="E85" s="404">
        <v>19</v>
      </c>
      <c r="F85" s="430">
        <v>1032</v>
      </c>
      <c r="G85" s="421" t="str">
        <f>'Daily Mbr Ins'!C9</f>
        <v>019</v>
      </c>
      <c r="H85" s="430" t="s">
        <v>147</v>
      </c>
      <c r="I85" s="422">
        <v>181</v>
      </c>
      <c r="J85" s="422">
        <v>12</v>
      </c>
      <c r="K85" s="431">
        <v>15</v>
      </c>
      <c r="L85" s="423">
        <v>16</v>
      </c>
      <c r="M85" s="424">
        <v>14</v>
      </c>
      <c r="N85" s="424">
        <v>19</v>
      </c>
      <c r="O85" s="424">
        <v>10</v>
      </c>
      <c r="P85" s="422">
        <f>'Daily Mbr Ins'!J9</f>
        <v>0</v>
      </c>
    </row>
    <row r="86" spans="1:16">
      <c r="A86" s="444" t="s">
        <v>1974</v>
      </c>
      <c r="B86" s="529" t="s">
        <v>146</v>
      </c>
      <c r="C86" s="440">
        <v>2493</v>
      </c>
      <c r="D86" s="420" t="s">
        <v>610</v>
      </c>
      <c r="E86" s="404">
        <v>19</v>
      </c>
      <c r="F86" s="430">
        <v>2493</v>
      </c>
      <c r="G86" s="421" t="str">
        <f>'Daily Mbr Ins'!C18</f>
        <v>019</v>
      </c>
      <c r="H86" s="430" t="s">
        <v>162</v>
      </c>
      <c r="I86" s="422">
        <v>127</v>
      </c>
      <c r="J86" s="422">
        <v>9</v>
      </c>
      <c r="K86" s="431">
        <v>4</v>
      </c>
      <c r="L86" s="423">
        <v>7</v>
      </c>
      <c r="M86" s="424">
        <v>10</v>
      </c>
      <c r="N86" s="424">
        <v>1</v>
      </c>
      <c r="O86" s="424">
        <v>10</v>
      </c>
      <c r="P86" s="422">
        <f>'Daily Mbr Ins'!J18</f>
        <v>1</v>
      </c>
    </row>
    <row r="87" spans="1:16">
      <c r="A87" s="444" t="s">
        <v>609</v>
      </c>
      <c r="B87" s="530" t="s">
        <v>154</v>
      </c>
      <c r="C87" s="442">
        <v>6788</v>
      </c>
      <c r="D87" s="420" t="s">
        <v>620</v>
      </c>
      <c r="E87" s="406">
        <v>20</v>
      </c>
      <c r="F87" s="432">
        <v>6788</v>
      </c>
      <c r="G87" s="432" t="str">
        <f>'Daily Mbr Ins'!C40</f>
        <v>020</v>
      </c>
      <c r="H87" s="432" t="s">
        <v>194</v>
      </c>
      <c r="I87" s="432">
        <v>30</v>
      </c>
      <c r="J87" s="432">
        <v>4</v>
      </c>
      <c r="K87" s="433">
        <v>0</v>
      </c>
      <c r="L87" s="434">
        <v>0</v>
      </c>
      <c r="M87" s="433">
        <v>0</v>
      </c>
      <c r="N87" s="433">
        <v>0</v>
      </c>
      <c r="O87" s="433">
        <v>0</v>
      </c>
      <c r="P87" s="432">
        <f>'Daily Mbr Ins'!J40</f>
        <v>0</v>
      </c>
    </row>
    <row r="88" spans="1:16">
      <c r="A88" s="444" t="s">
        <v>609</v>
      </c>
      <c r="B88" s="530" t="s">
        <v>154</v>
      </c>
      <c r="C88" s="442">
        <v>7513</v>
      </c>
      <c r="D88" s="420" t="s">
        <v>620</v>
      </c>
      <c r="E88" s="406">
        <v>20</v>
      </c>
      <c r="F88" s="430">
        <v>7513</v>
      </c>
      <c r="G88" s="421" t="str">
        <f>'Daily Mbr Ins'!C50</f>
        <v>020</v>
      </c>
      <c r="H88" s="430" t="s">
        <v>202</v>
      </c>
      <c r="I88" s="422">
        <v>30</v>
      </c>
      <c r="J88" s="422">
        <v>4</v>
      </c>
      <c r="K88" s="431">
        <v>0</v>
      </c>
      <c r="L88" s="423">
        <v>10</v>
      </c>
      <c r="M88" s="424">
        <v>6</v>
      </c>
      <c r="N88" s="424">
        <v>3</v>
      </c>
      <c r="O88" s="424">
        <v>0</v>
      </c>
      <c r="P88" s="422">
        <f>'Daily Mbr Ins'!J50</f>
        <v>0</v>
      </c>
    </row>
    <row r="89" spans="1:16">
      <c r="A89" s="444" t="s">
        <v>609</v>
      </c>
      <c r="B89" s="529" t="s">
        <v>154</v>
      </c>
      <c r="C89" s="440">
        <v>9801</v>
      </c>
      <c r="D89" s="420" t="s">
        <v>620</v>
      </c>
      <c r="E89" s="404">
        <v>20</v>
      </c>
      <c r="F89" s="430">
        <v>9801</v>
      </c>
      <c r="G89" s="421" t="str">
        <f>'Daily Mbr Ins'!C80</f>
        <v>020</v>
      </c>
      <c r="H89" s="430" t="s">
        <v>221</v>
      </c>
      <c r="I89" s="422">
        <v>47</v>
      </c>
      <c r="J89" s="422">
        <v>4</v>
      </c>
      <c r="K89" s="431">
        <v>0</v>
      </c>
      <c r="L89" s="423">
        <v>0</v>
      </c>
      <c r="M89" s="431">
        <v>12</v>
      </c>
      <c r="N89" s="431">
        <v>4</v>
      </c>
      <c r="O89" s="431">
        <v>3</v>
      </c>
      <c r="P89" s="422">
        <f>'Daily Mbr Ins'!J80</f>
        <v>0</v>
      </c>
    </row>
    <row r="90" spans="1:16">
      <c r="A90" s="444" t="s">
        <v>609</v>
      </c>
      <c r="B90" s="529" t="s">
        <v>154</v>
      </c>
      <c r="C90" s="440">
        <v>7626</v>
      </c>
      <c r="D90" s="420" t="s">
        <v>620</v>
      </c>
      <c r="E90" s="404">
        <v>20</v>
      </c>
      <c r="F90" s="430">
        <v>7626</v>
      </c>
      <c r="G90" s="421" t="str">
        <f>'Daily Mbr Ins'!C53</f>
        <v>020</v>
      </c>
      <c r="H90" s="430" t="s">
        <v>204</v>
      </c>
      <c r="I90" s="422">
        <v>38</v>
      </c>
      <c r="J90" s="422">
        <v>4</v>
      </c>
      <c r="K90" s="431">
        <v>6</v>
      </c>
      <c r="L90" s="423">
        <v>4</v>
      </c>
      <c r="M90" s="431">
        <v>0</v>
      </c>
      <c r="N90" s="431">
        <v>0</v>
      </c>
      <c r="O90" s="431">
        <v>5</v>
      </c>
      <c r="P90" s="430">
        <f>'Daily Mbr Ins'!J53</f>
        <v>2</v>
      </c>
    </row>
    <row r="91" spans="1:16">
      <c r="A91" s="444" t="s">
        <v>609</v>
      </c>
      <c r="B91" s="529" t="s">
        <v>154</v>
      </c>
      <c r="C91" s="440">
        <v>1229</v>
      </c>
      <c r="D91" s="420" t="s">
        <v>620</v>
      </c>
      <c r="E91" s="404">
        <v>20</v>
      </c>
      <c r="F91" s="430">
        <v>1229</v>
      </c>
      <c r="G91" s="421" t="str">
        <f>'Daily Mbr Ins'!C13</f>
        <v>020</v>
      </c>
      <c r="H91" s="430" t="s">
        <v>155</v>
      </c>
      <c r="I91" s="422">
        <v>221</v>
      </c>
      <c r="J91" s="422">
        <v>13</v>
      </c>
      <c r="K91" s="431">
        <v>8</v>
      </c>
      <c r="L91" s="423">
        <v>11</v>
      </c>
      <c r="M91" s="424">
        <v>23</v>
      </c>
      <c r="N91" s="424">
        <v>17</v>
      </c>
      <c r="O91" s="424">
        <v>31</v>
      </c>
      <c r="P91" s="422">
        <f>'Daily Mbr Ins'!J13</f>
        <v>3</v>
      </c>
    </row>
    <row r="92" spans="1:16">
      <c r="A92" s="444" t="s">
        <v>1974</v>
      </c>
      <c r="B92" s="529" t="s">
        <v>182</v>
      </c>
      <c r="C92" s="440">
        <v>5195</v>
      </c>
      <c r="D92" s="420" t="s">
        <v>609</v>
      </c>
      <c r="E92" s="404">
        <v>21</v>
      </c>
      <c r="F92" s="430">
        <v>5195</v>
      </c>
      <c r="G92" s="421" t="str">
        <f>'Daily Mbr Ins'!C32</f>
        <v>021</v>
      </c>
      <c r="H92" s="430" t="s">
        <v>183</v>
      </c>
      <c r="I92" s="422">
        <v>54</v>
      </c>
      <c r="J92" s="422">
        <v>4</v>
      </c>
      <c r="K92" s="431">
        <v>0</v>
      </c>
      <c r="L92" s="423">
        <v>0</v>
      </c>
      <c r="M92" s="431">
        <v>0</v>
      </c>
      <c r="N92" s="431">
        <v>0</v>
      </c>
      <c r="O92" s="431">
        <v>0</v>
      </c>
      <c r="P92" s="430">
        <f>'Daily Mbr Ins'!J32</f>
        <v>0</v>
      </c>
    </row>
    <row r="93" spans="1:16">
      <c r="A93" s="444" t="s">
        <v>1974</v>
      </c>
      <c r="B93" s="530" t="s">
        <v>182</v>
      </c>
      <c r="C93" s="442">
        <v>8358</v>
      </c>
      <c r="D93" s="420" t="s">
        <v>609</v>
      </c>
      <c r="E93" s="406">
        <v>21</v>
      </c>
      <c r="F93" s="432">
        <v>8358</v>
      </c>
      <c r="G93" s="432" t="str">
        <f>'Daily Mbr Ins'!C64</f>
        <v>021</v>
      </c>
      <c r="H93" s="432" t="s">
        <v>211</v>
      </c>
      <c r="I93" s="432">
        <v>14</v>
      </c>
      <c r="J93" s="432">
        <v>10</v>
      </c>
      <c r="K93" s="433">
        <v>0</v>
      </c>
      <c r="L93" s="434">
        <v>0</v>
      </c>
      <c r="M93" s="433">
        <v>0</v>
      </c>
      <c r="N93" s="433">
        <v>0</v>
      </c>
      <c r="O93" s="433">
        <v>0</v>
      </c>
      <c r="P93" s="432">
        <f>'Daily Mbr Ins'!J64</f>
        <v>0</v>
      </c>
    </row>
    <row r="94" spans="1:16">
      <c r="A94" s="444" t="s">
        <v>1974</v>
      </c>
      <c r="B94" s="530" t="s">
        <v>182</v>
      </c>
      <c r="C94" s="442">
        <v>14610</v>
      </c>
      <c r="D94" s="420" t="s">
        <v>609</v>
      </c>
      <c r="E94" s="406">
        <v>21</v>
      </c>
      <c r="F94" s="432">
        <v>14610</v>
      </c>
      <c r="G94" s="432" t="str">
        <f>'Daily Mbr Ins'!C143</f>
        <v>021</v>
      </c>
      <c r="H94" s="432" t="s">
        <v>254</v>
      </c>
      <c r="I94" s="432">
        <v>24</v>
      </c>
      <c r="J94" s="432">
        <v>4</v>
      </c>
      <c r="K94" s="433">
        <v>0</v>
      </c>
      <c r="L94" s="434">
        <v>0</v>
      </c>
      <c r="M94" s="433">
        <v>0</v>
      </c>
      <c r="N94" s="433">
        <v>0</v>
      </c>
      <c r="O94" s="433">
        <v>0</v>
      </c>
      <c r="P94" s="432">
        <f>'Daily Mbr Ins'!J143</f>
        <v>0</v>
      </c>
    </row>
    <row r="95" spans="1:16">
      <c r="A95" s="444" t="s">
        <v>1974</v>
      </c>
      <c r="B95" s="529" t="s">
        <v>182</v>
      </c>
      <c r="C95" s="440">
        <v>7912</v>
      </c>
      <c r="D95" s="420" t="s">
        <v>609</v>
      </c>
      <c r="E95" s="404">
        <v>21</v>
      </c>
      <c r="F95" s="430">
        <v>7912</v>
      </c>
      <c r="G95" s="421" t="str">
        <f>'Daily Mbr Ins'!C56</f>
        <v>021</v>
      </c>
      <c r="H95" s="430" t="s">
        <v>205</v>
      </c>
      <c r="I95" s="422">
        <v>32</v>
      </c>
      <c r="J95" s="422">
        <v>4</v>
      </c>
      <c r="K95" s="431">
        <v>5</v>
      </c>
      <c r="L95" s="423">
        <v>0</v>
      </c>
      <c r="M95" s="431">
        <v>0</v>
      </c>
      <c r="N95" s="431">
        <v>2</v>
      </c>
      <c r="O95" s="431">
        <v>1</v>
      </c>
      <c r="P95" s="422">
        <f>'Daily Mbr Ins'!J56</f>
        <v>0</v>
      </c>
    </row>
    <row r="96" spans="1:16">
      <c r="A96" s="444" t="s">
        <v>1974</v>
      </c>
      <c r="B96" s="529" t="s">
        <v>182</v>
      </c>
      <c r="C96" s="440">
        <v>8091</v>
      </c>
      <c r="D96" s="420" t="s">
        <v>609</v>
      </c>
      <c r="E96" s="404">
        <v>21</v>
      </c>
      <c r="F96" s="430">
        <v>8091</v>
      </c>
      <c r="G96" s="421" t="str">
        <f>'Daily Mbr Ins'!C60</f>
        <v>021</v>
      </c>
      <c r="H96" s="430" t="s">
        <v>208</v>
      </c>
      <c r="I96" s="422">
        <v>50</v>
      </c>
      <c r="J96" s="422">
        <v>4</v>
      </c>
      <c r="K96" s="431">
        <v>0</v>
      </c>
      <c r="L96" s="423">
        <v>2</v>
      </c>
      <c r="M96" s="424">
        <v>5</v>
      </c>
      <c r="N96" s="424">
        <v>1</v>
      </c>
      <c r="O96" s="424">
        <v>1</v>
      </c>
      <c r="P96" s="422">
        <f>'Daily Mbr Ins'!J60</f>
        <v>0</v>
      </c>
    </row>
    <row r="97" spans="1:16">
      <c r="A97" s="444" t="s">
        <v>1974</v>
      </c>
      <c r="B97" s="529" t="s">
        <v>182</v>
      </c>
      <c r="C97" s="440">
        <v>12078</v>
      </c>
      <c r="D97" s="420" t="s">
        <v>609</v>
      </c>
      <c r="E97" s="404">
        <v>21</v>
      </c>
      <c r="F97" s="430">
        <v>12078</v>
      </c>
      <c r="G97" s="421" t="str">
        <f>'Daily Mbr Ins'!C105</f>
        <v>021</v>
      </c>
      <c r="H97" s="430" t="s">
        <v>237</v>
      </c>
      <c r="I97" s="422">
        <v>80</v>
      </c>
      <c r="J97" s="422">
        <v>5</v>
      </c>
      <c r="K97" s="431">
        <v>4</v>
      </c>
      <c r="L97" s="423">
        <v>12</v>
      </c>
      <c r="M97" s="424">
        <v>6</v>
      </c>
      <c r="N97" s="424">
        <v>6</v>
      </c>
      <c r="O97" s="424">
        <v>3</v>
      </c>
      <c r="P97" s="422">
        <f>'Daily Mbr Ins'!J105</f>
        <v>0</v>
      </c>
    </row>
    <row r="98" spans="1:16">
      <c r="A98" s="444" t="s">
        <v>609</v>
      </c>
      <c r="B98" s="530" t="s">
        <v>225</v>
      </c>
      <c r="C98" s="447">
        <v>8090</v>
      </c>
      <c r="D98" s="420" t="s">
        <v>620</v>
      </c>
      <c r="E98" s="406">
        <v>22</v>
      </c>
      <c r="F98" s="432">
        <v>8090</v>
      </c>
      <c r="G98" s="432" t="str">
        <f>'Daily Mbr Ins'!C59</f>
        <v>022</v>
      </c>
      <c r="H98" s="432" t="s">
        <v>207</v>
      </c>
      <c r="I98" s="432">
        <v>26</v>
      </c>
      <c r="J98" s="432">
        <v>4</v>
      </c>
      <c r="K98" s="433">
        <v>0</v>
      </c>
      <c r="L98" s="434">
        <v>0</v>
      </c>
      <c r="M98" s="433">
        <v>0</v>
      </c>
      <c r="N98" s="433">
        <v>0</v>
      </c>
      <c r="O98" s="433">
        <v>0</v>
      </c>
      <c r="P98" s="432">
        <f>'Daily Mbr Ins'!J59</f>
        <v>0</v>
      </c>
    </row>
    <row r="99" spans="1:16">
      <c r="A99" s="444" t="s">
        <v>609</v>
      </c>
      <c r="B99" s="529" t="s">
        <v>225</v>
      </c>
      <c r="C99" s="441">
        <v>13895</v>
      </c>
      <c r="D99" s="420" t="s">
        <v>620</v>
      </c>
      <c r="E99" s="404">
        <v>22</v>
      </c>
      <c r="F99" s="430">
        <v>13895</v>
      </c>
      <c r="G99" s="421" t="str">
        <f>'Daily Mbr Ins'!C131</f>
        <v>022</v>
      </c>
      <c r="H99" s="430" t="s">
        <v>248</v>
      </c>
      <c r="I99" s="422">
        <v>84</v>
      </c>
      <c r="J99" s="422">
        <v>6</v>
      </c>
      <c r="K99" s="431">
        <v>1</v>
      </c>
      <c r="L99" s="423">
        <v>4</v>
      </c>
      <c r="M99" s="424">
        <v>7</v>
      </c>
      <c r="N99" s="424">
        <v>8</v>
      </c>
      <c r="O99" s="424">
        <v>2</v>
      </c>
      <c r="P99" s="422">
        <f>'Daily Mbr Ins'!J131</f>
        <v>0</v>
      </c>
    </row>
    <row r="100" spans="1:16">
      <c r="A100" s="444" t="s">
        <v>609</v>
      </c>
      <c r="B100" s="529" t="s">
        <v>225</v>
      </c>
      <c r="C100" s="441">
        <v>11999</v>
      </c>
      <c r="D100" s="420" t="s">
        <v>620</v>
      </c>
      <c r="E100" s="404">
        <v>22</v>
      </c>
      <c r="F100" s="430">
        <v>11999</v>
      </c>
      <c r="G100" s="421" t="str">
        <f>'Daily Mbr Ins'!C104</f>
        <v>022</v>
      </c>
      <c r="H100" s="430" t="s">
        <v>193</v>
      </c>
      <c r="I100" s="422">
        <v>139</v>
      </c>
      <c r="J100" s="422">
        <v>10</v>
      </c>
      <c r="K100" s="431">
        <v>5</v>
      </c>
      <c r="L100" s="423">
        <v>3</v>
      </c>
      <c r="M100" s="424">
        <v>10</v>
      </c>
      <c r="N100" s="424">
        <v>5</v>
      </c>
      <c r="O100" s="424">
        <v>7</v>
      </c>
      <c r="P100" s="422">
        <f>'Daily Mbr Ins'!J104</f>
        <v>1</v>
      </c>
    </row>
    <row r="101" spans="1:16">
      <c r="A101" s="444" t="s">
        <v>609</v>
      </c>
      <c r="B101" s="529" t="s">
        <v>225</v>
      </c>
      <c r="C101" s="445">
        <v>14101</v>
      </c>
      <c r="D101" s="420" t="s">
        <v>621</v>
      </c>
      <c r="E101" s="405">
        <v>22</v>
      </c>
      <c r="F101" s="430">
        <v>14101</v>
      </c>
      <c r="G101" s="421" t="str">
        <f>'Daily Mbr Ins'!C134</f>
        <v>022</v>
      </c>
      <c r="H101" s="430" t="s">
        <v>251</v>
      </c>
      <c r="I101" s="422">
        <v>76</v>
      </c>
      <c r="J101" s="422">
        <v>4</v>
      </c>
      <c r="K101" s="431">
        <v>2</v>
      </c>
      <c r="L101" s="423">
        <v>3</v>
      </c>
      <c r="M101" s="424">
        <v>12</v>
      </c>
      <c r="N101" s="424">
        <v>11</v>
      </c>
      <c r="O101" s="424">
        <v>9</v>
      </c>
      <c r="P101" s="422">
        <f>'Daily Mbr Ins'!J134</f>
        <v>0</v>
      </c>
    </row>
    <row r="102" spans="1:16">
      <c r="A102" s="444" t="s">
        <v>625</v>
      </c>
      <c r="B102" s="529" t="s">
        <v>224</v>
      </c>
      <c r="C102" s="440">
        <v>10050</v>
      </c>
      <c r="D102" s="420" t="s">
        <v>609</v>
      </c>
      <c r="E102" s="404">
        <v>23</v>
      </c>
      <c r="F102" s="430">
        <v>10050</v>
      </c>
      <c r="G102" s="421" t="str">
        <f>'Daily Mbr Ins'!C83</f>
        <v>023</v>
      </c>
      <c r="H102" s="430" t="s">
        <v>178</v>
      </c>
      <c r="I102" s="422">
        <v>179</v>
      </c>
      <c r="J102" s="422">
        <v>11</v>
      </c>
      <c r="K102" s="431">
        <v>14</v>
      </c>
      <c r="L102" s="423">
        <v>11</v>
      </c>
      <c r="M102" s="424">
        <v>14</v>
      </c>
      <c r="N102" s="424">
        <v>0</v>
      </c>
      <c r="O102" s="424">
        <v>2</v>
      </c>
      <c r="P102" s="422">
        <f>'Daily Mbr Ins'!J83</f>
        <v>1</v>
      </c>
    </row>
    <row r="103" spans="1:16">
      <c r="A103" s="444" t="s">
        <v>625</v>
      </c>
      <c r="B103" s="529" t="s">
        <v>224</v>
      </c>
      <c r="C103" s="440">
        <v>11116</v>
      </c>
      <c r="D103" s="420" t="s">
        <v>609</v>
      </c>
      <c r="E103" s="404">
        <v>23</v>
      </c>
      <c r="F103" s="430">
        <v>11116</v>
      </c>
      <c r="G103" s="421" t="str">
        <f>'Daily Mbr Ins'!C94</f>
        <v>023</v>
      </c>
      <c r="H103" s="430" t="s">
        <v>231</v>
      </c>
      <c r="I103" s="422">
        <v>177</v>
      </c>
      <c r="J103" s="422">
        <v>12</v>
      </c>
      <c r="K103" s="431">
        <v>7</v>
      </c>
      <c r="L103" s="423">
        <v>15</v>
      </c>
      <c r="M103" s="424">
        <v>4</v>
      </c>
      <c r="N103" s="424">
        <v>20</v>
      </c>
      <c r="O103" s="424">
        <v>5</v>
      </c>
      <c r="P103" s="422">
        <f>'Daily Mbr Ins'!J94</f>
        <v>0</v>
      </c>
    </row>
    <row r="104" spans="1:16">
      <c r="A104" s="444" t="s">
        <v>625</v>
      </c>
      <c r="B104" s="529" t="s">
        <v>224</v>
      </c>
      <c r="C104" s="441">
        <v>12856</v>
      </c>
      <c r="D104" s="420" t="s">
        <v>609</v>
      </c>
      <c r="E104" s="404">
        <v>23</v>
      </c>
      <c r="F104" s="430">
        <v>12856</v>
      </c>
      <c r="G104" s="421" t="str">
        <f>'Daily Mbr Ins'!C118</f>
        <v>023</v>
      </c>
      <c r="H104" s="430" t="s">
        <v>174</v>
      </c>
      <c r="I104" s="422">
        <v>209</v>
      </c>
      <c r="J104" s="422">
        <v>14</v>
      </c>
      <c r="K104" s="431">
        <v>3</v>
      </c>
      <c r="L104" s="423">
        <v>7</v>
      </c>
      <c r="M104" s="424">
        <v>11</v>
      </c>
      <c r="N104" s="424">
        <v>9</v>
      </c>
      <c r="O104" s="424">
        <v>8</v>
      </c>
      <c r="P104" s="422">
        <f>'Daily Mbr Ins'!J118</f>
        <v>1</v>
      </c>
    </row>
    <row r="105" spans="1:16">
      <c r="A105" s="444" t="s">
        <v>625</v>
      </c>
      <c r="B105" s="529" t="s">
        <v>224</v>
      </c>
      <c r="C105" s="440">
        <v>13286</v>
      </c>
      <c r="D105" s="420" t="s">
        <v>609</v>
      </c>
      <c r="E105" s="404">
        <v>23</v>
      </c>
      <c r="F105" s="430">
        <v>13286</v>
      </c>
      <c r="G105" s="421" t="str">
        <f>'Daily Mbr Ins'!C123</f>
        <v>023</v>
      </c>
      <c r="H105" s="430" t="s">
        <v>244</v>
      </c>
      <c r="I105" s="422">
        <v>208</v>
      </c>
      <c r="J105" s="422">
        <v>14</v>
      </c>
      <c r="K105" s="431">
        <v>7</v>
      </c>
      <c r="L105" s="423">
        <v>8</v>
      </c>
      <c r="M105" s="424">
        <v>13</v>
      </c>
      <c r="N105" s="424">
        <v>6</v>
      </c>
      <c r="O105" s="424">
        <v>12</v>
      </c>
      <c r="P105" s="422">
        <f>'Daily Mbr Ins'!J123</f>
        <v>0</v>
      </c>
    </row>
    <row r="106" spans="1:16">
      <c r="A106" s="444" t="s">
        <v>625</v>
      </c>
      <c r="B106" s="529" t="s">
        <v>224</v>
      </c>
      <c r="C106" s="440">
        <v>13719</v>
      </c>
      <c r="D106" s="420" t="s">
        <v>609</v>
      </c>
      <c r="E106" s="404">
        <v>23</v>
      </c>
      <c r="F106" s="430">
        <v>13719</v>
      </c>
      <c r="G106" s="421" t="str">
        <f>'Daily Mbr Ins'!C127</f>
        <v>023</v>
      </c>
      <c r="H106" s="430" t="s">
        <v>246</v>
      </c>
      <c r="I106" s="422">
        <v>178</v>
      </c>
      <c r="J106" s="422">
        <v>11</v>
      </c>
      <c r="K106" s="431">
        <v>16</v>
      </c>
      <c r="L106" s="423">
        <v>14</v>
      </c>
      <c r="M106" s="424">
        <v>13</v>
      </c>
      <c r="N106" s="424">
        <v>16</v>
      </c>
      <c r="O106" s="424">
        <v>16</v>
      </c>
      <c r="P106" s="422">
        <f>'Daily Mbr Ins'!J127</f>
        <v>1</v>
      </c>
    </row>
    <row r="107" spans="1:16">
      <c r="A107" s="444" t="s">
        <v>620</v>
      </c>
      <c r="B107" s="529" t="s">
        <v>172</v>
      </c>
      <c r="C107" s="440">
        <v>3510</v>
      </c>
      <c r="D107" s="420" t="s">
        <v>610</v>
      </c>
      <c r="E107" s="404">
        <v>24</v>
      </c>
      <c r="F107" s="430">
        <v>3510</v>
      </c>
      <c r="G107" s="421" t="str">
        <f>'Daily Mbr Ins'!C24</f>
        <v>024</v>
      </c>
      <c r="H107" s="430" t="s">
        <v>151</v>
      </c>
      <c r="I107" s="422">
        <v>67</v>
      </c>
      <c r="J107" s="422">
        <v>5</v>
      </c>
      <c r="K107" s="431">
        <v>0</v>
      </c>
      <c r="L107" s="423">
        <v>10</v>
      </c>
      <c r="M107" s="424">
        <v>5</v>
      </c>
      <c r="N107" s="431">
        <v>0</v>
      </c>
      <c r="O107" s="431">
        <v>0</v>
      </c>
      <c r="P107" s="430">
        <f>'Daily Mbr Ins'!J24</f>
        <v>0</v>
      </c>
    </row>
    <row r="108" spans="1:16">
      <c r="A108" s="444" t="s">
        <v>620</v>
      </c>
      <c r="B108" s="529" t="s">
        <v>172</v>
      </c>
      <c r="C108" s="440">
        <v>11858</v>
      </c>
      <c r="D108" s="420" t="s">
        <v>610</v>
      </c>
      <c r="E108" s="404">
        <v>24</v>
      </c>
      <c r="F108" s="430">
        <v>11858</v>
      </c>
      <c r="G108" s="421" t="str">
        <f>'Daily Mbr Ins'!C102</f>
        <v>024</v>
      </c>
      <c r="H108" s="430" t="s">
        <v>236</v>
      </c>
      <c r="I108" s="422">
        <v>63</v>
      </c>
      <c r="J108" s="422">
        <v>4</v>
      </c>
      <c r="K108" s="431">
        <v>0</v>
      </c>
      <c r="L108" s="423">
        <v>4</v>
      </c>
      <c r="M108" s="424">
        <v>3</v>
      </c>
      <c r="N108" s="431">
        <v>0</v>
      </c>
      <c r="O108" s="431">
        <v>0</v>
      </c>
      <c r="P108" s="430">
        <f>'Daily Mbr Ins'!J102</f>
        <v>0</v>
      </c>
    </row>
    <row r="109" spans="1:16" ht="30">
      <c r="A109" s="444" t="s">
        <v>620</v>
      </c>
      <c r="B109" s="529" t="s">
        <v>172</v>
      </c>
      <c r="C109" s="440">
        <v>13024</v>
      </c>
      <c r="D109" s="420" t="s">
        <v>610</v>
      </c>
      <c r="E109" s="404">
        <v>24</v>
      </c>
      <c r="F109" s="430">
        <v>13024</v>
      </c>
      <c r="G109" s="421" t="str">
        <f>'Daily Mbr Ins'!C120</f>
        <v>024</v>
      </c>
      <c r="H109" s="430" t="s">
        <v>242</v>
      </c>
      <c r="I109" s="422">
        <v>61</v>
      </c>
      <c r="J109" s="422">
        <v>5</v>
      </c>
      <c r="K109" s="431">
        <v>1</v>
      </c>
      <c r="L109" s="423">
        <v>0</v>
      </c>
      <c r="M109" s="424">
        <v>1</v>
      </c>
      <c r="N109" s="424">
        <v>6</v>
      </c>
      <c r="O109" s="424">
        <v>2</v>
      </c>
      <c r="P109" s="422">
        <f>'Daily Mbr Ins'!J120</f>
        <v>0</v>
      </c>
    </row>
    <row r="110" spans="1:16">
      <c r="A110" s="444" t="s">
        <v>620</v>
      </c>
      <c r="B110" s="529" t="s">
        <v>172</v>
      </c>
      <c r="C110" s="440">
        <v>11675</v>
      </c>
      <c r="D110" s="420" t="s">
        <v>610</v>
      </c>
      <c r="E110" s="404">
        <v>24</v>
      </c>
      <c r="F110" s="430">
        <v>11675</v>
      </c>
      <c r="G110" s="421" t="str">
        <f>'Daily Mbr Ins'!C97</f>
        <v>024</v>
      </c>
      <c r="H110" s="430" t="s">
        <v>233</v>
      </c>
      <c r="I110" s="422">
        <v>274</v>
      </c>
      <c r="J110" s="422">
        <v>18</v>
      </c>
      <c r="K110" s="431">
        <v>15</v>
      </c>
      <c r="L110" s="423">
        <v>10</v>
      </c>
      <c r="M110" s="424">
        <v>19</v>
      </c>
      <c r="N110" s="431">
        <v>17</v>
      </c>
      <c r="O110" s="431">
        <v>19</v>
      </c>
      <c r="P110" s="430">
        <f>'Daily Mbr Ins'!J97</f>
        <v>3</v>
      </c>
    </row>
    <row r="111" spans="1:16">
      <c r="A111" s="444" t="s">
        <v>620</v>
      </c>
      <c r="B111" s="529" t="s">
        <v>198</v>
      </c>
      <c r="C111" s="440">
        <v>10832</v>
      </c>
      <c r="D111" s="420" t="s">
        <v>625</v>
      </c>
      <c r="E111" s="404">
        <v>25</v>
      </c>
      <c r="F111" s="430">
        <v>10832</v>
      </c>
      <c r="G111" s="421" t="str">
        <f>'Daily Mbr Ins'!C91</f>
        <v>025</v>
      </c>
      <c r="H111" s="430" t="s">
        <v>151</v>
      </c>
      <c r="I111" s="422">
        <v>51</v>
      </c>
      <c r="J111" s="422">
        <v>4</v>
      </c>
      <c r="K111" s="431">
        <v>7</v>
      </c>
      <c r="L111" s="423">
        <v>2</v>
      </c>
      <c r="M111" s="424">
        <v>1</v>
      </c>
      <c r="N111" s="424">
        <v>0</v>
      </c>
      <c r="O111" s="424">
        <v>5</v>
      </c>
      <c r="P111" s="422">
        <f>'Daily Mbr Ins'!J91</f>
        <v>0</v>
      </c>
    </row>
    <row r="112" spans="1:16">
      <c r="A112" s="444" t="s">
        <v>620</v>
      </c>
      <c r="B112" s="529" t="s">
        <v>198</v>
      </c>
      <c r="C112" s="440">
        <v>12164</v>
      </c>
      <c r="D112" s="420" t="s">
        <v>625</v>
      </c>
      <c r="E112" s="404">
        <v>25</v>
      </c>
      <c r="F112" s="430">
        <v>12164</v>
      </c>
      <c r="G112" s="421" t="str">
        <f>'Daily Mbr Ins'!C107</f>
        <v>025</v>
      </c>
      <c r="H112" s="430" t="s">
        <v>178</v>
      </c>
      <c r="I112" s="422">
        <v>149</v>
      </c>
      <c r="J112" s="422">
        <v>10</v>
      </c>
      <c r="K112" s="431">
        <v>14</v>
      </c>
      <c r="L112" s="423">
        <v>9</v>
      </c>
      <c r="M112" s="424">
        <v>10</v>
      </c>
      <c r="N112" s="424">
        <v>10</v>
      </c>
      <c r="O112" s="424">
        <v>5</v>
      </c>
      <c r="P112" s="422">
        <f>'Daily Mbr Ins'!J107</f>
        <v>0</v>
      </c>
    </row>
    <row r="113" spans="1:16">
      <c r="A113" s="444" t="s">
        <v>620</v>
      </c>
      <c r="B113" s="529" t="s">
        <v>198</v>
      </c>
      <c r="C113" s="440">
        <v>7159</v>
      </c>
      <c r="D113" s="420" t="s">
        <v>625</v>
      </c>
      <c r="E113" s="404">
        <v>25</v>
      </c>
      <c r="F113" s="430">
        <v>7159</v>
      </c>
      <c r="G113" s="421" t="str">
        <f>'Daily Mbr Ins'!C46</f>
        <v>025</v>
      </c>
      <c r="H113" s="430" t="s">
        <v>151</v>
      </c>
      <c r="I113" s="422">
        <v>114</v>
      </c>
      <c r="J113" s="422">
        <v>7</v>
      </c>
      <c r="K113" s="431">
        <v>4</v>
      </c>
      <c r="L113" s="423">
        <v>7</v>
      </c>
      <c r="M113" s="424">
        <v>2</v>
      </c>
      <c r="N113" s="424">
        <v>7</v>
      </c>
      <c r="O113" s="424">
        <v>7</v>
      </c>
      <c r="P113" s="422">
        <f>'Daily Mbr Ins'!J46</f>
        <v>0</v>
      </c>
    </row>
    <row r="114" spans="1:16">
      <c r="A114" s="444" t="s">
        <v>620</v>
      </c>
      <c r="B114" s="529" t="s">
        <v>198</v>
      </c>
      <c r="C114" s="440">
        <v>15001</v>
      </c>
      <c r="D114" s="420" t="s">
        <v>625</v>
      </c>
      <c r="E114" s="404">
        <v>25</v>
      </c>
      <c r="F114" s="430">
        <v>15001</v>
      </c>
      <c r="G114" s="421" t="str">
        <f>'Daily Mbr Ins'!C146</f>
        <v>025</v>
      </c>
      <c r="H114" s="430" t="s">
        <v>151</v>
      </c>
      <c r="I114" s="422">
        <v>139</v>
      </c>
      <c r="J114" s="422">
        <v>9</v>
      </c>
      <c r="K114" s="431">
        <v>14</v>
      </c>
      <c r="L114" s="423">
        <v>12</v>
      </c>
      <c r="M114" s="424">
        <v>11</v>
      </c>
      <c r="N114" s="424">
        <v>6</v>
      </c>
      <c r="O114" s="424">
        <v>8</v>
      </c>
      <c r="P114" s="422">
        <f>'Daily Mbr Ins'!J146</f>
        <v>0</v>
      </c>
    </row>
    <row r="115" spans="1:16">
      <c r="A115" s="444" t="s">
        <v>620</v>
      </c>
      <c r="B115" s="529" t="s">
        <v>198</v>
      </c>
      <c r="C115" s="440">
        <v>14357</v>
      </c>
      <c r="D115" s="420" t="s">
        <v>625</v>
      </c>
      <c r="E115" s="404">
        <v>25</v>
      </c>
      <c r="F115" s="430">
        <v>14357</v>
      </c>
      <c r="G115" s="421" t="str">
        <f>'Daily Mbr Ins'!C141</f>
        <v>025</v>
      </c>
      <c r="H115" s="430" t="s">
        <v>151</v>
      </c>
      <c r="I115" s="422">
        <v>145</v>
      </c>
      <c r="J115" s="422">
        <v>10</v>
      </c>
      <c r="K115" s="431">
        <v>9</v>
      </c>
      <c r="L115" s="423">
        <v>8</v>
      </c>
      <c r="M115" s="424">
        <v>18</v>
      </c>
      <c r="N115" s="424">
        <v>6</v>
      </c>
      <c r="O115" s="424">
        <v>12</v>
      </c>
      <c r="P115" s="422">
        <f>'Daily Mbr Ins'!J141</f>
        <v>0</v>
      </c>
    </row>
    <row r="116" spans="1:16">
      <c r="A116" s="444" t="s">
        <v>644</v>
      </c>
      <c r="B116" s="530" t="s">
        <v>165</v>
      </c>
      <c r="C116" s="442">
        <v>12375</v>
      </c>
      <c r="D116" s="420" t="s">
        <v>609</v>
      </c>
      <c r="E116" s="406">
        <v>26</v>
      </c>
      <c r="F116" s="430">
        <v>12375</v>
      </c>
      <c r="G116" s="421" t="str">
        <f>'Daily Mbr Ins'!C112</f>
        <v>026</v>
      </c>
      <c r="H116" s="430" t="s">
        <v>239</v>
      </c>
      <c r="I116" s="422">
        <v>63</v>
      </c>
      <c r="J116" s="422">
        <v>5</v>
      </c>
      <c r="K116" s="431">
        <v>4</v>
      </c>
      <c r="L116" s="423">
        <v>2</v>
      </c>
      <c r="M116" s="424">
        <v>0</v>
      </c>
      <c r="N116" s="424">
        <v>1</v>
      </c>
      <c r="O116" s="424">
        <v>0</v>
      </c>
      <c r="P116" s="422">
        <f>'Daily Mbr Ins'!J112</f>
        <v>0</v>
      </c>
    </row>
    <row r="117" spans="1:16">
      <c r="A117" s="444" t="s">
        <v>644</v>
      </c>
      <c r="B117" s="529" t="s">
        <v>165</v>
      </c>
      <c r="C117" s="440">
        <v>13841</v>
      </c>
      <c r="D117" s="420" t="s">
        <v>609</v>
      </c>
      <c r="E117" s="404">
        <v>26</v>
      </c>
      <c r="F117" s="430">
        <v>13841</v>
      </c>
      <c r="G117" s="421" t="str">
        <f>'Daily Mbr Ins'!C130</f>
        <v>026</v>
      </c>
      <c r="H117" s="430" t="s">
        <v>247</v>
      </c>
      <c r="I117" s="422">
        <v>61</v>
      </c>
      <c r="J117" s="422">
        <v>5</v>
      </c>
      <c r="K117" s="431">
        <v>4</v>
      </c>
      <c r="L117" s="423">
        <v>20</v>
      </c>
      <c r="M117" s="424">
        <v>6</v>
      </c>
      <c r="N117" s="424">
        <v>9</v>
      </c>
      <c r="O117" s="424">
        <v>5</v>
      </c>
      <c r="P117" s="422">
        <f>'Daily Mbr Ins'!J130</f>
        <v>1</v>
      </c>
    </row>
    <row r="118" spans="1:16">
      <c r="A118" s="444" t="s">
        <v>644</v>
      </c>
      <c r="B118" s="529" t="s">
        <v>165</v>
      </c>
      <c r="C118" s="440">
        <v>3136</v>
      </c>
      <c r="D118" s="420" t="s">
        <v>609</v>
      </c>
      <c r="E118" s="404">
        <v>26</v>
      </c>
      <c r="F118" s="430">
        <v>3136</v>
      </c>
      <c r="G118" s="421" t="str">
        <f>'Daily Mbr Ins'!C20</f>
        <v>026</v>
      </c>
      <c r="H118" s="430" t="s">
        <v>166</v>
      </c>
      <c r="I118" s="422">
        <v>129</v>
      </c>
      <c r="J118" s="422">
        <v>8</v>
      </c>
      <c r="K118" s="431">
        <v>11</v>
      </c>
      <c r="L118" s="423">
        <v>14</v>
      </c>
      <c r="M118" s="424">
        <v>5</v>
      </c>
      <c r="N118" s="424">
        <v>9</v>
      </c>
      <c r="O118" s="424">
        <v>7</v>
      </c>
      <c r="P118" s="422">
        <f>'Daily Mbr Ins'!J20</f>
        <v>0</v>
      </c>
    </row>
    <row r="119" spans="1:16">
      <c r="A119" s="444" t="s">
        <v>644</v>
      </c>
      <c r="B119" s="529" t="s">
        <v>165</v>
      </c>
      <c r="C119" s="440">
        <v>5221</v>
      </c>
      <c r="D119" s="420" t="s">
        <v>609</v>
      </c>
      <c r="E119" s="404">
        <v>26</v>
      </c>
      <c r="F119" s="430">
        <v>5221</v>
      </c>
      <c r="G119" s="421" t="str">
        <f>'Daily Mbr Ins'!C33</f>
        <v>026</v>
      </c>
      <c r="H119" s="430" t="s">
        <v>184</v>
      </c>
      <c r="I119" s="422">
        <v>79</v>
      </c>
      <c r="J119" s="422">
        <v>5</v>
      </c>
      <c r="K119" s="431">
        <v>2</v>
      </c>
      <c r="L119" s="423">
        <v>2</v>
      </c>
      <c r="M119" s="424">
        <v>5</v>
      </c>
      <c r="N119" s="424">
        <v>3</v>
      </c>
      <c r="O119" s="424">
        <v>7</v>
      </c>
      <c r="P119" s="422">
        <f>'Daily Mbr Ins'!J33</f>
        <v>5</v>
      </c>
    </row>
    <row r="120" spans="1:16">
      <c r="A120" s="444" t="s">
        <v>644</v>
      </c>
      <c r="B120" s="529" t="s">
        <v>165</v>
      </c>
      <c r="C120" s="440">
        <v>10062</v>
      </c>
      <c r="D120" s="420" t="s">
        <v>609</v>
      </c>
      <c r="E120" s="404">
        <v>26</v>
      </c>
      <c r="F120" s="430">
        <v>10062</v>
      </c>
      <c r="G120" s="421" t="str">
        <f>'Daily Mbr Ins'!C84</f>
        <v>026</v>
      </c>
      <c r="H120" s="430" t="s">
        <v>151</v>
      </c>
      <c r="I120" s="422">
        <v>337</v>
      </c>
      <c r="J120" s="422">
        <v>23</v>
      </c>
      <c r="K120" s="431">
        <v>23</v>
      </c>
      <c r="L120" s="423">
        <v>29</v>
      </c>
      <c r="M120" s="424">
        <v>15</v>
      </c>
      <c r="N120" s="424">
        <v>12</v>
      </c>
      <c r="O120" s="424">
        <v>7</v>
      </c>
      <c r="P120" s="422">
        <f>'Daily Mbr Ins'!J84</f>
        <v>2</v>
      </c>
    </row>
    <row r="121" spans="1:16">
      <c r="A121" s="444" t="s">
        <v>644</v>
      </c>
      <c r="B121" s="529" t="s">
        <v>165</v>
      </c>
      <c r="C121" s="450">
        <v>17036</v>
      </c>
      <c r="D121" s="421" t="s">
        <v>609</v>
      </c>
      <c r="E121" s="404">
        <v>26</v>
      </c>
      <c r="F121" s="422">
        <v>17036</v>
      </c>
      <c r="G121" s="422" t="s">
        <v>165</v>
      </c>
      <c r="H121" s="421" t="s">
        <v>1184</v>
      </c>
      <c r="I121" s="423">
        <v>32</v>
      </c>
      <c r="J121" s="424"/>
      <c r="K121" s="424"/>
      <c r="L121" s="422"/>
      <c r="M121" s="422"/>
      <c r="N121" s="422"/>
      <c r="O121" s="311">
        <v>14</v>
      </c>
      <c r="P121" s="422">
        <f>'Daily Mbr Ins'!J158</f>
        <v>7</v>
      </c>
    </row>
    <row r="122" spans="1:16">
      <c r="A122" s="444" t="s">
        <v>644</v>
      </c>
      <c r="B122" s="529" t="s">
        <v>199</v>
      </c>
      <c r="C122" s="440">
        <v>7243</v>
      </c>
      <c r="D122" s="420" t="s">
        <v>621</v>
      </c>
      <c r="E122" s="404">
        <v>27</v>
      </c>
      <c r="F122" s="430">
        <v>7243</v>
      </c>
      <c r="G122" s="421" t="str">
        <f>'Daily Mbr Ins'!C47</f>
        <v>027</v>
      </c>
      <c r="H122" s="430" t="s">
        <v>200</v>
      </c>
      <c r="I122" s="422">
        <v>96</v>
      </c>
      <c r="J122" s="422">
        <v>7</v>
      </c>
      <c r="K122" s="431">
        <v>0</v>
      </c>
      <c r="L122" s="423">
        <v>3</v>
      </c>
      <c r="M122" s="424">
        <v>2</v>
      </c>
      <c r="N122" s="424">
        <v>0</v>
      </c>
      <c r="O122" s="424">
        <v>4</v>
      </c>
      <c r="P122" s="422">
        <f>'Daily Mbr Ins'!J47</f>
        <v>0</v>
      </c>
    </row>
    <row r="123" spans="1:16">
      <c r="A123" s="444" t="s">
        <v>644</v>
      </c>
      <c r="B123" s="529" t="s">
        <v>199</v>
      </c>
      <c r="C123" s="440">
        <v>7904</v>
      </c>
      <c r="D123" s="420" t="s">
        <v>621</v>
      </c>
      <c r="E123" s="404">
        <v>27</v>
      </c>
      <c r="F123" s="430">
        <v>7904</v>
      </c>
      <c r="G123" s="421" t="str">
        <f>'Daily Mbr Ins'!C55</f>
        <v>027</v>
      </c>
      <c r="H123" s="430" t="s">
        <v>171</v>
      </c>
      <c r="I123" s="422">
        <v>285</v>
      </c>
      <c r="J123" s="422">
        <v>18</v>
      </c>
      <c r="K123" s="431">
        <v>26</v>
      </c>
      <c r="L123" s="423">
        <v>22</v>
      </c>
      <c r="M123" s="424">
        <v>20</v>
      </c>
      <c r="N123" s="424">
        <v>15</v>
      </c>
      <c r="O123" s="424">
        <v>20</v>
      </c>
      <c r="P123" s="422">
        <f>'Daily Mbr Ins'!J55</f>
        <v>1</v>
      </c>
    </row>
    <row r="124" spans="1:16">
      <c r="A124" s="444" t="s">
        <v>644</v>
      </c>
      <c r="B124" s="529" t="s">
        <v>199</v>
      </c>
      <c r="C124" s="443">
        <v>12246</v>
      </c>
      <c r="D124" s="420" t="s">
        <v>620</v>
      </c>
      <c r="E124" s="404">
        <v>27</v>
      </c>
      <c r="F124" s="430">
        <v>12246</v>
      </c>
      <c r="G124" s="421" t="str">
        <f>'Daily Mbr Ins'!C108</f>
        <v>027</v>
      </c>
      <c r="H124" s="430" t="s">
        <v>164</v>
      </c>
      <c r="I124" s="422">
        <v>155</v>
      </c>
      <c r="J124" s="422">
        <v>9</v>
      </c>
      <c r="K124" s="431">
        <v>4</v>
      </c>
      <c r="L124" s="423">
        <v>8</v>
      </c>
      <c r="M124" s="424">
        <v>9</v>
      </c>
      <c r="N124" s="424">
        <v>3</v>
      </c>
      <c r="O124" s="424">
        <v>20</v>
      </c>
      <c r="P124" s="422">
        <f>'Daily Mbr Ins'!J108</f>
        <v>0</v>
      </c>
    </row>
    <row r="125" spans="1:16">
      <c r="A125" s="444" t="s">
        <v>644</v>
      </c>
      <c r="B125" s="529" t="s">
        <v>199</v>
      </c>
      <c r="C125" s="440">
        <v>13779</v>
      </c>
      <c r="D125" s="420" t="s">
        <v>621</v>
      </c>
      <c r="E125" s="404">
        <v>27</v>
      </c>
      <c r="F125" s="430">
        <v>13779</v>
      </c>
      <c r="G125" s="421" t="str">
        <f>'Daily Mbr Ins'!C128</f>
        <v>027</v>
      </c>
      <c r="H125" s="430" t="s">
        <v>229</v>
      </c>
      <c r="I125" s="422">
        <v>232</v>
      </c>
      <c r="J125" s="422">
        <v>13</v>
      </c>
      <c r="K125" s="431">
        <v>17</v>
      </c>
      <c r="L125" s="423">
        <v>5</v>
      </c>
      <c r="M125" s="424">
        <v>8</v>
      </c>
      <c r="N125" s="424">
        <v>28</v>
      </c>
      <c r="O125" s="424">
        <v>41</v>
      </c>
      <c r="P125" s="422">
        <f>'Daily Mbr Ins'!J128</f>
        <v>0</v>
      </c>
    </row>
    <row r="126" spans="1:16">
      <c r="A126" s="444" t="s">
        <v>625</v>
      </c>
      <c r="B126" s="530" t="s">
        <v>176</v>
      </c>
      <c r="C126" s="442">
        <v>11912</v>
      </c>
      <c r="D126" s="420" t="s">
        <v>609</v>
      </c>
      <c r="E126" s="406">
        <v>28</v>
      </c>
      <c r="F126" s="432">
        <v>11912</v>
      </c>
      <c r="G126" s="432" t="str">
        <f>'Daily Mbr Ins'!C103</f>
        <v>028</v>
      </c>
      <c r="H126" s="432" t="s">
        <v>151</v>
      </c>
      <c r="I126" s="432">
        <v>44</v>
      </c>
      <c r="J126" s="432">
        <v>4</v>
      </c>
      <c r="K126" s="433">
        <v>0</v>
      </c>
      <c r="L126" s="434">
        <v>0</v>
      </c>
      <c r="M126" s="433">
        <v>0</v>
      </c>
      <c r="N126" s="433">
        <v>0</v>
      </c>
      <c r="O126" s="433">
        <v>0</v>
      </c>
      <c r="P126" s="432">
        <f>'Daily Mbr Ins'!J103</f>
        <v>0</v>
      </c>
    </row>
    <row r="127" spans="1:16">
      <c r="A127" s="444" t="s">
        <v>625</v>
      </c>
      <c r="B127" s="529" t="s">
        <v>176</v>
      </c>
      <c r="C127" s="440">
        <v>14804</v>
      </c>
      <c r="D127" s="420" t="s">
        <v>609</v>
      </c>
      <c r="E127" s="404">
        <v>28</v>
      </c>
      <c r="F127" s="430">
        <v>14804</v>
      </c>
      <c r="G127" s="421" t="str">
        <f>'Daily Mbr Ins'!C145</f>
        <v>028</v>
      </c>
      <c r="H127" s="430" t="s">
        <v>255</v>
      </c>
      <c r="I127" s="422">
        <v>52</v>
      </c>
      <c r="J127" s="422">
        <v>4</v>
      </c>
      <c r="K127" s="431">
        <v>0</v>
      </c>
      <c r="L127" s="423">
        <v>9</v>
      </c>
      <c r="M127" s="424">
        <v>0</v>
      </c>
      <c r="N127" s="424">
        <v>9</v>
      </c>
      <c r="O127" s="424">
        <v>0</v>
      </c>
      <c r="P127" s="422">
        <f>'Daily Mbr Ins'!J145</f>
        <v>4</v>
      </c>
    </row>
    <row r="128" spans="1:16">
      <c r="A128" s="444" t="s">
        <v>625</v>
      </c>
      <c r="B128" s="529" t="s">
        <v>176</v>
      </c>
      <c r="C128" s="440">
        <v>7562</v>
      </c>
      <c r="D128" s="420" t="s">
        <v>609</v>
      </c>
      <c r="E128" s="404">
        <v>28</v>
      </c>
      <c r="F128" s="430">
        <v>7562</v>
      </c>
      <c r="G128" s="421" t="str">
        <f>'Daily Mbr Ins'!C52</f>
        <v>028</v>
      </c>
      <c r="H128" s="430" t="s">
        <v>151</v>
      </c>
      <c r="I128" s="422">
        <v>79</v>
      </c>
      <c r="J128" s="422">
        <v>5</v>
      </c>
      <c r="K128" s="431">
        <v>5</v>
      </c>
      <c r="L128" s="423">
        <v>7</v>
      </c>
      <c r="M128" s="424">
        <v>3</v>
      </c>
      <c r="N128" s="424">
        <v>1</v>
      </c>
      <c r="O128" s="424">
        <v>2</v>
      </c>
      <c r="P128" s="422">
        <f>'Daily Mbr Ins'!J52</f>
        <v>0</v>
      </c>
    </row>
    <row r="129" spans="1:16">
      <c r="A129" s="444" t="s">
        <v>625</v>
      </c>
      <c r="B129" s="529" t="s">
        <v>176</v>
      </c>
      <c r="C129" s="440">
        <v>4339</v>
      </c>
      <c r="D129" s="420" t="s">
        <v>609</v>
      </c>
      <c r="E129" s="404">
        <v>28</v>
      </c>
      <c r="F129" s="430">
        <v>4339</v>
      </c>
      <c r="G129" s="421" t="str">
        <f>'Daily Mbr Ins'!C27</f>
        <v>028</v>
      </c>
      <c r="H129" s="430" t="s">
        <v>151</v>
      </c>
      <c r="I129" s="422">
        <v>67</v>
      </c>
      <c r="J129" s="422">
        <v>4</v>
      </c>
      <c r="K129" s="431">
        <v>4</v>
      </c>
      <c r="L129" s="423">
        <v>10</v>
      </c>
      <c r="M129" s="424">
        <v>3</v>
      </c>
      <c r="N129" s="424">
        <v>1</v>
      </c>
      <c r="O129" s="424">
        <v>4</v>
      </c>
      <c r="P129" s="422">
        <f>'Daily Mbr Ins'!J27</f>
        <v>0</v>
      </c>
    </row>
    <row r="130" spans="1:16">
      <c r="A130" s="444" t="s">
        <v>625</v>
      </c>
      <c r="B130" s="529" t="s">
        <v>176</v>
      </c>
      <c r="C130" s="440">
        <v>4737</v>
      </c>
      <c r="D130" s="420" t="s">
        <v>609</v>
      </c>
      <c r="E130" s="404">
        <v>28</v>
      </c>
      <c r="F130" s="430">
        <v>4737</v>
      </c>
      <c r="G130" s="421" t="str">
        <f>'Daily Mbr Ins'!C30</f>
        <v>028</v>
      </c>
      <c r="H130" s="430" t="s">
        <v>180</v>
      </c>
      <c r="I130" s="422">
        <v>135</v>
      </c>
      <c r="J130" s="422">
        <v>9</v>
      </c>
      <c r="K130" s="431">
        <v>3</v>
      </c>
      <c r="L130" s="423">
        <v>12</v>
      </c>
      <c r="M130" s="424">
        <v>8</v>
      </c>
      <c r="N130" s="424">
        <v>2</v>
      </c>
      <c r="O130" s="424">
        <v>10</v>
      </c>
      <c r="P130" s="422">
        <f>'Daily Mbr Ins'!J30</f>
        <v>0</v>
      </c>
    </row>
    <row r="131" spans="1:16">
      <c r="A131" s="444" t="s">
        <v>609</v>
      </c>
      <c r="B131" s="529" t="s">
        <v>197</v>
      </c>
      <c r="C131" s="443">
        <v>8813</v>
      </c>
      <c r="D131" s="420" t="s">
        <v>625</v>
      </c>
      <c r="E131" s="404">
        <v>29</v>
      </c>
      <c r="F131" s="430">
        <v>8813</v>
      </c>
      <c r="G131" s="421" t="str">
        <f>'Daily Mbr Ins'!C67</f>
        <v>029</v>
      </c>
      <c r="H131" s="430" t="s">
        <v>153</v>
      </c>
      <c r="I131" s="422">
        <v>91</v>
      </c>
      <c r="J131" s="422">
        <v>6</v>
      </c>
      <c r="K131" s="431">
        <v>7</v>
      </c>
      <c r="L131" s="423">
        <v>7</v>
      </c>
      <c r="M131" s="424">
        <v>6</v>
      </c>
      <c r="N131" s="424">
        <v>2</v>
      </c>
      <c r="O131" s="424">
        <v>3</v>
      </c>
      <c r="P131" s="422">
        <f>'Daily Mbr Ins'!J67</f>
        <v>0</v>
      </c>
    </row>
    <row r="132" spans="1:16">
      <c r="A132" s="444" t="s">
        <v>609</v>
      </c>
      <c r="B132" s="529" t="s">
        <v>197</v>
      </c>
      <c r="C132" s="443">
        <v>14139</v>
      </c>
      <c r="D132" s="420" t="s">
        <v>610</v>
      </c>
      <c r="E132" s="404">
        <v>29</v>
      </c>
      <c r="F132" s="430">
        <v>14139</v>
      </c>
      <c r="G132" s="421" t="str">
        <f>'Daily Mbr Ins'!C136</f>
        <v>029</v>
      </c>
      <c r="H132" s="430" t="s">
        <v>153</v>
      </c>
      <c r="I132" s="422">
        <v>70</v>
      </c>
      <c r="J132" s="422">
        <v>5</v>
      </c>
      <c r="K132" s="431">
        <v>0</v>
      </c>
      <c r="L132" s="423">
        <v>3</v>
      </c>
      <c r="M132" s="424">
        <v>5</v>
      </c>
      <c r="N132" s="424">
        <v>10</v>
      </c>
      <c r="O132" s="424">
        <v>4</v>
      </c>
      <c r="P132" s="422">
        <f>'Daily Mbr Ins'!J136</f>
        <v>0</v>
      </c>
    </row>
    <row r="133" spans="1:16">
      <c r="A133" s="444" t="s">
        <v>609</v>
      </c>
      <c r="B133" s="529" t="s">
        <v>197</v>
      </c>
      <c r="C133" s="443">
        <v>1200</v>
      </c>
      <c r="D133" s="420" t="s">
        <v>625</v>
      </c>
      <c r="E133" s="404">
        <v>29</v>
      </c>
      <c r="F133" s="430">
        <v>1200</v>
      </c>
      <c r="G133" s="421" t="str">
        <f>'Daily Mbr Ins'!C12</f>
        <v>029</v>
      </c>
      <c r="H133" s="430" t="s">
        <v>153</v>
      </c>
      <c r="I133" s="422">
        <v>223</v>
      </c>
      <c r="J133" s="422">
        <v>17</v>
      </c>
      <c r="K133" s="431">
        <v>7</v>
      </c>
      <c r="L133" s="423">
        <v>8</v>
      </c>
      <c r="M133" s="424">
        <v>5</v>
      </c>
      <c r="N133" s="424">
        <v>4</v>
      </c>
      <c r="O133" s="424">
        <v>7</v>
      </c>
      <c r="P133" s="422">
        <f>'Daily Mbr Ins'!J12</f>
        <v>0</v>
      </c>
    </row>
    <row r="134" spans="1:16">
      <c r="A134" s="444" t="s">
        <v>609</v>
      </c>
      <c r="B134" s="529" t="s">
        <v>197</v>
      </c>
      <c r="C134" s="441">
        <v>15376</v>
      </c>
      <c r="D134" s="420" t="s">
        <v>610</v>
      </c>
      <c r="E134" s="405">
        <v>29</v>
      </c>
      <c r="F134" s="430">
        <v>15376</v>
      </c>
      <c r="G134" s="421" t="str">
        <f>'Daily Mbr Ins'!C149</f>
        <v>029</v>
      </c>
      <c r="H134" s="430" t="s">
        <v>153</v>
      </c>
      <c r="I134" s="422">
        <v>110</v>
      </c>
      <c r="J134" s="422">
        <v>8</v>
      </c>
      <c r="K134" s="431">
        <v>8</v>
      </c>
      <c r="L134" s="423">
        <v>5</v>
      </c>
      <c r="M134" s="424">
        <v>8</v>
      </c>
      <c r="N134" s="424">
        <v>3</v>
      </c>
      <c r="O134" s="424">
        <v>7</v>
      </c>
      <c r="P134" s="422">
        <f>'Daily Mbr Ins'!J149</f>
        <v>1</v>
      </c>
    </row>
    <row r="135" spans="1:16">
      <c r="A135" s="444" t="s">
        <v>1974</v>
      </c>
      <c r="B135" s="533" t="s">
        <v>177</v>
      </c>
      <c r="C135" s="440">
        <v>4426</v>
      </c>
      <c r="D135" s="420" t="s">
        <v>609</v>
      </c>
      <c r="E135" s="414">
        <v>30</v>
      </c>
      <c r="F135" s="430">
        <v>4426</v>
      </c>
      <c r="G135" s="421" t="str">
        <f>'Daily Mbr Ins'!C28</f>
        <v>030</v>
      </c>
      <c r="H135" s="430" t="s">
        <v>178</v>
      </c>
      <c r="I135" s="422">
        <v>112</v>
      </c>
      <c r="J135" s="422">
        <v>7</v>
      </c>
      <c r="K135" s="431">
        <v>1</v>
      </c>
      <c r="L135" s="423">
        <v>0</v>
      </c>
      <c r="M135" s="431">
        <v>0</v>
      </c>
      <c r="N135" s="431">
        <v>4</v>
      </c>
      <c r="O135" s="431">
        <v>0</v>
      </c>
      <c r="P135" s="422">
        <f>'Daily Mbr Ins'!J28</f>
        <v>0</v>
      </c>
    </row>
    <row r="136" spans="1:16">
      <c r="A136" s="444" t="s">
        <v>1974</v>
      </c>
      <c r="B136" s="529" t="s">
        <v>177</v>
      </c>
      <c r="C136" s="440">
        <v>13497</v>
      </c>
      <c r="D136" s="420" t="s">
        <v>609</v>
      </c>
      <c r="E136" s="404">
        <v>30</v>
      </c>
      <c r="F136" s="430">
        <v>13497</v>
      </c>
      <c r="G136" s="421" t="str">
        <f>'Daily Mbr Ins'!C125</f>
        <v>030</v>
      </c>
      <c r="H136" s="430" t="s">
        <v>151</v>
      </c>
      <c r="I136" s="422">
        <v>44</v>
      </c>
      <c r="J136" s="422">
        <v>4</v>
      </c>
      <c r="K136" s="431">
        <v>2</v>
      </c>
      <c r="L136" s="423">
        <v>1</v>
      </c>
      <c r="M136" s="424">
        <v>0</v>
      </c>
      <c r="N136" s="424">
        <v>1</v>
      </c>
      <c r="O136" s="424">
        <v>0</v>
      </c>
      <c r="P136" s="422">
        <f>'Daily Mbr Ins'!J125</f>
        <v>0</v>
      </c>
    </row>
    <row r="137" spans="1:16">
      <c r="A137" s="444" t="s">
        <v>1974</v>
      </c>
      <c r="B137" s="529" t="s">
        <v>177</v>
      </c>
      <c r="C137" s="440">
        <v>9312</v>
      </c>
      <c r="D137" s="420" t="s">
        <v>609</v>
      </c>
      <c r="E137" s="404">
        <v>30</v>
      </c>
      <c r="F137" s="430">
        <v>9312</v>
      </c>
      <c r="G137" s="421" t="str">
        <f>'Daily Mbr Ins'!C71</f>
        <v>030</v>
      </c>
      <c r="H137" s="430" t="s">
        <v>178</v>
      </c>
      <c r="I137" s="422">
        <v>57</v>
      </c>
      <c r="J137" s="422">
        <v>4</v>
      </c>
      <c r="K137" s="431">
        <v>1</v>
      </c>
      <c r="L137" s="423">
        <v>2</v>
      </c>
      <c r="M137" s="424">
        <v>5</v>
      </c>
      <c r="N137" s="424">
        <v>4</v>
      </c>
      <c r="O137" s="424">
        <v>3</v>
      </c>
      <c r="P137" s="422">
        <f>'Daily Mbr Ins'!J71</f>
        <v>0</v>
      </c>
    </row>
    <row r="138" spans="1:16">
      <c r="A138" s="444" t="s">
        <v>1974</v>
      </c>
      <c r="B138" s="529" t="s">
        <v>177</v>
      </c>
      <c r="C138" s="440">
        <v>11007</v>
      </c>
      <c r="D138" s="420" t="s">
        <v>609</v>
      </c>
      <c r="E138" s="404">
        <v>30</v>
      </c>
      <c r="F138" s="430">
        <v>11007</v>
      </c>
      <c r="G138" s="421" t="str">
        <f>'Daily Mbr Ins'!C93</f>
        <v>030</v>
      </c>
      <c r="H138" s="430" t="s">
        <v>178</v>
      </c>
      <c r="I138" s="422">
        <v>73</v>
      </c>
      <c r="J138" s="422">
        <v>5</v>
      </c>
      <c r="K138" s="431">
        <v>7</v>
      </c>
      <c r="L138" s="423">
        <v>5</v>
      </c>
      <c r="M138" s="424">
        <v>5</v>
      </c>
      <c r="N138" s="424">
        <v>3</v>
      </c>
      <c r="O138" s="424">
        <v>5</v>
      </c>
      <c r="P138" s="422">
        <f>'Daily Mbr Ins'!J93</f>
        <v>3</v>
      </c>
    </row>
    <row r="139" spans="1:16">
      <c r="A139" s="444" t="s">
        <v>1974</v>
      </c>
      <c r="B139" s="530" t="s">
        <v>218</v>
      </c>
      <c r="C139" s="442">
        <v>12737</v>
      </c>
      <c r="D139" s="420" t="s">
        <v>625</v>
      </c>
      <c r="E139" s="406">
        <v>31</v>
      </c>
      <c r="F139" s="432">
        <v>12737</v>
      </c>
      <c r="G139" s="432" t="str">
        <f>'Daily Mbr Ins'!C116</f>
        <v>031</v>
      </c>
      <c r="H139" s="432" t="s">
        <v>153</v>
      </c>
      <c r="I139" s="432">
        <v>29</v>
      </c>
      <c r="J139" s="432">
        <v>4</v>
      </c>
      <c r="K139" s="433">
        <v>0</v>
      </c>
      <c r="L139" s="434">
        <v>0</v>
      </c>
      <c r="M139" s="433">
        <v>0</v>
      </c>
      <c r="N139" s="433">
        <v>0</v>
      </c>
      <c r="O139" s="433">
        <v>0</v>
      </c>
      <c r="P139" s="432">
        <f>'Daily Mbr Ins'!J116</f>
        <v>0</v>
      </c>
    </row>
    <row r="140" spans="1:16">
      <c r="A140" s="444" t="s">
        <v>1974</v>
      </c>
      <c r="B140" s="529" t="s">
        <v>218</v>
      </c>
      <c r="C140" s="446">
        <v>6848</v>
      </c>
      <c r="D140" s="420" t="s">
        <v>625</v>
      </c>
      <c r="E140" s="404">
        <v>31</v>
      </c>
      <c r="F140" s="430">
        <v>6848</v>
      </c>
      <c r="G140" s="421" t="str">
        <f>'Daily Mbr Ins'!C42</f>
        <v>031</v>
      </c>
      <c r="H140" s="430" t="s">
        <v>153</v>
      </c>
      <c r="I140" s="422">
        <v>79</v>
      </c>
      <c r="J140" s="422">
        <v>5</v>
      </c>
      <c r="K140" s="431">
        <v>8</v>
      </c>
      <c r="L140" s="423">
        <v>2</v>
      </c>
      <c r="M140" s="424">
        <v>1</v>
      </c>
      <c r="N140" s="424">
        <v>1</v>
      </c>
      <c r="O140" s="424">
        <v>1</v>
      </c>
      <c r="P140" s="422">
        <f>'Daily Mbr Ins'!J42</f>
        <v>2</v>
      </c>
    </row>
    <row r="141" spans="1:16">
      <c r="A141" s="444" t="s">
        <v>1974</v>
      </c>
      <c r="B141" s="529" t="s">
        <v>218</v>
      </c>
      <c r="C141" s="440">
        <v>9380</v>
      </c>
      <c r="D141" s="420" t="s">
        <v>625</v>
      </c>
      <c r="E141" s="404">
        <v>31</v>
      </c>
      <c r="F141" s="430">
        <v>9380</v>
      </c>
      <c r="G141" s="421" t="str">
        <f>'Daily Mbr Ins'!C73</f>
        <v>031</v>
      </c>
      <c r="H141" s="430" t="s">
        <v>153</v>
      </c>
      <c r="I141" s="422">
        <v>71</v>
      </c>
      <c r="J141" s="422">
        <v>5</v>
      </c>
      <c r="K141" s="431">
        <v>6</v>
      </c>
      <c r="L141" s="423">
        <v>7</v>
      </c>
      <c r="M141" s="424">
        <v>1</v>
      </c>
      <c r="N141" s="424">
        <v>2</v>
      </c>
      <c r="O141" s="424">
        <v>1</v>
      </c>
      <c r="P141" s="422">
        <f>'Daily Mbr Ins'!J73</f>
        <v>0</v>
      </c>
    </row>
    <row r="142" spans="1:16">
      <c r="A142" s="444" t="s">
        <v>1974</v>
      </c>
      <c r="B142" s="529" t="s">
        <v>218</v>
      </c>
      <c r="C142" s="440">
        <v>16061</v>
      </c>
      <c r="D142" s="420" t="s">
        <v>625</v>
      </c>
      <c r="E142" s="404">
        <v>31</v>
      </c>
      <c r="F142" s="430">
        <v>16061</v>
      </c>
      <c r="G142" s="421" t="str">
        <f>'Daily Mbr Ins'!C153</f>
        <v>031</v>
      </c>
      <c r="H142" s="430" t="s">
        <v>257</v>
      </c>
      <c r="I142" s="422">
        <v>29</v>
      </c>
      <c r="J142" s="422">
        <v>4</v>
      </c>
      <c r="K142" s="423"/>
      <c r="L142" s="423">
        <v>20</v>
      </c>
      <c r="M142" s="424">
        <v>5</v>
      </c>
      <c r="N142" s="424">
        <v>1</v>
      </c>
      <c r="O142" s="424">
        <v>2</v>
      </c>
      <c r="P142" s="422">
        <f>'Daily Mbr Ins'!J153</f>
        <v>0</v>
      </c>
    </row>
    <row r="143" spans="1:16">
      <c r="A143" s="444" t="s">
        <v>1974</v>
      </c>
      <c r="B143" s="529" t="s">
        <v>218</v>
      </c>
      <c r="C143" s="445">
        <v>5133</v>
      </c>
      <c r="D143" s="420" t="s">
        <v>625</v>
      </c>
      <c r="E143" s="404">
        <v>31</v>
      </c>
      <c r="F143" s="430">
        <v>5133</v>
      </c>
      <c r="G143" s="421" t="str">
        <f>'Daily Mbr Ins'!C31</f>
        <v>031</v>
      </c>
      <c r="H143" s="430" t="s">
        <v>153</v>
      </c>
      <c r="I143" s="422">
        <v>152</v>
      </c>
      <c r="J143" s="422">
        <v>9</v>
      </c>
      <c r="K143" s="431">
        <v>3</v>
      </c>
      <c r="L143" s="423">
        <v>3</v>
      </c>
      <c r="M143" s="424">
        <v>6</v>
      </c>
      <c r="N143" s="424">
        <v>10</v>
      </c>
      <c r="O143" s="424">
        <v>13</v>
      </c>
      <c r="P143" s="422">
        <f>'Daily Mbr Ins'!J31</f>
        <v>0</v>
      </c>
    </row>
    <row r="144" spans="1:16">
      <c r="A144" s="444" t="s">
        <v>1974</v>
      </c>
      <c r="B144" s="530" t="s">
        <v>150</v>
      </c>
      <c r="C144" s="442">
        <v>1189</v>
      </c>
      <c r="D144" s="420" t="s">
        <v>610</v>
      </c>
      <c r="E144" s="406">
        <v>32</v>
      </c>
      <c r="F144" s="430">
        <v>1189</v>
      </c>
      <c r="G144" s="421" t="str">
        <f>'Daily Mbr Ins'!C11</f>
        <v>032</v>
      </c>
      <c r="H144" s="430" t="s">
        <v>151</v>
      </c>
      <c r="I144" s="422">
        <v>48</v>
      </c>
      <c r="J144" s="422">
        <v>4</v>
      </c>
      <c r="K144" s="431">
        <v>4</v>
      </c>
      <c r="L144" s="423">
        <v>0</v>
      </c>
      <c r="M144" s="424">
        <v>1</v>
      </c>
      <c r="N144" s="431">
        <v>0</v>
      </c>
      <c r="O144" s="431">
        <v>0</v>
      </c>
      <c r="P144" s="430">
        <f>'Daily Mbr Ins'!J11</f>
        <v>0</v>
      </c>
    </row>
    <row r="145" spans="1:17">
      <c r="A145" s="444" t="s">
        <v>1974</v>
      </c>
      <c r="B145" s="529" t="s">
        <v>150</v>
      </c>
      <c r="C145" s="440">
        <v>7306</v>
      </c>
      <c r="D145" s="420" t="s">
        <v>610</v>
      </c>
      <c r="E145" s="404">
        <v>32</v>
      </c>
      <c r="F145" s="430">
        <v>7306</v>
      </c>
      <c r="G145" s="421" t="str">
        <f>'Daily Mbr Ins'!C48</f>
        <v>032</v>
      </c>
      <c r="H145" s="430" t="s">
        <v>151</v>
      </c>
      <c r="I145" s="422">
        <v>79</v>
      </c>
      <c r="J145" s="422">
        <v>6</v>
      </c>
      <c r="K145" s="431">
        <v>1</v>
      </c>
      <c r="L145" s="423">
        <v>7</v>
      </c>
      <c r="M145" s="424">
        <v>1</v>
      </c>
      <c r="N145" s="424">
        <v>1</v>
      </c>
      <c r="O145" s="424">
        <v>1</v>
      </c>
      <c r="P145" s="422">
        <f>'Daily Mbr Ins'!J48</f>
        <v>0</v>
      </c>
    </row>
    <row r="146" spans="1:17">
      <c r="A146" s="444" t="s">
        <v>1974</v>
      </c>
      <c r="B146" s="529" t="s">
        <v>150</v>
      </c>
      <c r="C146" s="440">
        <v>9287</v>
      </c>
      <c r="D146" s="420" t="s">
        <v>610</v>
      </c>
      <c r="E146" s="404">
        <v>32</v>
      </c>
      <c r="F146" s="430">
        <v>9287</v>
      </c>
      <c r="G146" s="421" t="str">
        <f>'Daily Mbr Ins'!C70</f>
        <v>032</v>
      </c>
      <c r="H146" s="430" t="s">
        <v>151</v>
      </c>
      <c r="I146" s="422">
        <v>45</v>
      </c>
      <c r="J146" s="422">
        <v>4</v>
      </c>
      <c r="K146" s="431">
        <v>0</v>
      </c>
      <c r="L146" s="423">
        <v>1</v>
      </c>
      <c r="M146" s="424">
        <v>0</v>
      </c>
      <c r="N146" s="424">
        <v>1</v>
      </c>
      <c r="O146" s="424">
        <v>3</v>
      </c>
      <c r="P146" s="422">
        <f>'Daily Mbr Ins'!J70</f>
        <v>1</v>
      </c>
    </row>
    <row r="147" spans="1:17">
      <c r="A147" s="444" t="s">
        <v>1974</v>
      </c>
      <c r="B147" s="529" t="s">
        <v>150</v>
      </c>
      <c r="C147" s="440">
        <v>13278</v>
      </c>
      <c r="D147" s="420" t="s">
        <v>610</v>
      </c>
      <c r="E147" s="404">
        <v>32</v>
      </c>
      <c r="F147" s="430">
        <v>13278</v>
      </c>
      <c r="G147" s="421" t="str">
        <f>'Daily Mbr Ins'!C122</f>
        <v>032</v>
      </c>
      <c r="H147" s="430" t="s">
        <v>151</v>
      </c>
      <c r="I147" s="422">
        <v>130</v>
      </c>
      <c r="J147" s="422">
        <v>8</v>
      </c>
      <c r="K147" s="431">
        <v>10</v>
      </c>
      <c r="L147" s="423">
        <v>10</v>
      </c>
      <c r="M147" s="424">
        <v>11</v>
      </c>
      <c r="N147" s="424">
        <v>10</v>
      </c>
      <c r="O147" s="424">
        <v>9</v>
      </c>
      <c r="P147" s="422">
        <f>'Daily Mbr Ins'!J122</f>
        <v>1</v>
      </c>
    </row>
    <row r="148" spans="1:17">
      <c r="A148" s="444" t="s">
        <v>1974</v>
      </c>
      <c r="B148" s="529" t="s">
        <v>2058</v>
      </c>
      <c r="C148" s="440">
        <v>10070</v>
      </c>
      <c r="D148" s="420" t="s">
        <v>610</v>
      </c>
      <c r="E148" s="404">
        <v>2</v>
      </c>
      <c r="F148" s="430">
        <v>10070</v>
      </c>
      <c r="G148" s="421" t="str">
        <f>'Daily Mbr Ins'!C85</f>
        <v>033</v>
      </c>
      <c r="H148" s="430" t="s">
        <v>226</v>
      </c>
      <c r="I148" s="422">
        <v>81</v>
      </c>
      <c r="J148" s="422">
        <v>5</v>
      </c>
      <c r="K148" s="431">
        <v>8</v>
      </c>
      <c r="L148" s="423">
        <v>11</v>
      </c>
      <c r="M148" s="424">
        <v>4</v>
      </c>
      <c r="N148" s="424">
        <v>8</v>
      </c>
      <c r="O148" s="424">
        <v>7</v>
      </c>
      <c r="P148" s="422">
        <f>'Daily Mbr Ins'!J85</f>
        <v>0</v>
      </c>
    </row>
    <row r="149" spans="1:17">
      <c r="A149" s="444" t="s">
        <v>1974</v>
      </c>
      <c r="B149" s="529" t="s">
        <v>2058</v>
      </c>
      <c r="C149" s="440">
        <v>6842</v>
      </c>
      <c r="D149" s="420" t="s">
        <v>610</v>
      </c>
      <c r="E149" s="404">
        <v>2</v>
      </c>
      <c r="F149" s="430">
        <v>6842</v>
      </c>
      <c r="G149" s="421" t="str">
        <f>'Daily Mbr Ins'!C41</f>
        <v>033</v>
      </c>
      <c r="H149" s="430" t="s">
        <v>195</v>
      </c>
      <c r="I149" s="422">
        <v>195</v>
      </c>
      <c r="J149" s="422">
        <v>13</v>
      </c>
      <c r="K149" s="431">
        <v>0</v>
      </c>
      <c r="L149" s="423">
        <v>5</v>
      </c>
      <c r="M149" s="424">
        <v>1</v>
      </c>
      <c r="N149" s="424">
        <v>12</v>
      </c>
      <c r="O149" s="424">
        <v>8</v>
      </c>
      <c r="P149" s="422">
        <f>'Daily Mbr Ins'!J41</f>
        <v>2</v>
      </c>
    </row>
    <row r="150" spans="1:17">
      <c r="A150" s="444" t="s">
        <v>1974</v>
      </c>
      <c r="B150" s="529" t="s">
        <v>2058</v>
      </c>
      <c r="C150" s="440">
        <v>14583</v>
      </c>
      <c r="D150" s="420" t="s">
        <v>610</v>
      </c>
      <c r="E150" s="404">
        <v>2</v>
      </c>
      <c r="F150" s="430">
        <v>14583</v>
      </c>
      <c r="G150" s="421" t="str">
        <f>'Daily Mbr Ins'!C142</f>
        <v>033</v>
      </c>
      <c r="H150" s="430" t="s">
        <v>253</v>
      </c>
      <c r="I150" s="422">
        <v>105</v>
      </c>
      <c r="J150" s="422">
        <v>8</v>
      </c>
      <c r="K150" s="431">
        <v>13</v>
      </c>
      <c r="L150" s="423">
        <v>14</v>
      </c>
      <c r="M150" s="424">
        <v>8</v>
      </c>
      <c r="N150" s="424">
        <v>1</v>
      </c>
      <c r="O150" s="424">
        <v>10</v>
      </c>
      <c r="P150" s="422">
        <f>'Daily Mbr Ins'!J142</f>
        <v>0</v>
      </c>
      <c r="Q150" s="425"/>
    </row>
    <row r="151" spans="1:17">
      <c r="A151" s="444" t="s">
        <v>1974</v>
      </c>
      <c r="B151" s="529" t="s">
        <v>2058</v>
      </c>
      <c r="C151" s="440">
        <v>1784</v>
      </c>
      <c r="D151" s="420" t="s">
        <v>610</v>
      </c>
      <c r="E151" s="404">
        <v>2</v>
      </c>
      <c r="F151" s="430">
        <v>1784</v>
      </c>
      <c r="G151" s="421" t="str">
        <f>'Daily Mbr Ins'!C14</f>
        <v>033</v>
      </c>
      <c r="H151" s="430" t="s">
        <v>157</v>
      </c>
      <c r="I151" s="422">
        <v>96</v>
      </c>
      <c r="J151" s="422">
        <v>8</v>
      </c>
      <c r="K151" s="431">
        <v>0</v>
      </c>
      <c r="L151" s="423">
        <v>0</v>
      </c>
      <c r="M151" s="431">
        <v>0</v>
      </c>
      <c r="N151" s="431">
        <v>13</v>
      </c>
      <c r="O151" s="431">
        <v>13</v>
      </c>
      <c r="P151" s="422">
        <f>'Daily Mbr Ins'!J14</f>
        <v>3</v>
      </c>
      <c r="Q151" s="279"/>
    </row>
    <row r="152" spans="1:17">
      <c r="A152" s="491" t="s">
        <v>621</v>
      </c>
      <c r="B152" s="534" t="s">
        <v>258</v>
      </c>
      <c r="C152" s="438">
        <v>98002</v>
      </c>
      <c r="D152" s="311" t="s">
        <v>621</v>
      </c>
      <c r="E152" s="525" t="s">
        <v>258</v>
      </c>
      <c r="F152" s="422">
        <v>98002</v>
      </c>
      <c r="G152" s="422" t="s">
        <v>258</v>
      </c>
      <c r="H152" s="423" t="s">
        <v>258</v>
      </c>
      <c r="I152" s="423">
        <v>47</v>
      </c>
      <c r="J152" s="424"/>
      <c r="K152" s="424"/>
      <c r="L152" s="422"/>
      <c r="M152" s="488"/>
      <c r="N152" s="488"/>
      <c r="O152" s="311">
        <v>47</v>
      </c>
      <c r="P152" s="311">
        <v>0</v>
      </c>
    </row>
    <row r="153" spans="1:17">
      <c r="A153" s="492" t="s">
        <v>610</v>
      </c>
      <c r="B153" s="535" t="s">
        <v>227</v>
      </c>
      <c r="C153" s="510">
        <v>10324</v>
      </c>
      <c r="D153" s="420" t="s">
        <v>644</v>
      </c>
      <c r="E153" s="404" t="s">
        <v>227</v>
      </c>
      <c r="F153" s="432">
        <v>10324</v>
      </c>
      <c r="G153" s="432" t="str">
        <f>'Daily Mbr Ins'!C86</f>
        <v>Unassigned</v>
      </c>
      <c r="H153" s="432" t="s">
        <v>228</v>
      </c>
      <c r="I153" s="432">
        <v>0</v>
      </c>
      <c r="J153" s="432">
        <v>0</v>
      </c>
      <c r="K153" s="433">
        <v>0</v>
      </c>
      <c r="L153" s="434">
        <v>0</v>
      </c>
      <c r="M153" s="433">
        <v>0</v>
      </c>
      <c r="N153" s="433">
        <v>0</v>
      </c>
      <c r="O153" s="433">
        <v>0</v>
      </c>
      <c r="P153" s="432">
        <f>'Daily Mbr Ins'!J86</f>
        <v>0</v>
      </c>
    </row>
    <row r="154" spans="1:17">
      <c r="A154" s="495"/>
      <c r="B154" s="536"/>
      <c r="C154" s="496"/>
      <c r="F154" s="179"/>
      <c r="G154" s="179"/>
      <c r="H154" s="179"/>
      <c r="I154" s="487">
        <f t="shared" ref="I154:O154" si="0">SUM(I2:I153)</f>
        <v>16869</v>
      </c>
      <c r="J154" s="487">
        <f t="shared" si="0"/>
        <v>1201</v>
      </c>
      <c r="K154" s="487">
        <f t="shared" si="0"/>
        <v>803</v>
      </c>
      <c r="L154" s="487">
        <f t="shared" si="0"/>
        <v>954</v>
      </c>
      <c r="M154" s="487">
        <f t="shared" si="0"/>
        <v>971</v>
      </c>
      <c r="N154" s="487">
        <f t="shared" si="0"/>
        <v>922</v>
      </c>
      <c r="O154" s="487">
        <f t="shared" si="0"/>
        <v>1019</v>
      </c>
      <c r="P154" s="487">
        <f>SUM(P2:P152)</f>
        <v>104</v>
      </c>
    </row>
  </sheetData>
  <autoFilter ref="A1:P154" xr:uid="{00000000-0009-0000-0000-00000F000000}">
    <sortState ref="A2:P154">
      <sortCondition ref="B1:B154"/>
    </sortState>
  </autoFilter>
  <printOptions horizontalCentered="1"/>
  <pageMargins left="0.25" right="0.25" top="0.75" bottom="0.75" header="0.3" footer="0.3"/>
  <pageSetup scale="60" fitToHeight="0" orientation="landscape" r:id="rId1"/>
  <headerFooter>
    <oddFooter>&amp;C&amp;D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61"/>
  <sheetViews>
    <sheetView workbookViewId="0">
      <selection sqref="A1:V159"/>
    </sheetView>
  </sheetViews>
  <sheetFormatPr defaultRowHeight="15"/>
  <cols>
    <col min="2" max="2" width="7.7109375" bestFit="1" customWidth="1"/>
    <col min="3" max="4" width="10.85546875" bestFit="1" customWidth="1"/>
    <col min="5" max="5" width="9.28515625" bestFit="1" customWidth="1"/>
    <col min="6" max="6" width="6.5703125" bestFit="1" customWidth="1"/>
    <col min="7" max="12" width="6" bestFit="1" customWidth="1"/>
    <col min="13" max="13" width="9.42578125" bestFit="1" customWidth="1"/>
    <col min="14" max="14" width="6.5703125" bestFit="1" customWidth="1"/>
    <col min="15" max="20" width="6" bestFit="1" customWidth="1"/>
    <col min="21" max="21" width="9.42578125" bestFit="1" customWidth="1"/>
    <col min="22" max="22" width="5" bestFit="1" customWidth="1"/>
    <col min="257" max="257" width="5" bestFit="1" customWidth="1"/>
    <col min="258" max="258" width="7.7109375" bestFit="1" customWidth="1"/>
    <col min="259" max="260" width="10.85546875" bestFit="1" customWidth="1"/>
    <col min="261" max="261" width="9.28515625" bestFit="1" customWidth="1"/>
    <col min="262" max="262" width="6.5703125" bestFit="1" customWidth="1"/>
    <col min="263" max="268" width="6" bestFit="1" customWidth="1"/>
    <col min="269" max="269" width="9.42578125" bestFit="1" customWidth="1"/>
    <col min="270" max="270" width="6.5703125" bestFit="1" customWidth="1"/>
    <col min="271" max="276" width="6" bestFit="1" customWidth="1"/>
    <col min="277" max="277" width="9.42578125" bestFit="1" customWidth="1"/>
    <col min="278" max="278" width="5" bestFit="1" customWidth="1"/>
    <col min="513" max="513" width="5" bestFit="1" customWidth="1"/>
    <col min="514" max="514" width="7.7109375" bestFit="1" customWidth="1"/>
    <col min="515" max="516" width="10.85546875" bestFit="1" customWidth="1"/>
    <col min="517" max="517" width="9.28515625" bestFit="1" customWidth="1"/>
    <col min="518" max="518" width="6.5703125" bestFit="1" customWidth="1"/>
    <col min="519" max="524" width="6" bestFit="1" customWidth="1"/>
    <col min="525" max="525" width="9.42578125" bestFit="1" customWidth="1"/>
    <col min="526" max="526" width="6.5703125" bestFit="1" customWidth="1"/>
    <col min="527" max="532" width="6" bestFit="1" customWidth="1"/>
    <col min="533" max="533" width="9.42578125" bestFit="1" customWidth="1"/>
    <col min="534" max="534" width="5" bestFit="1" customWidth="1"/>
    <col min="769" max="769" width="5" bestFit="1" customWidth="1"/>
    <col min="770" max="770" width="7.7109375" bestFit="1" customWidth="1"/>
    <col min="771" max="772" width="10.85546875" bestFit="1" customWidth="1"/>
    <col min="773" max="773" width="9.28515625" bestFit="1" customWidth="1"/>
    <col min="774" max="774" width="6.5703125" bestFit="1" customWidth="1"/>
    <col min="775" max="780" width="6" bestFit="1" customWidth="1"/>
    <col min="781" max="781" width="9.42578125" bestFit="1" customWidth="1"/>
    <col min="782" max="782" width="6.5703125" bestFit="1" customWidth="1"/>
    <col min="783" max="788" width="6" bestFit="1" customWidth="1"/>
    <col min="789" max="789" width="9.42578125" bestFit="1" customWidth="1"/>
    <col min="790" max="790" width="5" bestFit="1" customWidth="1"/>
    <col min="1025" max="1025" width="5" bestFit="1" customWidth="1"/>
    <col min="1026" max="1026" width="7.7109375" bestFit="1" customWidth="1"/>
    <col min="1027" max="1028" width="10.85546875" bestFit="1" customWidth="1"/>
    <col min="1029" max="1029" width="9.28515625" bestFit="1" customWidth="1"/>
    <col min="1030" max="1030" width="6.5703125" bestFit="1" customWidth="1"/>
    <col min="1031" max="1036" width="6" bestFit="1" customWidth="1"/>
    <col min="1037" max="1037" width="9.42578125" bestFit="1" customWidth="1"/>
    <col min="1038" max="1038" width="6.5703125" bestFit="1" customWidth="1"/>
    <col min="1039" max="1044" width="6" bestFit="1" customWidth="1"/>
    <col min="1045" max="1045" width="9.42578125" bestFit="1" customWidth="1"/>
    <col min="1046" max="1046" width="5" bestFit="1" customWidth="1"/>
    <col min="1281" max="1281" width="5" bestFit="1" customWidth="1"/>
    <col min="1282" max="1282" width="7.7109375" bestFit="1" customWidth="1"/>
    <col min="1283" max="1284" width="10.85546875" bestFit="1" customWidth="1"/>
    <col min="1285" max="1285" width="9.28515625" bestFit="1" customWidth="1"/>
    <col min="1286" max="1286" width="6.5703125" bestFit="1" customWidth="1"/>
    <col min="1287" max="1292" width="6" bestFit="1" customWidth="1"/>
    <col min="1293" max="1293" width="9.42578125" bestFit="1" customWidth="1"/>
    <col min="1294" max="1294" width="6.5703125" bestFit="1" customWidth="1"/>
    <col min="1295" max="1300" width="6" bestFit="1" customWidth="1"/>
    <col min="1301" max="1301" width="9.42578125" bestFit="1" customWidth="1"/>
    <col min="1302" max="1302" width="5" bestFit="1" customWidth="1"/>
    <col min="1537" max="1537" width="5" bestFit="1" customWidth="1"/>
    <col min="1538" max="1538" width="7.7109375" bestFit="1" customWidth="1"/>
    <col min="1539" max="1540" width="10.85546875" bestFit="1" customWidth="1"/>
    <col min="1541" max="1541" width="9.28515625" bestFit="1" customWidth="1"/>
    <col min="1542" max="1542" width="6.5703125" bestFit="1" customWidth="1"/>
    <col min="1543" max="1548" width="6" bestFit="1" customWidth="1"/>
    <col min="1549" max="1549" width="9.42578125" bestFit="1" customWidth="1"/>
    <col min="1550" max="1550" width="6.5703125" bestFit="1" customWidth="1"/>
    <col min="1551" max="1556" width="6" bestFit="1" customWidth="1"/>
    <col min="1557" max="1557" width="9.42578125" bestFit="1" customWidth="1"/>
    <col min="1558" max="1558" width="5" bestFit="1" customWidth="1"/>
    <col min="1793" max="1793" width="5" bestFit="1" customWidth="1"/>
    <col min="1794" max="1794" width="7.7109375" bestFit="1" customWidth="1"/>
    <col min="1795" max="1796" width="10.85546875" bestFit="1" customWidth="1"/>
    <col min="1797" max="1797" width="9.28515625" bestFit="1" customWidth="1"/>
    <col min="1798" max="1798" width="6.5703125" bestFit="1" customWidth="1"/>
    <col min="1799" max="1804" width="6" bestFit="1" customWidth="1"/>
    <col min="1805" max="1805" width="9.42578125" bestFit="1" customWidth="1"/>
    <col min="1806" max="1806" width="6.5703125" bestFit="1" customWidth="1"/>
    <col min="1807" max="1812" width="6" bestFit="1" customWidth="1"/>
    <col min="1813" max="1813" width="9.42578125" bestFit="1" customWidth="1"/>
    <col min="1814" max="1814" width="5" bestFit="1" customWidth="1"/>
    <col min="2049" max="2049" width="5" bestFit="1" customWidth="1"/>
    <col min="2050" max="2050" width="7.7109375" bestFit="1" customWidth="1"/>
    <col min="2051" max="2052" width="10.85546875" bestFit="1" customWidth="1"/>
    <col min="2053" max="2053" width="9.28515625" bestFit="1" customWidth="1"/>
    <col min="2054" max="2054" width="6.5703125" bestFit="1" customWidth="1"/>
    <col min="2055" max="2060" width="6" bestFit="1" customWidth="1"/>
    <col min="2061" max="2061" width="9.42578125" bestFit="1" customWidth="1"/>
    <col min="2062" max="2062" width="6.5703125" bestFit="1" customWidth="1"/>
    <col min="2063" max="2068" width="6" bestFit="1" customWidth="1"/>
    <col min="2069" max="2069" width="9.42578125" bestFit="1" customWidth="1"/>
    <col min="2070" max="2070" width="5" bestFit="1" customWidth="1"/>
    <col min="2305" max="2305" width="5" bestFit="1" customWidth="1"/>
    <col min="2306" max="2306" width="7.7109375" bestFit="1" customWidth="1"/>
    <col min="2307" max="2308" width="10.85546875" bestFit="1" customWidth="1"/>
    <col min="2309" max="2309" width="9.28515625" bestFit="1" customWidth="1"/>
    <col min="2310" max="2310" width="6.5703125" bestFit="1" customWidth="1"/>
    <col min="2311" max="2316" width="6" bestFit="1" customWidth="1"/>
    <col min="2317" max="2317" width="9.42578125" bestFit="1" customWidth="1"/>
    <col min="2318" max="2318" width="6.5703125" bestFit="1" customWidth="1"/>
    <col min="2319" max="2324" width="6" bestFit="1" customWidth="1"/>
    <col min="2325" max="2325" width="9.42578125" bestFit="1" customWidth="1"/>
    <col min="2326" max="2326" width="5" bestFit="1" customWidth="1"/>
    <col min="2561" max="2561" width="5" bestFit="1" customWidth="1"/>
    <col min="2562" max="2562" width="7.7109375" bestFit="1" customWidth="1"/>
    <col min="2563" max="2564" width="10.85546875" bestFit="1" customWidth="1"/>
    <col min="2565" max="2565" width="9.28515625" bestFit="1" customWidth="1"/>
    <col min="2566" max="2566" width="6.5703125" bestFit="1" customWidth="1"/>
    <col min="2567" max="2572" width="6" bestFit="1" customWidth="1"/>
    <col min="2573" max="2573" width="9.42578125" bestFit="1" customWidth="1"/>
    <col min="2574" max="2574" width="6.5703125" bestFit="1" customWidth="1"/>
    <col min="2575" max="2580" width="6" bestFit="1" customWidth="1"/>
    <col min="2581" max="2581" width="9.42578125" bestFit="1" customWidth="1"/>
    <col min="2582" max="2582" width="5" bestFit="1" customWidth="1"/>
    <col min="2817" max="2817" width="5" bestFit="1" customWidth="1"/>
    <col min="2818" max="2818" width="7.7109375" bestFit="1" customWidth="1"/>
    <col min="2819" max="2820" width="10.85546875" bestFit="1" customWidth="1"/>
    <col min="2821" max="2821" width="9.28515625" bestFit="1" customWidth="1"/>
    <col min="2822" max="2822" width="6.5703125" bestFit="1" customWidth="1"/>
    <col min="2823" max="2828" width="6" bestFit="1" customWidth="1"/>
    <col min="2829" max="2829" width="9.42578125" bestFit="1" customWidth="1"/>
    <col min="2830" max="2830" width="6.5703125" bestFit="1" customWidth="1"/>
    <col min="2831" max="2836" width="6" bestFit="1" customWidth="1"/>
    <col min="2837" max="2837" width="9.42578125" bestFit="1" customWidth="1"/>
    <col min="2838" max="2838" width="5" bestFit="1" customWidth="1"/>
    <col min="3073" max="3073" width="5" bestFit="1" customWidth="1"/>
    <col min="3074" max="3074" width="7.7109375" bestFit="1" customWidth="1"/>
    <col min="3075" max="3076" width="10.85546875" bestFit="1" customWidth="1"/>
    <col min="3077" max="3077" width="9.28515625" bestFit="1" customWidth="1"/>
    <col min="3078" max="3078" width="6.5703125" bestFit="1" customWidth="1"/>
    <col min="3079" max="3084" width="6" bestFit="1" customWidth="1"/>
    <col min="3085" max="3085" width="9.42578125" bestFit="1" customWidth="1"/>
    <col min="3086" max="3086" width="6.5703125" bestFit="1" customWidth="1"/>
    <col min="3087" max="3092" width="6" bestFit="1" customWidth="1"/>
    <col min="3093" max="3093" width="9.42578125" bestFit="1" customWidth="1"/>
    <col min="3094" max="3094" width="5" bestFit="1" customWidth="1"/>
    <col min="3329" max="3329" width="5" bestFit="1" customWidth="1"/>
    <col min="3330" max="3330" width="7.7109375" bestFit="1" customWidth="1"/>
    <col min="3331" max="3332" width="10.85546875" bestFit="1" customWidth="1"/>
    <col min="3333" max="3333" width="9.28515625" bestFit="1" customWidth="1"/>
    <col min="3334" max="3334" width="6.5703125" bestFit="1" customWidth="1"/>
    <col min="3335" max="3340" width="6" bestFit="1" customWidth="1"/>
    <col min="3341" max="3341" width="9.42578125" bestFit="1" customWidth="1"/>
    <col min="3342" max="3342" width="6.5703125" bestFit="1" customWidth="1"/>
    <col min="3343" max="3348" width="6" bestFit="1" customWidth="1"/>
    <col min="3349" max="3349" width="9.42578125" bestFit="1" customWidth="1"/>
    <col min="3350" max="3350" width="5" bestFit="1" customWidth="1"/>
    <col min="3585" max="3585" width="5" bestFit="1" customWidth="1"/>
    <col min="3586" max="3586" width="7.7109375" bestFit="1" customWidth="1"/>
    <col min="3587" max="3588" width="10.85546875" bestFit="1" customWidth="1"/>
    <col min="3589" max="3589" width="9.28515625" bestFit="1" customWidth="1"/>
    <col min="3590" max="3590" width="6.5703125" bestFit="1" customWidth="1"/>
    <col min="3591" max="3596" width="6" bestFit="1" customWidth="1"/>
    <col min="3597" max="3597" width="9.42578125" bestFit="1" customWidth="1"/>
    <col min="3598" max="3598" width="6.5703125" bestFit="1" customWidth="1"/>
    <col min="3599" max="3604" width="6" bestFit="1" customWidth="1"/>
    <col min="3605" max="3605" width="9.42578125" bestFit="1" customWidth="1"/>
    <col min="3606" max="3606" width="5" bestFit="1" customWidth="1"/>
    <col min="3841" max="3841" width="5" bestFit="1" customWidth="1"/>
    <col min="3842" max="3842" width="7.7109375" bestFit="1" customWidth="1"/>
    <col min="3843" max="3844" width="10.85546875" bestFit="1" customWidth="1"/>
    <col min="3845" max="3845" width="9.28515625" bestFit="1" customWidth="1"/>
    <col min="3846" max="3846" width="6.5703125" bestFit="1" customWidth="1"/>
    <col min="3847" max="3852" width="6" bestFit="1" customWidth="1"/>
    <col min="3853" max="3853" width="9.42578125" bestFit="1" customWidth="1"/>
    <col min="3854" max="3854" width="6.5703125" bestFit="1" customWidth="1"/>
    <col min="3855" max="3860" width="6" bestFit="1" customWidth="1"/>
    <col min="3861" max="3861" width="9.42578125" bestFit="1" customWidth="1"/>
    <col min="3862" max="3862" width="5" bestFit="1" customWidth="1"/>
    <col min="4097" max="4097" width="5" bestFit="1" customWidth="1"/>
    <col min="4098" max="4098" width="7.7109375" bestFit="1" customWidth="1"/>
    <col min="4099" max="4100" width="10.85546875" bestFit="1" customWidth="1"/>
    <col min="4101" max="4101" width="9.28515625" bestFit="1" customWidth="1"/>
    <col min="4102" max="4102" width="6.5703125" bestFit="1" customWidth="1"/>
    <col min="4103" max="4108" width="6" bestFit="1" customWidth="1"/>
    <col min="4109" max="4109" width="9.42578125" bestFit="1" customWidth="1"/>
    <col min="4110" max="4110" width="6.5703125" bestFit="1" customWidth="1"/>
    <col min="4111" max="4116" width="6" bestFit="1" customWidth="1"/>
    <col min="4117" max="4117" width="9.42578125" bestFit="1" customWidth="1"/>
    <col min="4118" max="4118" width="5" bestFit="1" customWidth="1"/>
    <col min="4353" max="4353" width="5" bestFit="1" customWidth="1"/>
    <col min="4354" max="4354" width="7.7109375" bestFit="1" customWidth="1"/>
    <col min="4355" max="4356" width="10.85546875" bestFit="1" customWidth="1"/>
    <col min="4357" max="4357" width="9.28515625" bestFit="1" customWidth="1"/>
    <col min="4358" max="4358" width="6.5703125" bestFit="1" customWidth="1"/>
    <col min="4359" max="4364" width="6" bestFit="1" customWidth="1"/>
    <col min="4365" max="4365" width="9.42578125" bestFit="1" customWidth="1"/>
    <col min="4366" max="4366" width="6.5703125" bestFit="1" customWidth="1"/>
    <col min="4367" max="4372" width="6" bestFit="1" customWidth="1"/>
    <col min="4373" max="4373" width="9.42578125" bestFit="1" customWidth="1"/>
    <col min="4374" max="4374" width="5" bestFit="1" customWidth="1"/>
    <col min="4609" max="4609" width="5" bestFit="1" customWidth="1"/>
    <col min="4610" max="4610" width="7.7109375" bestFit="1" customWidth="1"/>
    <col min="4611" max="4612" width="10.85546875" bestFit="1" customWidth="1"/>
    <col min="4613" max="4613" width="9.28515625" bestFit="1" customWidth="1"/>
    <col min="4614" max="4614" width="6.5703125" bestFit="1" customWidth="1"/>
    <col min="4615" max="4620" width="6" bestFit="1" customWidth="1"/>
    <col min="4621" max="4621" width="9.42578125" bestFit="1" customWidth="1"/>
    <col min="4622" max="4622" width="6.5703125" bestFit="1" customWidth="1"/>
    <col min="4623" max="4628" width="6" bestFit="1" customWidth="1"/>
    <col min="4629" max="4629" width="9.42578125" bestFit="1" customWidth="1"/>
    <col min="4630" max="4630" width="5" bestFit="1" customWidth="1"/>
    <col min="4865" max="4865" width="5" bestFit="1" customWidth="1"/>
    <col min="4866" max="4866" width="7.7109375" bestFit="1" customWidth="1"/>
    <col min="4867" max="4868" width="10.85546875" bestFit="1" customWidth="1"/>
    <col min="4869" max="4869" width="9.28515625" bestFit="1" customWidth="1"/>
    <col min="4870" max="4870" width="6.5703125" bestFit="1" customWidth="1"/>
    <col min="4871" max="4876" width="6" bestFit="1" customWidth="1"/>
    <col min="4877" max="4877" width="9.42578125" bestFit="1" customWidth="1"/>
    <col min="4878" max="4878" width="6.5703125" bestFit="1" customWidth="1"/>
    <col min="4879" max="4884" width="6" bestFit="1" customWidth="1"/>
    <col min="4885" max="4885" width="9.42578125" bestFit="1" customWidth="1"/>
    <col min="4886" max="4886" width="5" bestFit="1" customWidth="1"/>
    <col min="5121" max="5121" width="5" bestFit="1" customWidth="1"/>
    <col min="5122" max="5122" width="7.7109375" bestFit="1" customWidth="1"/>
    <col min="5123" max="5124" width="10.85546875" bestFit="1" customWidth="1"/>
    <col min="5125" max="5125" width="9.28515625" bestFit="1" customWidth="1"/>
    <col min="5126" max="5126" width="6.5703125" bestFit="1" customWidth="1"/>
    <col min="5127" max="5132" width="6" bestFit="1" customWidth="1"/>
    <col min="5133" max="5133" width="9.42578125" bestFit="1" customWidth="1"/>
    <col min="5134" max="5134" width="6.5703125" bestFit="1" customWidth="1"/>
    <col min="5135" max="5140" width="6" bestFit="1" customWidth="1"/>
    <col min="5141" max="5141" width="9.42578125" bestFit="1" customWidth="1"/>
    <col min="5142" max="5142" width="5" bestFit="1" customWidth="1"/>
    <col min="5377" max="5377" width="5" bestFit="1" customWidth="1"/>
    <col min="5378" max="5378" width="7.7109375" bestFit="1" customWidth="1"/>
    <col min="5379" max="5380" width="10.85546875" bestFit="1" customWidth="1"/>
    <col min="5381" max="5381" width="9.28515625" bestFit="1" customWidth="1"/>
    <col min="5382" max="5382" width="6.5703125" bestFit="1" customWidth="1"/>
    <col min="5383" max="5388" width="6" bestFit="1" customWidth="1"/>
    <col min="5389" max="5389" width="9.42578125" bestFit="1" customWidth="1"/>
    <col min="5390" max="5390" width="6.5703125" bestFit="1" customWidth="1"/>
    <col min="5391" max="5396" width="6" bestFit="1" customWidth="1"/>
    <col min="5397" max="5397" width="9.42578125" bestFit="1" customWidth="1"/>
    <col min="5398" max="5398" width="5" bestFit="1" customWidth="1"/>
    <col min="5633" max="5633" width="5" bestFit="1" customWidth="1"/>
    <col min="5634" max="5634" width="7.7109375" bestFit="1" customWidth="1"/>
    <col min="5635" max="5636" width="10.85546875" bestFit="1" customWidth="1"/>
    <col min="5637" max="5637" width="9.28515625" bestFit="1" customWidth="1"/>
    <col min="5638" max="5638" width="6.5703125" bestFit="1" customWidth="1"/>
    <col min="5639" max="5644" width="6" bestFit="1" customWidth="1"/>
    <col min="5645" max="5645" width="9.42578125" bestFit="1" customWidth="1"/>
    <col min="5646" max="5646" width="6.5703125" bestFit="1" customWidth="1"/>
    <col min="5647" max="5652" width="6" bestFit="1" customWidth="1"/>
    <col min="5653" max="5653" width="9.42578125" bestFit="1" customWidth="1"/>
    <col min="5654" max="5654" width="5" bestFit="1" customWidth="1"/>
    <col min="5889" max="5889" width="5" bestFit="1" customWidth="1"/>
    <col min="5890" max="5890" width="7.7109375" bestFit="1" customWidth="1"/>
    <col min="5891" max="5892" width="10.85546875" bestFit="1" customWidth="1"/>
    <col min="5893" max="5893" width="9.28515625" bestFit="1" customWidth="1"/>
    <col min="5894" max="5894" width="6.5703125" bestFit="1" customWidth="1"/>
    <col min="5895" max="5900" width="6" bestFit="1" customWidth="1"/>
    <col min="5901" max="5901" width="9.42578125" bestFit="1" customWidth="1"/>
    <col min="5902" max="5902" width="6.5703125" bestFit="1" customWidth="1"/>
    <col min="5903" max="5908" width="6" bestFit="1" customWidth="1"/>
    <col min="5909" max="5909" width="9.42578125" bestFit="1" customWidth="1"/>
    <col min="5910" max="5910" width="5" bestFit="1" customWidth="1"/>
    <col min="6145" max="6145" width="5" bestFit="1" customWidth="1"/>
    <col min="6146" max="6146" width="7.7109375" bestFit="1" customWidth="1"/>
    <col min="6147" max="6148" width="10.85546875" bestFit="1" customWidth="1"/>
    <col min="6149" max="6149" width="9.28515625" bestFit="1" customWidth="1"/>
    <col min="6150" max="6150" width="6.5703125" bestFit="1" customWidth="1"/>
    <col min="6151" max="6156" width="6" bestFit="1" customWidth="1"/>
    <col min="6157" max="6157" width="9.42578125" bestFit="1" customWidth="1"/>
    <col min="6158" max="6158" width="6.5703125" bestFit="1" customWidth="1"/>
    <col min="6159" max="6164" width="6" bestFit="1" customWidth="1"/>
    <col min="6165" max="6165" width="9.42578125" bestFit="1" customWidth="1"/>
    <col min="6166" max="6166" width="5" bestFit="1" customWidth="1"/>
    <col min="6401" max="6401" width="5" bestFit="1" customWidth="1"/>
    <col min="6402" max="6402" width="7.7109375" bestFit="1" customWidth="1"/>
    <col min="6403" max="6404" width="10.85546875" bestFit="1" customWidth="1"/>
    <col min="6405" max="6405" width="9.28515625" bestFit="1" customWidth="1"/>
    <col min="6406" max="6406" width="6.5703125" bestFit="1" customWidth="1"/>
    <col min="6407" max="6412" width="6" bestFit="1" customWidth="1"/>
    <col min="6413" max="6413" width="9.42578125" bestFit="1" customWidth="1"/>
    <col min="6414" max="6414" width="6.5703125" bestFit="1" customWidth="1"/>
    <col min="6415" max="6420" width="6" bestFit="1" customWidth="1"/>
    <col min="6421" max="6421" width="9.42578125" bestFit="1" customWidth="1"/>
    <col min="6422" max="6422" width="5" bestFit="1" customWidth="1"/>
    <col min="6657" max="6657" width="5" bestFit="1" customWidth="1"/>
    <col min="6658" max="6658" width="7.7109375" bestFit="1" customWidth="1"/>
    <col min="6659" max="6660" width="10.85546875" bestFit="1" customWidth="1"/>
    <col min="6661" max="6661" width="9.28515625" bestFit="1" customWidth="1"/>
    <col min="6662" max="6662" width="6.5703125" bestFit="1" customWidth="1"/>
    <col min="6663" max="6668" width="6" bestFit="1" customWidth="1"/>
    <col min="6669" max="6669" width="9.42578125" bestFit="1" customWidth="1"/>
    <col min="6670" max="6670" width="6.5703125" bestFit="1" customWidth="1"/>
    <col min="6671" max="6676" width="6" bestFit="1" customWidth="1"/>
    <col min="6677" max="6677" width="9.42578125" bestFit="1" customWidth="1"/>
    <col min="6678" max="6678" width="5" bestFit="1" customWidth="1"/>
    <col min="6913" max="6913" width="5" bestFit="1" customWidth="1"/>
    <col min="6914" max="6914" width="7.7109375" bestFit="1" customWidth="1"/>
    <col min="6915" max="6916" width="10.85546875" bestFit="1" customWidth="1"/>
    <col min="6917" max="6917" width="9.28515625" bestFit="1" customWidth="1"/>
    <col min="6918" max="6918" width="6.5703125" bestFit="1" customWidth="1"/>
    <col min="6919" max="6924" width="6" bestFit="1" customWidth="1"/>
    <col min="6925" max="6925" width="9.42578125" bestFit="1" customWidth="1"/>
    <col min="6926" max="6926" width="6.5703125" bestFit="1" customWidth="1"/>
    <col min="6927" max="6932" width="6" bestFit="1" customWidth="1"/>
    <col min="6933" max="6933" width="9.42578125" bestFit="1" customWidth="1"/>
    <col min="6934" max="6934" width="5" bestFit="1" customWidth="1"/>
    <col min="7169" max="7169" width="5" bestFit="1" customWidth="1"/>
    <col min="7170" max="7170" width="7.7109375" bestFit="1" customWidth="1"/>
    <col min="7171" max="7172" width="10.85546875" bestFit="1" customWidth="1"/>
    <col min="7173" max="7173" width="9.28515625" bestFit="1" customWidth="1"/>
    <col min="7174" max="7174" width="6.5703125" bestFit="1" customWidth="1"/>
    <col min="7175" max="7180" width="6" bestFit="1" customWidth="1"/>
    <col min="7181" max="7181" width="9.42578125" bestFit="1" customWidth="1"/>
    <col min="7182" max="7182" width="6.5703125" bestFit="1" customWidth="1"/>
    <col min="7183" max="7188" width="6" bestFit="1" customWidth="1"/>
    <col min="7189" max="7189" width="9.42578125" bestFit="1" customWidth="1"/>
    <col min="7190" max="7190" width="5" bestFit="1" customWidth="1"/>
    <col min="7425" max="7425" width="5" bestFit="1" customWidth="1"/>
    <col min="7426" max="7426" width="7.7109375" bestFit="1" customWidth="1"/>
    <col min="7427" max="7428" width="10.85546875" bestFit="1" customWidth="1"/>
    <col min="7429" max="7429" width="9.28515625" bestFit="1" customWidth="1"/>
    <col min="7430" max="7430" width="6.5703125" bestFit="1" customWidth="1"/>
    <col min="7431" max="7436" width="6" bestFit="1" customWidth="1"/>
    <col min="7437" max="7437" width="9.42578125" bestFit="1" customWidth="1"/>
    <col min="7438" max="7438" width="6.5703125" bestFit="1" customWidth="1"/>
    <col min="7439" max="7444" width="6" bestFit="1" customWidth="1"/>
    <col min="7445" max="7445" width="9.42578125" bestFit="1" customWidth="1"/>
    <col min="7446" max="7446" width="5" bestFit="1" customWidth="1"/>
    <col min="7681" max="7681" width="5" bestFit="1" customWidth="1"/>
    <col min="7682" max="7682" width="7.7109375" bestFit="1" customWidth="1"/>
    <col min="7683" max="7684" width="10.85546875" bestFit="1" customWidth="1"/>
    <col min="7685" max="7685" width="9.28515625" bestFit="1" customWidth="1"/>
    <col min="7686" max="7686" width="6.5703125" bestFit="1" customWidth="1"/>
    <col min="7687" max="7692" width="6" bestFit="1" customWidth="1"/>
    <col min="7693" max="7693" width="9.42578125" bestFit="1" customWidth="1"/>
    <col min="7694" max="7694" width="6.5703125" bestFit="1" customWidth="1"/>
    <col min="7695" max="7700" width="6" bestFit="1" customWidth="1"/>
    <col min="7701" max="7701" width="9.42578125" bestFit="1" customWidth="1"/>
    <col min="7702" max="7702" width="5" bestFit="1" customWidth="1"/>
    <col min="7937" max="7937" width="5" bestFit="1" customWidth="1"/>
    <col min="7938" max="7938" width="7.7109375" bestFit="1" customWidth="1"/>
    <col min="7939" max="7940" width="10.85546875" bestFit="1" customWidth="1"/>
    <col min="7941" max="7941" width="9.28515625" bestFit="1" customWidth="1"/>
    <col min="7942" max="7942" width="6.5703125" bestFit="1" customWidth="1"/>
    <col min="7943" max="7948" width="6" bestFit="1" customWidth="1"/>
    <col min="7949" max="7949" width="9.42578125" bestFit="1" customWidth="1"/>
    <col min="7950" max="7950" width="6.5703125" bestFit="1" customWidth="1"/>
    <col min="7951" max="7956" width="6" bestFit="1" customWidth="1"/>
    <col min="7957" max="7957" width="9.42578125" bestFit="1" customWidth="1"/>
    <col min="7958" max="7958" width="5" bestFit="1" customWidth="1"/>
    <col min="8193" max="8193" width="5" bestFit="1" customWidth="1"/>
    <col min="8194" max="8194" width="7.7109375" bestFit="1" customWidth="1"/>
    <col min="8195" max="8196" width="10.85546875" bestFit="1" customWidth="1"/>
    <col min="8197" max="8197" width="9.28515625" bestFit="1" customWidth="1"/>
    <col min="8198" max="8198" width="6.5703125" bestFit="1" customWidth="1"/>
    <col min="8199" max="8204" width="6" bestFit="1" customWidth="1"/>
    <col min="8205" max="8205" width="9.42578125" bestFit="1" customWidth="1"/>
    <col min="8206" max="8206" width="6.5703125" bestFit="1" customWidth="1"/>
    <col min="8207" max="8212" width="6" bestFit="1" customWidth="1"/>
    <col min="8213" max="8213" width="9.42578125" bestFit="1" customWidth="1"/>
    <col min="8214" max="8214" width="5" bestFit="1" customWidth="1"/>
    <col min="8449" max="8449" width="5" bestFit="1" customWidth="1"/>
    <col min="8450" max="8450" width="7.7109375" bestFit="1" customWidth="1"/>
    <col min="8451" max="8452" width="10.85546875" bestFit="1" customWidth="1"/>
    <col min="8453" max="8453" width="9.28515625" bestFit="1" customWidth="1"/>
    <col min="8454" max="8454" width="6.5703125" bestFit="1" customWidth="1"/>
    <col min="8455" max="8460" width="6" bestFit="1" customWidth="1"/>
    <col min="8461" max="8461" width="9.42578125" bestFit="1" customWidth="1"/>
    <col min="8462" max="8462" width="6.5703125" bestFit="1" customWidth="1"/>
    <col min="8463" max="8468" width="6" bestFit="1" customWidth="1"/>
    <col min="8469" max="8469" width="9.42578125" bestFit="1" customWidth="1"/>
    <col min="8470" max="8470" width="5" bestFit="1" customWidth="1"/>
    <col min="8705" max="8705" width="5" bestFit="1" customWidth="1"/>
    <col min="8706" max="8706" width="7.7109375" bestFit="1" customWidth="1"/>
    <col min="8707" max="8708" width="10.85546875" bestFit="1" customWidth="1"/>
    <col min="8709" max="8709" width="9.28515625" bestFit="1" customWidth="1"/>
    <col min="8710" max="8710" width="6.5703125" bestFit="1" customWidth="1"/>
    <col min="8711" max="8716" width="6" bestFit="1" customWidth="1"/>
    <col min="8717" max="8717" width="9.42578125" bestFit="1" customWidth="1"/>
    <col min="8718" max="8718" width="6.5703125" bestFit="1" customWidth="1"/>
    <col min="8719" max="8724" width="6" bestFit="1" customWidth="1"/>
    <col min="8725" max="8725" width="9.42578125" bestFit="1" customWidth="1"/>
    <col min="8726" max="8726" width="5" bestFit="1" customWidth="1"/>
    <col min="8961" max="8961" width="5" bestFit="1" customWidth="1"/>
    <col min="8962" max="8962" width="7.7109375" bestFit="1" customWidth="1"/>
    <col min="8963" max="8964" width="10.85546875" bestFit="1" customWidth="1"/>
    <col min="8965" max="8965" width="9.28515625" bestFit="1" customWidth="1"/>
    <col min="8966" max="8966" width="6.5703125" bestFit="1" customWidth="1"/>
    <col min="8967" max="8972" width="6" bestFit="1" customWidth="1"/>
    <col min="8973" max="8973" width="9.42578125" bestFit="1" customWidth="1"/>
    <col min="8974" max="8974" width="6.5703125" bestFit="1" customWidth="1"/>
    <col min="8975" max="8980" width="6" bestFit="1" customWidth="1"/>
    <col min="8981" max="8981" width="9.42578125" bestFit="1" customWidth="1"/>
    <col min="8982" max="8982" width="5" bestFit="1" customWidth="1"/>
    <col min="9217" max="9217" width="5" bestFit="1" customWidth="1"/>
    <col min="9218" max="9218" width="7.7109375" bestFit="1" customWidth="1"/>
    <col min="9219" max="9220" width="10.85546875" bestFit="1" customWidth="1"/>
    <col min="9221" max="9221" width="9.28515625" bestFit="1" customWidth="1"/>
    <col min="9222" max="9222" width="6.5703125" bestFit="1" customWidth="1"/>
    <col min="9223" max="9228" width="6" bestFit="1" customWidth="1"/>
    <col min="9229" max="9229" width="9.42578125" bestFit="1" customWidth="1"/>
    <col min="9230" max="9230" width="6.5703125" bestFit="1" customWidth="1"/>
    <col min="9231" max="9236" width="6" bestFit="1" customWidth="1"/>
    <col min="9237" max="9237" width="9.42578125" bestFit="1" customWidth="1"/>
    <col min="9238" max="9238" width="5" bestFit="1" customWidth="1"/>
    <col min="9473" max="9473" width="5" bestFit="1" customWidth="1"/>
    <col min="9474" max="9474" width="7.7109375" bestFit="1" customWidth="1"/>
    <col min="9475" max="9476" width="10.85546875" bestFit="1" customWidth="1"/>
    <col min="9477" max="9477" width="9.28515625" bestFit="1" customWidth="1"/>
    <col min="9478" max="9478" width="6.5703125" bestFit="1" customWidth="1"/>
    <col min="9479" max="9484" width="6" bestFit="1" customWidth="1"/>
    <col min="9485" max="9485" width="9.42578125" bestFit="1" customWidth="1"/>
    <col min="9486" max="9486" width="6.5703125" bestFit="1" customWidth="1"/>
    <col min="9487" max="9492" width="6" bestFit="1" customWidth="1"/>
    <col min="9493" max="9493" width="9.42578125" bestFit="1" customWidth="1"/>
    <col min="9494" max="9494" width="5" bestFit="1" customWidth="1"/>
    <col min="9729" max="9729" width="5" bestFit="1" customWidth="1"/>
    <col min="9730" max="9730" width="7.7109375" bestFit="1" customWidth="1"/>
    <col min="9731" max="9732" width="10.85546875" bestFit="1" customWidth="1"/>
    <col min="9733" max="9733" width="9.28515625" bestFit="1" customWidth="1"/>
    <col min="9734" max="9734" width="6.5703125" bestFit="1" customWidth="1"/>
    <col min="9735" max="9740" width="6" bestFit="1" customWidth="1"/>
    <col min="9741" max="9741" width="9.42578125" bestFit="1" customWidth="1"/>
    <col min="9742" max="9742" width="6.5703125" bestFit="1" customWidth="1"/>
    <col min="9743" max="9748" width="6" bestFit="1" customWidth="1"/>
    <col min="9749" max="9749" width="9.42578125" bestFit="1" customWidth="1"/>
    <col min="9750" max="9750" width="5" bestFit="1" customWidth="1"/>
    <col min="9985" max="9985" width="5" bestFit="1" customWidth="1"/>
    <col min="9986" max="9986" width="7.7109375" bestFit="1" customWidth="1"/>
    <col min="9987" max="9988" width="10.85546875" bestFit="1" customWidth="1"/>
    <col min="9989" max="9989" width="9.28515625" bestFit="1" customWidth="1"/>
    <col min="9990" max="9990" width="6.5703125" bestFit="1" customWidth="1"/>
    <col min="9991" max="9996" width="6" bestFit="1" customWidth="1"/>
    <col min="9997" max="9997" width="9.42578125" bestFit="1" customWidth="1"/>
    <col min="9998" max="9998" width="6.5703125" bestFit="1" customWidth="1"/>
    <col min="9999" max="10004" width="6" bestFit="1" customWidth="1"/>
    <col min="10005" max="10005" width="9.42578125" bestFit="1" customWidth="1"/>
    <col min="10006" max="10006" width="5" bestFit="1" customWidth="1"/>
    <col min="10241" max="10241" width="5" bestFit="1" customWidth="1"/>
    <col min="10242" max="10242" width="7.7109375" bestFit="1" customWidth="1"/>
    <col min="10243" max="10244" width="10.85546875" bestFit="1" customWidth="1"/>
    <col min="10245" max="10245" width="9.28515625" bestFit="1" customWidth="1"/>
    <col min="10246" max="10246" width="6.5703125" bestFit="1" customWidth="1"/>
    <col min="10247" max="10252" width="6" bestFit="1" customWidth="1"/>
    <col min="10253" max="10253" width="9.42578125" bestFit="1" customWidth="1"/>
    <col min="10254" max="10254" width="6.5703125" bestFit="1" customWidth="1"/>
    <col min="10255" max="10260" width="6" bestFit="1" customWidth="1"/>
    <col min="10261" max="10261" width="9.42578125" bestFit="1" customWidth="1"/>
    <col min="10262" max="10262" width="5" bestFit="1" customWidth="1"/>
    <col min="10497" max="10497" width="5" bestFit="1" customWidth="1"/>
    <col min="10498" max="10498" width="7.7109375" bestFit="1" customWidth="1"/>
    <col min="10499" max="10500" width="10.85546875" bestFit="1" customWidth="1"/>
    <col min="10501" max="10501" width="9.28515625" bestFit="1" customWidth="1"/>
    <col min="10502" max="10502" width="6.5703125" bestFit="1" customWidth="1"/>
    <col min="10503" max="10508" width="6" bestFit="1" customWidth="1"/>
    <col min="10509" max="10509" width="9.42578125" bestFit="1" customWidth="1"/>
    <col min="10510" max="10510" width="6.5703125" bestFit="1" customWidth="1"/>
    <col min="10511" max="10516" width="6" bestFit="1" customWidth="1"/>
    <col min="10517" max="10517" width="9.42578125" bestFit="1" customWidth="1"/>
    <col min="10518" max="10518" width="5" bestFit="1" customWidth="1"/>
    <col min="10753" max="10753" width="5" bestFit="1" customWidth="1"/>
    <col min="10754" max="10754" width="7.7109375" bestFit="1" customWidth="1"/>
    <col min="10755" max="10756" width="10.85546875" bestFit="1" customWidth="1"/>
    <col min="10757" max="10757" width="9.28515625" bestFit="1" customWidth="1"/>
    <col min="10758" max="10758" width="6.5703125" bestFit="1" customWidth="1"/>
    <col min="10759" max="10764" width="6" bestFit="1" customWidth="1"/>
    <col min="10765" max="10765" width="9.42578125" bestFit="1" customWidth="1"/>
    <col min="10766" max="10766" width="6.5703125" bestFit="1" customWidth="1"/>
    <col min="10767" max="10772" width="6" bestFit="1" customWidth="1"/>
    <col min="10773" max="10773" width="9.42578125" bestFit="1" customWidth="1"/>
    <col min="10774" max="10774" width="5" bestFit="1" customWidth="1"/>
    <col min="11009" max="11009" width="5" bestFit="1" customWidth="1"/>
    <col min="11010" max="11010" width="7.7109375" bestFit="1" customWidth="1"/>
    <col min="11011" max="11012" width="10.85546875" bestFit="1" customWidth="1"/>
    <col min="11013" max="11013" width="9.28515625" bestFit="1" customWidth="1"/>
    <col min="11014" max="11014" width="6.5703125" bestFit="1" customWidth="1"/>
    <col min="11015" max="11020" width="6" bestFit="1" customWidth="1"/>
    <col min="11021" max="11021" width="9.42578125" bestFit="1" customWidth="1"/>
    <col min="11022" max="11022" width="6.5703125" bestFit="1" customWidth="1"/>
    <col min="11023" max="11028" width="6" bestFit="1" customWidth="1"/>
    <col min="11029" max="11029" width="9.42578125" bestFit="1" customWidth="1"/>
    <col min="11030" max="11030" width="5" bestFit="1" customWidth="1"/>
    <col min="11265" max="11265" width="5" bestFit="1" customWidth="1"/>
    <col min="11266" max="11266" width="7.7109375" bestFit="1" customWidth="1"/>
    <col min="11267" max="11268" width="10.85546875" bestFit="1" customWidth="1"/>
    <col min="11269" max="11269" width="9.28515625" bestFit="1" customWidth="1"/>
    <col min="11270" max="11270" width="6.5703125" bestFit="1" customWidth="1"/>
    <col min="11271" max="11276" width="6" bestFit="1" customWidth="1"/>
    <col min="11277" max="11277" width="9.42578125" bestFit="1" customWidth="1"/>
    <col min="11278" max="11278" width="6.5703125" bestFit="1" customWidth="1"/>
    <col min="11279" max="11284" width="6" bestFit="1" customWidth="1"/>
    <col min="11285" max="11285" width="9.42578125" bestFit="1" customWidth="1"/>
    <col min="11286" max="11286" width="5" bestFit="1" customWidth="1"/>
    <col min="11521" max="11521" width="5" bestFit="1" customWidth="1"/>
    <col min="11522" max="11522" width="7.7109375" bestFit="1" customWidth="1"/>
    <col min="11523" max="11524" width="10.85546875" bestFit="1" customWidth="1"/>
    <col min="11525" max="11525" width="9.28515625" bestFit="1" customWidth="1"/>
    <col min="11526" max="11526" width="6.5703125" bestFit="1" customWidth="1"/>
    <col min="11527" max="11532" width="6" bestFit="1" customWidth="1"/>
    <col min="11533" max="11533" width="9.42578125" bestFit="1" customWidth="1"/>
    <col min="11534" max="11534" width="6.5703125" bestFit="1" customWidth="1"/>
    <col min="11535" max="11540" width="6" bestFit="1" customWidth="1"/>
    <col min="11541" max="11541" width="9.42578125" bestFit="1" customWidth="1"/>
    <col min="11542" max="11542" width="5" bestFit="1" customWidth="1"/>
    <col min="11777" max="11777" width="5" bestFit="1" customWidth="1"/>
    <col min="11778" max="11778" width="7.7109375" bestFit="1" customWidth="1"/>
    <col min="11779" max="11780" width="10.85546875" bestFit="1" customWidth="1"/>
    <col min="11781" max="11781" width="9.28515625" bestFit="1" customWidth="1"/>
    <col min="11782" max="11782" width="6.5703125" bestFit="1" customWidth="1"/>
    <col min="11783" max="11788" width="6" bestFit="1" customWidth="1"/>
    <col min="11789" max="11789" width="9.42578125" bestFit="1" customWidth="1"/>
    <col min="11790" max="11790" width="6.5703125" bestFit="1" customWidth="1"/>
    <col min="11791" max="11796" width="6" bestFit="1" customWidth="1"/>
    <col min="11797" max="11797" width="9.42578125" bestFit="1" customWidth="1"/>
    <col min="11798" max="11798" width="5" bestFit="1" customWidth="1"/>
    <col min="12033" max="12033" width="5" bestFit="1" customWidth="1"/>
    <col min="12034" max="12034" width="7.7109375" bestFit="1" customWidth="1"/>
    <col min="12035" max="12036" width="10.85546875" bestFit="1" customWidth="1"/>
    <col min="12037" max="12037" width="9.28515625" bestFit="1" customWidth="1"/>
    <col min="12038" max="12038" width="6.5703125" bestFit="1" customWidth="1"/>
    <col min="12039" max="12044" width="6" bestFit="1" customWidth="1"/>
    <col min="12045" max="12045" width="9.42578125" bestFit="1" customWidth="1"/>
    <col min="12046" max="12046" width="6.5703125" bestFit="1" customWidth="1"/>
    <col min="12047" max="12052" width="6" bestFit="1" customWidth="1"/>
    <col min="12053" max="12053" width="9.42578125" bestFit="1" customWidth="1"/>
    <col min="12054" max="12054" width="5" bestFit="1" customWidth="1"/>
    <col min="12289" max="12289" width="5" bestFit="1" customWidth="1"/>
    <col min="12290" max="12290" width="7.7109375" bestFit="1" customWidth="1"/>
    <col min="12291" max="12292" width="10.85546875" bestFit="1" customWidth="1"/>
    <col min="12293" max="12293" width="9.28515625" bestFit="1" customWidth="1"/>
    <col min="12294" max="12294" width="6.5703125" bestFit="1" customWidth="1"/>
    <col min="12295" max="12300" width="6" bestFit="1" customWidth="1"/>
    <col min="12301" max="12301" width="9.42578125" bestFit="1" customWidth="1"/>
    <col min="12302" max="12302" width="6.5703125" bestFit="1" customWidth="1"/>
    <col min="12303" max="12308" width="6" bestFit="1" customWidth="1"/>
    <col min="12309" max="12309" width="9.42578125" bestFit="1" customWidth="1"/>
    <col min="12310" max="12310" width="5" bestFit="1" customWidth="1"/>
    <col min="12545" max="12545" width="5" bestFit="1" customWidth="1"/>
    <col min="12546" max="12546" width="7.7109375" bestFit="1" customWidth="1"/>
    <col min="12547" max="12548" width="10.85546875" bestFit="1" customWidth="1"/>
    <col min="12549" max="12549" width="9.28515625" bestFit="1" customWidth="1"/>
    <col min="12550" max="12550" width="6.5703125" bestFit="1" customWidth="1"/>
    <col min="12551" max="12556" width="6" bestFit="1" customWidth="1"/>
    <col min="12557" max="12557" width="9.42578125" bestFit="1" customWidth="1"/>
    <col min="12558" max="12558" width="6.5703125" bestFit="1" customWidth="1"/>
    <col min="12559" max="12564" width="6" bestFit="1" customWidth="1"/>
    <col min="12565" max="12565" width="9.42578125" bestFit="1" customWidth="1"/>
    <col min="12566" max="12566" width="5" bestFit="1" customWidth="1"/>
    <col min="12801" max="12801" width="5" bestFit="1" customWidth="1"/>
    <col min="12802" max="12802" width="7.7109375" bestFit="1" customWidth="1"/>
    <col min="12803" max="12804" width="10.85546875" bestFit="1" customWidth="1"/>
    <col min="12805" max="12805" width="9.28515625" bestFit="1" customWidth="1"/>
    <col min="12806" max="12806" width="6.5703125" bestFit="1" customWidth="1"/>
    <col min="12807" max="12812" width="6" bestFit="1" customWidth="1"/>
    <col min="12813" max="12813" width="9.42578125" bestFit="1" customWidth="1"/>
    <col min="12814" max="12814" width="6.5703125" bestFit="1" customWidth="1"/>
    <col min="12815" max="12820" width="6" bestFit="1" customWidth="1"/>
    <col min="12821" max="12821" width="9.42578125" bestFit="1" customWidth="1"/>
    <col min="12822" max="12822" width="5" bestFit="1" customWidth="1"/>
    <col min="13057" max="13057" width="5" bestFit="1" customWidth="1"/>
    <col min="13058" max="13058" width="7.7109375" bestFit="1" customWidth="1"/>
    <col min="13059" max="13060" width="10.85546875" bestFit="1" customWidth="1"/>
    <col min="13061" max="13061" width="9.28515625" bestFit="1" customWidth="1"/>
    <col min="13062" max="13062" width="6.5703125" bestFit="1" customWidth="1"/>
    <col min="13063" max="13068" width="6" bestFit="1" customWidth="1"/>
    <col min="13069" max="13069" width="9.42578125" bestFit="1" customWidth="1"/>
    <col min="13070" max="13070" width="6.5703125" bestFit="1" customWidth="1"/>
    <col min="13071" max="13076" width="6" bestFit="1" customWidth="1"/>
    <col min="13077" max="13077" width="9.42578125" bestFit="1" customWidth="1"/>
    <col min="13078" max="13078" width="5" bestFit="1" customWidth="1"/>
    <col min="13313" max="13313" width="5" bestFit="1" customWidth="1"/>
    <col min="13314" max="13314" width="7.7109375" bestFit="1" customWidth="1"/>
    <col min="13315" max="13316" width="10.85546875" bestFit="1" customWidth="1"/>
    <col min="13317" max="13317" width="9.28515625" bestFit="1" customWidth="1"/>
    <col min="13318" max="13318" width="6.5703125" bestFit="1" customWidth="1"/>
    <col min="13319" max="13324" width="6" bestFit="1" customWidth="1"/>
    <col min="13325" max="13325" width="9.42578125" bestFit="1" customWidth="1"/>
    <col min="13326" max="13326" width="6.5703125" bestFit="1" customWidth="1"/>
    <col min="13327" max="13332" width="6" bestFit="1" customWidth="1"/>
    <col min="13333" max="13333" width="9.42578125" bestFit="1" customWidth="1"/>
    <col min="13334" max="13334" width="5" bestFit="1" customWidth="1"/>
    <col min="13569" max="13569" width="5" bestFit="1" customWidth="1"/>
    <col min="13570" max="13570" width="7.7109375" bestFit="1" customWidth="1"/>
    <col min="13571" max="13572" width="10.85546875" bestFit="1" customWidth="1"/>
    <col min="13573" max="13573" width="9.28515625" bestFit="1" customWidth="1"/>
    <col min="13574" max="13574" width="6.5703125" bestFit="1" customWidth="1"/>
    <col min="13575" max="13580" width="6" bestFit="1" customWidth="1"/>
    <col min="13581" max="13581" width="9.42578125" bestFit="1" customWidth="1"/>
    <col min="13582" max="13582" width="6.5703125" bestFit="1" customWidth="1"/>
    <col min="13583" max="13588" width="6" bestFit="1" customWidth="1"/>
    <col min="13589" max="13589" width="9.42578125" bestFit="1" customWidth="1"/>
    <col min="13590" max="13590" width="5" bestFit="1" customWidth="1"/>
    <col min="13825" max="13825" width="5" bestFit="1" customWidth="1"/>
    <col min="13826" max="13826" width="7.7109375" bestFit="1" customWidth="1"/>
    <col min="13827" max="13828" width="10.85546875" bestFit="1" customWidth="1"/>
    <col min="13829" max="13829" width="9.28515625" bestFit="1" customWidth="1"/>
    <col min="13830" max="13830" width="6.5703125" bestFit="1" customWidth="1"/>
    <col min="13831" max="13836" width="6" bestFit="1" customWidth="1"/>
    <col min="13837" max="13837" width="9.42578125" bestFit="1" customWidth="1"/>
    <col min="13838" max="13838" width="6.5703125" bestFit="1" customWidth="1"/>
    <col min="13839" max="13844" width="6" bestFit="1" customWidth="1"/>
    <col min="13845" max="13845" width="9.42578125" bestFit="1" customWidth="1"/>
    <col min="13846" max="13846" width="5" bestFit="1" customWidth="1"/>
    <col min="14081" max="14081" width="5" bestFit="1" customWidth="1"/>
    <col min="14082" max="14082" width="7.7109375" bestFit="1" customWidth="1"/>
    <col min="14083" max="14084" width="10.85546875" bestFit="1" customWidth="1"/>
    <col min="14085" max="14085" width="9.28515625" bestFit="1" customWidth="1"/>
    <col min="14086" max="14086" width="6.5703125" bestFit="1" customWidth="1"/>
    <col min="14087" max="14092" width="6" bestFit="1" customWidth="1"/>
    <col min="14093" max="14093" width="9.42578125" bestFit="1" customWidth="1"/>
    <col min="14094" max="14094" width="6.5703125" bestFit="1" customWidth="1"/>
    <col min="14095" max="14100" width="6" bestFit="1" customWidth="1"/>
    <col min="14101" max="14101" width="9.42578125" bestFit="1" customWidth="1"/>
    <col min="14102" max="14102" width="5" bestFit="1" customWidth="1"/>
    <col min="14337" max="14337" width="5" bestFit="1" customWidth="1"/>
    <col min="14338" max="14338" width="7.7109375" bestFit="1" customWidth="1"/>
    <col min="14339" max="14340" width="10.85546875" bestFit="1" customWidth="1"/>
    <col min="14341" max="14341" width="9.28515625" bestFit="1" customWidth="1"/>
    <col min="14342" max="14342" width="6.5703125" bestFit="1" customWidth="1"/>
    <col min="14343" max="14348" width="6" bestFit="1" customWidth="1"/>
    <col min="14349" max="14349" width="9.42578125" bestFit="1" customWidth="1"/>
    <col min="14350" max="14350" width="6.5703125" bestFit="1" customWidth="1"/>
    <col min="14351" max="14356" width="6" bestFit="1" customWidth="1"/>
    <col min="14357" max="14357" width="9.42578125" bestFit="1" customWidth="1"/>
    <col min="14358" max="14358" width="5" bestFit="1" customWidth="1"/>
    <col min="14593" max="14593" width="5" bestFit="1" customWidth="1"/>
    <col min="14594" max="14594" width="7.7109375" bestFit="1" customWidth="1"/>
    <col min="14595" max="14596" width="10.85546875" bestFit="1" customWidth="1"/>
    <col min="14597" max="14597" width="9.28515625" bestFit="1" customWidth="1"/>
    <col min="14598" max="14598" width="6.5703125" bestFit="1" customWidth="1"/>
    <col min="14599" max="14604" width="6" bestFit="1" customWidth="1"/>
    <col min="14605" max="14605" width="9.42578125" bestFit="1" customWidth="1"/>
    <col min="14606" max="14606" width="6.5703125" bestFit="1" customWidth="1"/>
    <col min="14607" max="14612" width="6" bestFit="1" customWidth="1"/>
    <col min="14613" max="14613" width="9.42578125" bestFit="1" customWidth="1"/>
    <col min="14614" max="14614" width="5" bestFit="1" customWidth="1"/>
    <col min="14849" max="14849" width="5" bestFit="1" customWidth="1"/>
    <col min="14850" max="14850" width="7.7109375" bestFit="1" customWidth="1"/>
    <col min="14851" max="14852" width="10.85546875" bestFit="1" customWidth="1"/>
    <col min="14853" max="14853" width="9.28515625" bestFit="1" customWidth="1"/>
    <col min="14854" max="14854" width="6.5703125" bestFit="1" customWidth="1"/>
    <col min="14855" max="14860" width="6" bestFit="1" customWidth="1"/>
    <col min="14861" max="14861" width="9.42578125" bestFit="1" customWidth="1"/>
    <col min="14862" max="14862" width="6.5703125" bestFit="1" customWidth="1"/>
    <col min="14863" max="14868" width="6" bestFit="1" customWidth="1"/>
    <col min="14869" max="14869" width="9.42578125" bestFit="1" customWidth="1"/>
    <col min="14870" max="14870" width="5" bestFit="1" customWidth="1"/>
    <col min="15105" max="15105" width="5" bestFit="1" customWidth="1"/>
    <col min="15106" max="15106" width="7.7109375" bestFit="1" customWidth="1"/>
    <col min="15107" max="15108" width="10.85546875" bestFit="1" customWidth="1"/>
    <col min="15109" max="15109" width="9.28515625" bestFit="1" customWidth="1"/>
    <col min="15110" max="15110" width="6.5703125" bestFit="1" customWidth="1"/>
    <col min="15111" max="15116" width="6" bestFit="1" customWidth="1"/>
    <col min="15117" max="15117" width="9.42578125" bestFit="1" customWidth="1"/>
    <col min="15118" max="15118" width="6.5703125" bestFit="1" customWidth="1"/>
    <col min="15119" max="15124" width="6" bestFit="1" customWidth="1"/>
    <col min="15125" max="15125" width="9.42578125" bestFit="1" customWidth="1"/>
    <col min="15126" max="15126" width="5" bestFit="1" customWidth="1"/>
    <col min="15361" max="15361" width="5" bestFit="1" customWidth="1"/>
    <col min="15362" max="15362" width="7.7109375" bestFit="1" customWidth="1"/>
    <col min="15363" max="15364" width="10.85546875" bestFit="1" customWidth="1"/>
    <col min="15365" max="15365" width="9.28515625" bestFit="1" customWidth="1"/>
    <col min="15366" max="15366" width="6.5703125" bestFit="1" customWidth="1"/>
    <col min="15367" max="15372" width="6" bestFit="1" customWidth="1"/>
    <col min="15373" max="15373" width="9.42578125" bestFit="1" customWidth="1"/>
    <col min="15374" max="15374" width="6.5703125" bestFit="1" customWidth="1"/>
    <col min="15375" max="15380" width="6" bestFit="1" customWidth="1"/>
    <col min="15381" max="15381" width="9.42578125" bestFit="1" customWidth="1"/>
    <col min="15382" max="15382" width="5" bestFit="1" customWidth="1"/>
    <col min="15617" max="15617" width="5" bestFit="1" customWidth="1"/>
    <col min="15618" max="15618" width="7.7109375" bestFit="1" customWidth="1"/>
    <col min="15619" max="15620" width="10.85546875" bestFit="1" customWidth="1"/>
    <col min="15621" max="15621" width="9.28515625" bestFit="1" customWidth="1"/>
    <col min="15622" max="15622" width="6.5703125" bestFit="1" customWidth="1"/>
    <col min="15623" max="15628" width="6" bestFit="1" customWidth="1"/>
    <col min="15629" max="15629" width="9.42578125" bestFit="1" customWidth="1"/>
    <col min="15630" max="15630" width="6.5703125" bestFit="1" customWidth="1"/>
    <col min="15631" max="15636" width="6" bestFit="1" customWidth="1"/>
    <col min="15637" max="15637" width="9.42578125" bestFit="1" customWidth="1"/>
    <col min="15638" max="15638" width="5" bestFit="1" customWidth="1"/>
    <col min="15873" max="15873" width="5" bestFit="1" customWidth="1"/>
    <col min="15874" max="15874" width="7.7109375" bestFit="1" customWidth="1"/>
    <col min="15875" max="15876" width="10.85546875" bestFit="1" customWidth="1"/>
    <col min="15877" max="15877" width="9.28515625" bestFit="1" customWidth="1"/>
    <col min="15878" max="15878" width="6.5703125" bestFit="1" customWidth="1"/>
    <col min="15879" max="15884" width="6" bestFit="1" customWidth="1"/>
    <col min="15885" max="15885" width="9.42578125" bestFit="1" customWidth="1"/>
    <col min="15886" max="15886" width="6.5703125" bestFit="1" customWidth="1"/>
    <col min="15887" max="15892" width="6" bestFit="1" customWidth="1"/>
    <col min="15893" max="15893" width="9.42578125" bestFit="1" customWidth="1"/>
    <col min="15894" max="15894" width="5" bestFit="1" customWidth="1"/>
    <col min="16129" max="16129" width="5" bestFit="1" customWidth="1"/>
    <col min="16130" max="16130" width="7.7109375" bestFit="1" customWidth="1"/>
    <col min="16131" max="16132" width="10.85546875" bestFit="1" customWidth="1"/>
    <col min="16133" max="16133" width="9.28515625" bestFit="1" customWidth="1"/>
    <col min="16134" max="16134" width="6.5703125" bestFit="1" customWidth="1"/>
    <col min="16135" max="16140" width="6" bestFit="1" customWidth="1"/>
    <col min="16141" max="16141" width="9.42578125" bestFit="1" customWidth="1"/>
    <col min="16142" max="16142" width="6.5703125" bestFit="1" customWidth="1"/>
    <col min="16143" max="16148" width="6" bestFit="1" customWidth="1"/>
    <col min="16149" max="16149" width="9.42578125" bestFit="1" customWidth="1"/>
    <col min="16150" max="16150" width="5" bestFit="1" customWidth="1"/>
  </cols>
  <sheetData>
    <row r="1" spans="1:22" ht="24.95" customHeight="1">
      <c r="A1" s="178"/>
      <c r="B1" s="178"/>
      <c r="C1" s="178"/>
      <c r="D1" s="178"/>
      <c r="E1" s="178"/>
      <c r="F1" s="620" t="s">
        <v>259</v>
      </c>
      <c r="G1" s="620"/>
      <c r="H1" s="620"/>
      <c r="I1" s="620"/>
      <c r="J1" s="620"/>
      <c r="K1" s="620"/>
      <c r="L1" s="620"/>
      <c r="M1" s="620"/>
      <c r="N1" s="178"/>
      <c r="O1" s="178"/>
      <c r="P1" s="178"/>
      <c r="Q1" s="178"/>
      <c r="R1" s="623" t="s">
        <v>2067</v>
      </c>
      <c r="S1" s="623"/>
      <c r="T1" s="623"/>
      <c r="U1" s="623"/>
      <c r="V1" s="178"/>
    </row>
    <row r="2" spans="1:22" ht="15.75" customHeight="1">
      <c r="A2" s="178"/>
      <c r="B2" s="178"/>
      <c r="C2" s="178"/>
      <c r="D2" s="178"/>
      <c r="E2" s="178"/>
      <c r="F2" s="621" t="s">
        <v>576</v>
      </c>
      <c r="G2" s="621"/>
      <c r="H2" s="621"/>
      <c r="I2" s="621"/>
      <c r="J2" s="621"/>
      <c r="K2" s="621"/>
      <c r="L2" s="621"/>
      <c r="M2" s="621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16.5" customHeight="1" thickBot="1">
      <c r="A3" s="178"/>
      <c r="B3" s="178"/>
      <c r="C3" s="178"/>
      <c r="D3" s="178"/>
      <c r="E3" s="178"/>
      <c r="F3" s="621" t="s">
        <v>577</v>
      </c>
      <c r="G3" s="621"/>
      <c r="H3" s="621"/>
      <c r="I3" s="621"/>
      <c r="J3" s="621"/>
      <c r="K3" s="621"/>
      <c r="L3" s="621"/>
      <c r="M3" s="621"/>
      <c r="N3" s="178"/>
      <c r="O3" s="178"/>
      <c r="P3" s="178"/>
      <c r="Q3" s="178"/>
      <c r="R3" s="178"/>
      <c r="S3" s="178"/>
      <c r="T3" s="178"/>
      <c r="U3" s="178"/>
      <c r="V3" s="178"/>
    </row>
    <row r="4" spans="1:22" ht="16.5" customHeight="1" thickBot="1">
      <c r="A4" s="178"/>
      <c r="B4" s="178"/>
      <c r="C4" s="178"/>
      <c r="D4" s="178"/>
      <c r="E4" s="178"/>
      <c r="F4" s="622" t="s">
        <v>578</v>
      </c>
      <c r="G4" s="622"/>
      <c r="H4" s="622"/>
      <c r="I4" s="622"/>
      <c r="J4" s="622"/>
      <c r="K4" s="622"/>
      <c r="L4" s="622"/>
      <c r="M4" s="622"/>
      <c r="N4" s="622" t="s">
        <v>260</v>
      </c>
      <c r="O4" s="622"/>
      <c r="P4" s="622"/>
      <c r="Q4" s="622"/>
      <c r="R4" s="622"/>
      <c r="S4" s="622"/>
      <c r="T4" s="622"/>
      <c r="U4" s="622"/>
      <c r="V4" s="178"/>
    </row>
    <row r="5" spans="1:22" ht="15.75" customHeight="1" thickBot="1">
      <c r="A5" s="178"/>
      <c r="B5" s="178"/>
      <c r="C5" s="178"/>
      <c r="D5" s="178"/>
      <c r="E5" s="178"/>
      <c r="F5" s="624" t="s">
        <v>261</v>
      </c>
      <c r="G5" s="619" t="s">
        <v>579</v>
      </c>
      <c r="H5" s="619"/>
      <c r="I5" s="619"/>
      <c r="J5" s="619" t="s">
        <v>580</v>
      </c>
      <c r="K5" s="619"/>
      <c r="L5" s="619"/>
      <c r="M5" s="625" t="s">
        <v>262</v>
      </c>
      <c r="N5" s="624" t="s">
        <v>261</v>
      </c>
      <c r="O5" s="619" t="s">
        <v>579</v>
      </c>
      <c r="P5" s="619"/>
      <c r="Q5" s="619"/>
      <c r="R5" s="619" t="s">
        <v>580</v>
      </c>
      <c r="S5" s="619"/>
      <c r="T5" s="619"/>
      <c r="U5" s="625" t="s">
        <v>262</v>
      </c>
      <c r="V5" s="178"/>
    </row>
    <row r="6" spans="1:22" ht="15.75" customHeight="1" thickBot="1">
      <c r="A6" s="178"/>
      <c r="B6" s="526" t="s">
        <v>137</v>
      </c>
      <c r="C6" s="547" t="s">
        <v>138</v>
      </c>
      <c r="D6" s="547" t="s">
        <v>139</v>
      </c>
      <c r="E6" s="527" t="s">
        <v>140</v>
      </c>
      <c r="F6" s="624"/>
      <c r="G6" s="526" t="s">
        <v>581</v>
      </c>
      <c r="H6" s="526" t="s">
        <v>582</v>
      </c>
      <c r="I6" s="547" t="s">
        <v>583</v>
      </c>
      <c r="J6" s="526" t="s">
        <v>581</v>
      </c>
      <c r="K6" s="526" t="s">
        <v>582</v>
      </c>
      <c r="L6" s="547" t="s">
        <v>583</v>
      </c>
      <c r="M6" s="625"/>
      <c r="N6" s="624"/>
      <c r="O6" s="526" t="s">
        <v>581</v>
      </c>
      <c r="P6" s="526" t="s">
        <v>582</v>
      </c>
      <c r="Q6" s="547" t="s">
        <v>583</v>
      </c>
      <c r="R6" s="526" t="s">
        <v>581</v>
      </c>
      <c r="S6" s="526" t="s">
        <v>582</v>
      </c>
      <c r="T6" s="547" t="s">
        <v>583</v>
      </c>
      <c r="U6" s="625"/>
      <c r="V6" s="178"/>
    </row>
    <row r="7" spans="1:22">
      <c r="A7" s="178"/>
      <c r="B7" s="212"/>
      <c r="C7" s="212"/>
      <c r="D7" s="213" t="s">
        <v>258</v>
      </c>
      <c r="E7" s="214">
        <v>16869</v>
      </c>
      <c r="F7" s="212"/>
      <c r="G7" s="215">
        <v>80</v>
      </c>
      <c r="H7" s="215">
        <v>41</v>
      </c>
      <c r="I7" s="215">
        <v>39</v>
      </c>
      <c r="J7" s="215">
        <v>104</v>
      </c>
      <c r="K7" s="215">
        <v>74</v>
      </c>
      <c r="L7" s="215">
        <v>30</v>
      </c>
      <c r="M7" s="212"/>
      <c r="N7" s="212"/>
      <c r="O7" s="215">
        <v>22</v>
      </c>
      <c r="P7" s="215">
        <v>16</v>
      </c>
      <c r="Q7" s="215">
        <v>6</v>
      </c>
      <c r="R7" s="215">
        <v>39</v>
      </c>
      <c r="S7" s="215">
        <v>33</v>
      </c>
      <c r="T7" s="215">
        <v>6</v>
      </c>
      <c r="U7" s="212"/>
      <c r="V7" s="178"/>
    </row>
    <row r="8" spans="1:22">
      <c r="A8" s="178"/>
      <c r="B8" s="216">
        <v>863</v>
      </c>
      <c r="C8" s="217" t="s">
        <v>144</v>
      </c>
      <c r="D8" s="217" t="s">
        <v>145</v>
      </c>
      <c r="E8" s="218">
        <v>77</v>
      </c>
      <c r="F8" s="190">
        <v>5</v>
      </c>
      <c r="G8" s="190">
        <v>0</v>
      </c>
      <c r="H8" s="190">
        <v>0</v>
      </c>
      <c r="I8" s="219">
        <v>0</v>
      </c>
      <c r="J8" s="190">
        <v>0</v>
      </c>
      <c r="K8" s="190">
        <v>0</v>
      </c>
      <c r="L8" s="219">
        <v>0</v>
      </c>
      <c r="M8" s="220">
        <v>0</v>
      </c>
      <c r="N8" s="190">
        <v>3</v>
      </c>
      <c r="O8" s="190">
        <v>0</v>
      </c>
      <c r="P8" s="190">
        <v>0</v>
      </c>
      <c r="Q8" s="219">
        <v>0</v>
      </c>
      <c r="R8" s="190">
        <v>0</v>
      </c>
      <c r="S8" s="190">
        <v>0</v>
      </c>
      <c r="T8" s="219">
        <v>0</v>
      </c>
      <c r="U8" s="220">
        <v>0</v>
      </c>
      <c r="V8" s="178"/>
    </row>
    <row r="9" spans="1:22">
      <c r="A9" s="178"/>
      <c r="B9" s="216">
        <v>1032</v>
      </c>
      <c r="C9" s="217" t="s">
        <v>146</v>
      </c>
      <c r="D9" s="217" t="s">
        <v>147</v>
      </c>
      <c r="E9" s="218">
        <v>181</v>
      </c>
      <c r="F9" s="190">
        <v>12</v>
      </c>
      <c r="G9" s="190">
        <v>0</v>
      </c>
      <c r="H9" s="190">
        <v>0</v>
      </c>
      <c r="I9" s="219">
        <v>0</v>
      </c>
      <c r="J9" s="190">
        <v>0</v>
      </c>
      <c r="K9" s="190">
        <v>0</v>
      </c>
      <c r="L9" s="219">
        <v>0</v>
      </c>
      <c r="M9" s="220">
        <v>0</v>
      </c>
      <c r="N9" s="190">
        <v>4</v>
      </c>
      <c r="O9" s="190">
        <v>0</v>
      </c>
      <c r="P9" s="190">
        <v>1</v>
      </c>
      <c r="Q9" s="219">
        <v>-1</v>
      </c>
      <c r="R9" s="190">
        <v>0</v>
      </c>
      <c r="S9" s="190">
        <v>1</v>
      </c>
      <c r="T9" s="219">
        <v>-1</v>
      </c>
      <c r="U9" s="220">
        <v>0</v>
      </c>
      <c r="V9" s="178"/>
    </row>
    <row r="10" spans="1:22">
      <c r="A10" s="178"/>
      <c r="B10" s="216">
        <v>1158</v>
      </c>
      <c r="C10" s="217" t="s">
        <v>148</v>
      </c>
      <c r="D10" s="217" t="s">
        <v>149</v>
      </c>
      <c r="E10" s="218">
        <v>99</v>
      </c>
      <c r="F10" s="190">
        <v>6</v>
      </c>
      <c r="G10" s="190">
        <v>0</v>
      </c>
      <c r="H10" s="190">
        <v>0</v>
      </c>
      <c r="I10" s="219">
        <v>0</v>
      </c>
      <c r="J10" s="190">
        <v>0</v>
      </c>
      <c r="K10" s="190">
        <v>0</v>
      </c>
      <c r="L10" s="219">
        <v>0</v>
      </c>
      <c r="M10" s="220">
        <v>0</v>
      </c>
      <c r="N10" s="190">
        <v>3</v>
      </c>
      <c r="O10" s="190">
        <v>0</v>
      </c>
      <c r="P10" s="190">
        <v>0</v>
      </c>
      <c r="Q10" s="219">
        <v>0</v>
      </c>
      <c r="R10" s="190">
        <v>0</v>
      </c>
      <c r="S10" s="190">
        <v>0</v>
      </c>
      <c r="T10" s="219">
        <v>0</v>
      </c>
      <c r="U10" s="220">
        <v>0</v>
      </c>
      <c r="V10" s="178"/>
    </row>
    <row r="11" spans="1:22">
      <c r="A11" s="178"/>
      <c r="B11" s="216">
        <v>1189</v>
      </c>
      <c r="C11" s="217" t="s">
        <v>150</v>
      </c>
      <c r="D11" s="217" t="s">
        <v>151</v>
      </c>
      <c r="E11" s="218">
        <v>48</v>
      </c>
      <c r="F11" s="190">
        <v>4</v>
      </c>
      <c r="G11" s="190">
        <v>0</v>
      </c>
      <c r="H11" s="190">
        <v>0</v>
      </c>
      <c r="I11" s="219">
        <v>0</v>
      </c>
      <c r="J11" s="190">
        <v>0</v>
      </c>
      <c r="K11" s="190">
        <v>0</v>
      </c>
      <c r="L11" s="219">
        <v>0</v>
      </c>
      <c r="M11" s="220">
        <v>0</v>
      </c>
      <c r="N11" s="190">
        <v>3</v>
      </c>
      <c r="O11" s="190">
        <v>0</v>
      </c>
      <c r="P11" s="190">
        <v>0</v>
      </c>
      <c r="Q11" s="219">
        <v>0</v>
      </c>
      <c r="R11" s="190">
        <v>0</v>
      </c>
      <c r="S11" s="190">
        <v>0</v>
      </c>
      <c r="T11" s="219">
        <v>0</v>
      </c>
      <c r="U11" s="220">
        <v>0</v>
      </c>
      <c r="V11" s="178"/>
    </row>
    <row r="12" spans="1:22">
      <c r="A12" s="178"/>
      <c r="B12" s="216">
        <v>1200</v>
      </c>
      <c r="C12" s="217" t="s">
        <v>197</v>
      </c>
      <c r="D12" s="217" t="s">
        <v>153</v>
      </c>
      <c r="E12" s="218">
        <v>223</v>
      </c>
      <c r="F12" s="190">
        <v>14</v>
      </c>
      <c r="G12" s="190">
        <v>0</v>
      </c>
      <c r="H12" s="190">
        <v>0</v>
      </c>
      <c r="I12" s="219">
        <v>0</v>
      </c>
      <c r="J12" s="190">
        <v>0</v>
      </c>
      <c r="K12" s="190">
        <v>0</v>
      </c>
      <c r="L12" s="219">
        <v>0</v>
      </c>
      <c r="M12" s="220">
        <v>0</v>
      </c>
      <c r="N12" s="190">
        <v>5</v>
      </c>
      <c r="O12" s="190">
        <v>0</v>
      </c>
      <c r="P12" s="190">
        <v>0</v>
      </c>
      <c r="Q12" s="219">
        <v>0</v>
      </c>
      <c r="R12" s="190">
        <v>0</v>
      </c>
      <c r="S12" s="190">
        <v>0</v>
      </c>
      <c r="T12" s="219">
        <v>0</v>
      </c>
      <c r="U12" s="220">
        <v>0</v>
      </c>
      <c r="V12" s="178"/>
    </row>
    <row r="13" spans="1:22">
      <c r="A13" s="178"/>
      <c r="B13" s="216">
        <v>1229</v>
      </c>
      <c r="C13" s="217" t="s">
        <v>154</v>
      </c>
      <c r="D13" s="217" t="s">
        <v>155</v>
      </c>
      <c r="E13" s="218">
        <v>221</v>
      </c>
      <c r="F13" s="190">
        <v>15</v>
      </c>
      <c r="G13" s="190">
        <v>2</v>
      </c>
      <c r="H13" s="190">
        <v>0</v>
      </c>
      <c r="I13" s="219">
        <v>2</v>
      </c>
      <c r="J13" s="190">
        <v>3</v>
      </c>
      <c r="K13" s="190">
        <v>1</v>
      </c>
      <c r="L13" s="219">
        <v>2</v>
      </c>
      <c r="M13" s="220">
        <v>13.33</v>
      </c>
      <c r="N13" s="190">
        <v>5</v>
      </c>
      <c r="O13" s="190">
        <v>1</v>
      </c>
      <c r="P13" s="190">
        <v>0</v>
      </c>
      <c r="Q13" s="219">
        <v>1</v>
      </c>
      <c r="R13" s="190">
        <v>1</v>
      </c>
      <c r="S13" s="190">
        <v>0</v>
      </c>
      <c r="T13" s="219">
        <v>1</v>
      </c>
      <c r="U13" s="220">
        <v>20</v>
      </c>
      <c r="V13" s="178"/>
    </row>
    <row r="14" spans="1:22">
      <c r="A14" s="178"/>
      <c r="B14" s="216">
        <v>1784</v>
      </c>
      <c r="C14" s="217" t="s">
        <v>2058</v>
      </c>
      <c r="D14" s="217" t="s">
        <v>157</v>
      </c>
      <c r="E14" s="218">
        <v>96</v>
      </c>
      <c r="F14" s="190">
        <v>7</v>
      </c>
      <c r="G14" s="190">
        <v>3</v>
      </c>
      <c r="H14" s="190">
        <v>0</v>
      </c>
      <c r="I14" s="219">
        <v>3</v>
      </c>
      <c r="J14" s="190">
        <v>3</v>
      </c>
      <c r="K14" s="190">
        <v>0</v>
      </c>
      <c r="L14" s="219">
        <v>3</v>
      </c>
      <c r="M14" s="220">
        <v>42.86</v>
      </c>
      <c r="N14" s="190">
        <v>3</v>
      </c>
      <c r="O14" s="190">
        <v>1</v>
      </c>
      <c r="P14" s="190">
        <v>0</v>
      </c>
      <c r="Q14" s="219">
        <v>1</v>
      </c>
      <c r="R14" s="190">
        <v>1</v>
      </c>
      <c r="S14" s="190">
        <v>0</v>
      </c>
      <c r="T14" s="219">
        <v>1</v>
      </c>
      <c r="U14" s="220">
        <v>33.33</v>
      </c>
      <c r="V14" s="178"/>
    </row>
    <row r="15" spans="1:22">
      <c r="A15" s="178"/>
      <c r="B15" s="216">
        <v>1806</v>
      </c>
      <c r="C15" s="217" t="s">
        <v>158</v>
      </c>
      <c r="D15" s="217" t="s">
        <v>159</v>
      </c>
      <c r="E15" s="218">
        <v>148</v>
      </c>
      <c r="F15" s="190">
        <v>9</v>
      </c>
      <c r="G15" s="190">
        <v>17</v>
      </c>
      <c r="H15" s="190">
        <v>0</v>
      </c>
      <c r="I15" s="219">
        <v>17</v>
      </c>
      <c r="J15" s="190">
        <v>17</v>
      </c>
      <c r="K15" s="190">
        <v>0</v>
      </c>
      <c r="L15" s="219">
        <v>17</v>
      </c>
      <c r="M15" s="220">
        <v>188.89</v>
      </c>
      <c r="N15" s="190">
        <v>3</v>
      </c>
      <c r="O15" s="190">
        <v>0</v>
      </c>
      <c r="P15" s="190">
        <v>0</v>
      </c>
      <c r="Q15" s="219">
        <v>0</v>
      </c>
      <c r="R15" s="190">
        <v>0</v>
      </c>
      <c r="S15" s="190">
        <v>0</v>
      </c>
      <c r="T15" s="219">
        <v>0</v>
      </c>
      <c r="U15" s="220">
        <v>0</v>
      </c>
      <c r="V15" s="178"/>
    </row>
    <row r="16" spans="1:22">
      <c r="A16" s="178"/>
      <c r="B16" s="216">
        <v>1858</v>
      </c>
      <c r="C16" s="217" t="s">
        <v>144</v>
      </c>
      <c r="D16" s="217" t="s">
        <v>160</v>
      </c>
      <c r="E16" s="218">
        <v>76</v>
      </c>
      <c r="F16" s="190">
        <v>5</v>
      </c>
      <c r="G16" s="190">
        <v>0</v>
      </c>
      <c r="H16" s="190">
        <v>0</v>
      </c>
      <c r="I16" s="219">
        <v>0</v>
      </c>
      <c r="J16" s="190">
        <v>2</v>
      </c>
      <c r="K16" s="190">
        <v>0</v>
      </c>
      <c r="L16" s="219">
        <v>2</v>
      </c>
      <c r="M16" s="220">
        <v>40</v>
      </c>
      <c r="N16" s="190">
        <v>3</v>
      </c>
      <c r="O16" s="190">
        <v>0</v>
      </c>
      <c r="P16" s="190">
        <v>0</v>
      </c>
      <c r="Q16" s="219">
        <v>0</v>
      </c>
      <c r="R16" s="190">
        <v>0</v>
      </c>
      <c r="S16" s="190">
        <v>0</v>
      </c>
      <c r="T16" s="219">
        <v>0</v>
      </c>
      <c r="U16" s="220">
        <v>0</v>
      </c>
      <c r="V16" s="178"/>
    </row>
    <row r="17" spans="1:22">
      <c r="A17" s="178"/>
      <c r="B17" s="216">
        <v>1882</v>
      </c>
      <c r="C17" s="217" t="s">
        <v>148</v>
      </c>
      <c r="D17" s="217" t="s">
        <v>161</v>
      </c>
      <c r="E17" s="218">
        <v>71</v>
      </c>
      <c r="F17" s="190">
        <v>5</v>
      </c>
      <c r="G17" s="190">
        <v>0</v>
      </c>
      <c r="H17" s="190">
        <v>0</v>
      </c>
      <c r="I17" s="219">
        <v>0</v>
      </c>
      <c r="J17" s="190">
        <v>1</v>
      </c>
      <c r="K17" s="190">
        <v>0</v>
      </c>
      <c r="L17" s="219">
        <v>1</v>
      </c>
      <c r="M17" s="220">
        <v>20</v>
      </c>
      <c r="N17" s="190">
        <v>3</v>
      </c>
      <c r="O17" s="190">
        <v>0</v>
      </c>
      <c r="P17" s="190">
        <v>0</v>
      </c>
      <c r="Q17" s="219">
        <v>0</v>
      </c>
      <c r="R17" s="190">
        <v>0</v>
      </c>
      <c r="S17" s="190">
        <v>0</v>
      </c>
      <c r="T17" s="219">
        <v>0</v>
      </c>
      <c r="U17" s="220">
        <v>0</v>
      </c>
      <c r="V17" s="178"/>
    </row>
    <row r="18" spans="1:22">
      <c r="A18" s="178"/>
      <c r="B18" s="216">
        <v>2493</v>
      </c>
      <c r="C18" s="217" t="s">
        <v>146</v>
      </c>
      <c r="D18" s="217" t="s">
        <v>162</v>
      </c>
      <c r="E18" s="218">
        <v>127</v>
      </c>
      <c r="F18" s="190">
        <v>9</v>
      </c>
      <c r="G18" s="190">
        <v>1</v>
      </c>
      <c r="H18" s="190">
        <v>1</v>
      </c>
      <c r="I18" s="219">
        <v>0</v>
      </c>
      <c r="J18" s="190">
        <v>1</v>
      </c>
      <c r="K18" s="190">
        <v>2</v>
      </c>
      <c r="L18" s="219">
        <v>-1</v>
      </c>
      <c r="M18" s="220">
        <v>0</v>
      </c>
      <c r="N18" s="190">
        <v>3</v>
      </c>
      <c r="O18" s="190">
        <v>0</v>
      </c>
      <c r="P18" s="190">
        <v>0</v>
      </c>
      <c r="Q18" s="219">
        <v>0</v>
      </c>
      <c r="R18" s="190">
        <v>1</v>
      </c>
      <c r="S18" s="190">
        <v>1</v>
      </c>
      <c r="T18" s="219">
        <v>0</v>
      </c>
      <c r="U18" s="220">
        <v>0</v>
      </c>
      <c r="V18" s="178"/>
    </row>
    <row r="19" spans="1:22">
      <c r="A19" s="178"/>
      <c r="B19" s="216">
        <v>3121</v>
      </c>
      <c r="C19" s="217" t="s">
        <v>163</v>
      </c>
      <c r="D19" s="217" t="s">
        <v>164</v>
      </c>
      <c r="E19" s="218">
        <v>301</v>
      </c>
      <c r="F19" s="190">
        <v>20</v>
      </c>
      <c r="G19" s="190">
        <v>0</v>
      </c>
      <c r="H19" s="190">
        <v>0</v>
      </c>
      <c r="I19" s="219">
        <v>0</v>
      </c>
      <c r="J19" s="190">
        <v>0</v>
      </c>
      <c r="K19" s="190">
        <v>0</v>
      </c>
      <c r="L19" s="219">
        <v>0</v>
      </c>
      <c r="M19" s="220">
        <v>0</v>
      </c>
      <c r="N19" s="190">
        <v>7</v>
      </c>
      <c r="O19" s="190">
        <v>0</v>
      </c>
      <c r="P19" s="190">
        <v>1</v>
      </c>
      <c r="Q19" s="219">
        <v>-1</v>
      </c>
      <c r="R19" s="190">
        <v>0</v>
      </c>
      <c r="S19" s="190">
        <v>1</v>
      </c>
      <c r="T19" s="219">
        <v>-1</v>
      </c>
      <c r="U19" s="220">
        <v>0</v>
      </c>
      <c r="V19" s="178"/>
    </row>
    <row r="20" spans="1:22">
      <c r="A20" s="178"/>
      <c r="B20" s="216">
        <v>3136</v>
      </c>
      <c r="C20" s="217" t="s">
        <v>165</v>
      </c>
      <c r="D20" s="217" t="s">
        <v>166</v>
      </c>
      <c r="E20" s="218">
        <v>129</v>
      </c>
      <c r="F20" s="190">
        <v>9</v>
      </c>
      <c r="G20" s="190">
        <v>0</v>
      </c>
      <c r="H20" s="190">
        <v>0</v>
      </c>
      <c r="I20" s="219">
        <v>0</v>
      </c>
      <c r="J20" s="190">
        <v>0</v>
      </c>
      <c r="K20" s="190">
        <v>0</v>
      </c>
      <c r="L20" s="219">
        <v>0</v>
      </c>
      <c r="M20" s="220">
        <v>0</v>
      </c>
      <c r="N20" s="190">
        <v>3</v>
      </c>
      <c r="O20" s="190">
        <v>0</v>
      </c>
      <c r="P20" s="190">
        <v>0</v>
      </c>
      <c r="Q20" s="219">
        <v>0</v>
      </c>
      <c r="R20" s="190">
        <v>0</v>
      </c>
      <c r="S20" s="190">
        <v>0</v>
      </c>
      <c r="T20" s="219">
        <v>0</v>
      </c>
      <c r="U20" s="220">
        <v>0</v>
      </c>
      <c r="V20" s="178"/>
    </row>
    <row r="21" spans="1:22">
      <c r="A21" s="178"/>
      <c r="B21" s="216">
        <v>3145</v>
      </c>
      <c r="C21" s="217" t="s">
        <v>167</v>
      </c>
      <c r="D21" s="217" t="s">
        <v>168</v>
      </c>
      <c r="E21" s="218">
        <v>113</v>
      </c>
      <c r="F21" s="190">
        <v>8</v>
      </c>
      <c r="G21" s="190">
        <v>1</v>
      </c>
      <c r="H21" s="190">
        <v>0</v>
      </c>
      <c r="I21" s="219">
        <v>1</v>
      </c>
      <c r="J21" s="190">
        <v>1</v>
      </c>
      <c r="K21" s="190">
        <v>0</v>
      </c>
      <c r="L21" s="219">
        <v>1</v>
      </c>
      <c r="M21" s="220">
        <v>12.5</v>
      </c>
      <c r="N21" s="190">
        <v>3</v>
      </c>
      <c r="O21" s="190">
        <v>0</v>
      </c>
      <c r="P21" s="190">
        <v>0</v>
      </c>
      <c r="Q21" s="219">
        <v>0</v>
      </c>
      <c r="R21" s="190">
        <v>0</v>
      </c>
      <c r="S21" s="190">
        <v>0</v>
      </c>
      <c r="T21" s="219">
        <v>0</v>
      </c>
      <c r="U21" s="220">
        <v>0</v>
      </c>
      <c r="V21" s="178"/>
    </row>
    <row r="22" spans="1:22">
      <c r="A22" s="178"/>
      <c r="B22" s="216">
        <v>3395</v>
      </c>
      <c r="C22" s="217" t="s">
        <v>148</v>
      </c>
      <c r="D22" s="217" t="s">
        <v>169</v>
      </c>
      <c r="E22" s="218">
        <v>26</v>
      </c>
      <c r="F22" s="190">
        <v>4</v>
      </c>
      <c r="G22" s="190">
        <v>0</v>
      </c>
      <c r="H22" s="190">
        <v>0</v>
      </c>
      <c r="I22" s="219">
        <v>0</v>
      </c>
      <c r="J22" s="190">
        <v>0</v>
      </c>
      <c r="K22" s="190">
        <v>0</v>
      </c>
      <c r="L22" s="219">
        <v>0</v>
      </c>
      <c r="M22" s="220">
        <v>0</v>
      </c>
      <c r="N22" s="190">
        <v>3</v>
      </c>
      <c r="O22" s="190">
        <v>0</v>
      </c>
      <c r="P22" s="190">
        <v>0</v>
      </c>
      <c r="Q22" s="219">
        <v>0</v>
      </c>
      <c r="R22" s="190">
        <v>0</v>
      </c>
      <c r="S22" s="190">
        <v>0</v>
      </c>
      <c r="T22" s="219">
        <v>0</v>
      </c>
      <c r="U22" s="220">
        <v>0</v>
      </c>
      <c r="V22" s="178"/>
    </row>
    <row r="23" spans="1:22">
      <c r="A23" s="178"/>
      <c r="B23" s="216">
        <v>3419</v>
      </c>
      <c r="C23" s="217" t="s">
        <v>170</v>
      </c>
      <c r="D23" s="217" t="s">
        <v>171</v>
      </c>
      <c r="E23" s="218">
        <v>167</v>
      </c>
      <c r="F23" s="190">
        <v>11</v>
      </c>
      <c r="G23" s="190">
        <v>0</v>
      </c>
      <c r="H23" s="190">
        <v>0</v>
      </c>
      <c r="I23" s="219">
        <v>0</v>
      </c>
      <c r="J23" s="190">
        <v>0</v>
      </c>
      <c r="K23" s="190">
        <v>0</v>
      </c>
      <c r="L23" s="219">
        <v>0</v>
      </c>
      <c r="M23" s="220">
        <v>0</v>
      </c>
      <c r="N23" s="190">
        <v>4</v>
      </c>
      <c r="O23" s="190">
        <v>0</v>
      </c>
      <c r="P23" s="190">
        <v>0</v>
      </c>
      <c r="Q23" s="219">
        <v>0</v>
      </c>
      <c r="R23" s="190">
        <v>0</v>
      </c>
      <c r="S23" s="190">
        <v>1</v>
      </c>
      <c r="T23" s="219">
        <v>-1</v>
      </c>
      <c r="U23" s="220">
        <v>0</v>
      </c>
      <c r="V23" s="178"/>
    </row>
    <row r="24" spans="1:22">
      <c r="A24" s="178"/>
      <c r="B24" s="216">
        <v>3510</v>
      </c>
      <c r="C24" s="217" t="s">
        <v>172</v>
      </c>
      <c r="D24" s="217" t="s">
        <v>151</v>
      </c>
      <c r="E24" s="218">
        <v>67</v>
      </c>
      <c r="F24" s="190">
        <v>5</v>
      </c>
      <c r="G24" s="190">
        <v>0</v>
      </c>
      <c r="H24" s="190">
        <v>0</v>
      </c>
      <c r="I24" s="219">
        <v>0</v>
      </c>
      <c r="J24" s="190">
        <v>0</v>
      </c>
      <c r="K24" s="190">
        <v>0</v>
      </c>
      <c r="L24" s="219">
        <v>0</v>
      </c>
      <c r="M24" s="220">
        <v>0</v>
      </c>
      <c r="N24" s="190">
        <v>3</v>
      </c>
      <c r="O24" s="190">
        <v>0</v>
      </c>
      <c r="P24" s="190">
        <v>0</v>
      </c>
      <c r="Q24" s="219">
        <v>0</v>
      </c>
      <c r="R24" s="190">
        <v>0</v>
      </c>
      <c r="S24" s="190">
        <v>0</v>
      </c>
      <c r="T24" s="219">
        <v>0</v>
      </c>
      <c r="U24" s="220">
        <v>0</v>
      </c>
      <c r="V24" s="178"/>
    </row>
    <row r="25" spans="1:22">
      <c r="A25" s="178"/>
      <c r="B25" s="216">
        <v>3855</v>
      </c>
      <c r="C25" s="217" t="s">
        <v>173</v>
      </c>
      <c r="D25" s="217" t="s">
        <v>174</v>
      </c>
      <c r="E25" s="218">
        <v>284</v>
      </c>
      <c r="F25" s="190">
        <v>19</v>
      </c>
      <c r="G25" s="190">
        <v>1</v>
      </c>
      <c r="H25" s="190">
        <v>0</v>
      </c>
      <c r="I25" s="219">
        <v>1</v>
      </c>
      <c r="J25" s="190">
        <v>1</v>
      </c>
      <c r="K25" s="190">
        <v>0</v>
      </c>
      <c r="L25" s="219">
        <v>1</v>
      </c>
      <c r="M25" s="220">
        <v>5.26</v>
      </c>
      <c r="N25" s="190">
        <v>7</v>
      </c>
      <c r="O25" s="190">
        <v>0</v>
      </c>
      <c r="P25" s="190">
        <v>0</v>
      </c>
      <c r="Q25" s="219">
        <v>0</v>
      </c>
      <c r="R25" s="190">
        <v>0</v>
      </c>
      <c r="S25" s="190">
        <v>1</v>
      </c>
      <c r="T25" s="219">
        <v>-1</v>
      </c>
      <c r="U25" s="220">
        <v>0</v>
      </c>
      <c r="V25" s="178"/>
    </row>
    <row r="26" spans="1:22">
      <c r="A26" s="178"/>
      <c r="B26" s="216">
        <v>4260</v>
      </c>
      <c r="C26" s="217" t="s">
        <v>148</v>
      </c>
      <c r="D26" s="217" t="s">
        <v>175</v>
      </c>
      <c r="E26" s="218">
        <v>38</v>
      </c>
      <c r="F26" s="190">
        <v>4</v>
      </c>
      <c r="G26" s="190">
        <v>0</v>
      </c>
      <c r="H26" s="190">
        <v>1</v>
      </c>
      <c r="I26" s="219">
        <v>-1</v>
      </c>
      <c r="J26" s="190">
        <v>0</v>
      </c>
      <c r="K26" s="190">
        <v>1</v>
      </c>
      <c r="L26" s="219">
        <v>-1</v>
      </c>
      <c r="M26" s="220">
        <v>0</v>
      </c>
      <c r="N26" s="190">
        <v>3</v>
      </c>
      <c r="O26" s="190">
        <v>0</v>
      </c>
      <c r="P26" s="190">
        <v>0</v>
      </c>
      <c r="Q26" s="219">
        <v>0</v>
      </c>
      <c r="R26" s="190">
        <v>0</v>
      </c>
      <c r="S26" s="190">
        <v>0</v>
      </c>
      <c r="T26" s="219">
        <v>0</v>
      </c>
      <c r="U26" s="220">
        <v>0</v>
      </c>
      <c r="V26" s="178"/>
    </row>
    <row r="27" spans="1:22">
      <c r="A27" s="178"/>
      <c r="B27" s="216">
        <v>4339</v>
      </c>
      <c r="C27" s="217" t="s">
        <v>176</v>
      </c>
      <c r="D27" s="217" t="s">
        <v>151</v>
      </c>
      <c r="E27" s="218">
        <v>67</v>
      </c>
      <c r="F27" s="190">
        <v>4</v>
      </c>
      <c r="G27" s="190">
        <v>0</v>
      </c>
      <c r="H27" s="190">
        <v>0</v>
      </c>
      <c r="I27" s="219">
        <v>0</v>
      </c>
      <c r="J27" s="190">
        <v>0</v>
      </c>
      <c r="K27" s="190">
        <v>0</v>
      </c>
      <c r="L27" s="219">
        <v>0</v>
      </c>
      <c r="M27" s="220">
        <v>0</v>
      </c>
      <c r="N27" s="190">
        <v>3</v>
      </c>
      <c r="O27" s="190">
        <v>0</v>
      </c>
      <c r="P27" s="190">
        <v>0</v>
      </c>
      <c r="Q27" s="219">
        <v>0</v>
      </c>
      <c r="R27" s="190">
        <v>0</v>
      </c>
      <c r="S27" s="190">
        <v>0</v>
      </c>
      <c r="T27" s="219">
        <v>0</v>
      </c>
      <c r="U27" s="220">
        <v>0</v>
      </c>
      <c r="V27" s="178"/>
    </row>
    <row r="28" spans="1:22">
      <c r="A28" s="178"/>
      <c r="B28" s="216">
        <v>4426</v>
      </c>
      <c r="C28" s="217" t="s">
        <v>177</v>
      </c>
      <c r="D28" s="217" t="s">
        <v>178</v>
      </c>
      <c r="E28" s="218">
        <v>112</v>
      </c>
      <c r="F28" s="190">
        <v>7</v>
      </c>
      <c r="G28" s="190">
        <v>0</v>
      </c>
      <c r="H28" s="190">
        <v>0</v>
      </c>
      <c r="I28" s="219">
        <v>0</v>
      </c>
      <c r="J28" s="190">
        <v>0</v>
      </c>
      <c r="K28" s="190">
        <v>0</v>
      </c>
      <c r="L28" s="219">
        <v>0</v>
      </c>
      <c r="M28" s="220">
        <v>0</v>
      </c>
      <c r="N28" s="190">
        <v>3</v>
      </c>
      <c r="O28" s="190">
        <v>0</v>
      </c>
      <c r="P28" s="190">
        <v>0</v>
      </c>
      <c r="Q28" s="219">
        <v>0</v>
      </c>
      <c r="R28" s="190">
        <v>0</v>
      </c>
      <c r="S28" s="190">
        <v>0</v>
      </c>
      <c r="T28" s="219">
        <v>0</v>
      </c>
      <c r="U28" s="220">
        <v>0</v>
      </c>
      <c r="V28" s="178"/>
    </row>
    <row r="29" spans="1:22">
      <c r="A29" s="178"/>
      <c r="B29" s="216">
        <v>4584</v>
      </c>
      <c r="C29" s="217" t="s">
        <v>144</v>
      </c>
      <c r="D29" s="217" t="s">
        <v>179</v>
      </c>
      <c r="E29" s="218">
        <v>255</v>
      </c>
      <c r="F29" s="190">
        <v>17</v>
      </c>
      <c r="G29" s="190">
        <v>0</v>
      </c>
      <c r="H29" s="190">
        <v>0</v>
      </c>
      <c r="I29" s="219">
        <v>0</v>
      </c>
      <c r="J29" s="190">
        <v>2</v>
      </c>
      <c r="K29" s="190">
        <v>0</v>
      </c>
      <c r="L29" s="219">
        <v>2</v>
      </c>
      <c r="M29" s="220">
        <v>11.76</v>
      </c>
      <c r="N29" s="190">
        <v>6</v>
      </c>
      <c r="O29" s="190">
        <v>1</v>
      </c>
      <c r="P29" s="190">
        <v>0</v>
      </c>
      <c r="Q29" s="219">
        <v>1</v>
      </c>
      <c r="R29" s="190">
        <v>2</v>
      </c>
      <c r="S29" s="190">
        <v>0</v>
      </c>
      <c r="T29" s="219">
        <v>2</v>
      </c>
      <c r="U29" s="220">
        <v>33.33</v>
      </c>
      <c r="V29" s="178"/>
    </row>
    <row r="30" spans="1:22">
      <c r="A30" s="178"/>
      <c r="B30" s="216">
        <v>4737</v>
      </c>
      <c r="C30" s="217" t="s">
        <v>176</v>
      </c>
      <c r="D30" s="217" t="s">
        <v>180</v>
      </c>
      <c r="E30" s="218">
        <v>135</v>
      </c>
      <c r="F30" s="190">
        <v>9</v>
      </c>
      <c r="G30" s="190">
        <v>0</v>
      </c>
      <c r="H30" s="190">
        <v>0</v>
      </c>
      <c r="I30" s="219">
        <v>0</v>
      </c>
      <c r="J30" s="190">
        <v>0</v>
      </c>
      <c r="K30" s="190">
        <v>0</v>
      </c>
      <c r="L30" s="219">
        <v>0</v>
      </c>
      <c r="M30" s="220">
        <v>0</v>
      </c>
      <c r="N30" s="190">
        <v>3</v>
      </c>
      <c r="O30" s="190">
        <v>0</v>
      </c>
      <c r="P30" s="190">
        <v>0</v>
      </c>
      <c r="Q30" s="219">
        <v>0</v>
      </c>
      <c r="R30" s="190">
        <v>0</v>
      </c>
      <c r="S30" s="190">
        <v>0</v>
      </c>
      <c r="T30" s="219">
        <v>0</v>
      </c>
      <c r="U30" s="220">
        <v>0</v>
      </c>
      <c r="V30" s="178"/>
    </row>
    <row r="31" spans="1:22">
      <c r="A31" s="178"/>
      <c r="B31" s="216">
        <v>5133</v>
      </c>
      <c r="C31" s="217" t="s">
        <v>218</v>
      </c>
      <c r="D31" s="217" t="s">
        <v>153</v>
      </c>
      <c r="E31" s="218">
        <v>152</v>
      </c>
      <c r="F31" s="190">
        <v>10</v>
      </c>
      <c r="G31" s="190">
        <v>0</v>
      </c>
      <c r="H31" s="190">
        <v>0</v>
      </c>
      <c r="I31" s="219">
        <v>0</v>
      </c>
      <c r="J31" s="190">
        <v>0</v>
      </c>
      <c r="K31" s="190">
        <v>0</v>
      </c>
      <c r="L31" s="219">
        <v>0</v>
      </c>
      <c r="M31" s="220">
        <v>0</v>
      </c>
      <c r="N31" s="190">
        <v>4</v>
      </c>
      <c r="O31" s="190">
        <v>0</v>
      </c>
      <c r="P31" s="190">
        <v>0</v>
      </c>
      <c r="Q31" s="219">
        <v>0</v>
      </c>
      <c r="R31" s="190">
        <v>0</v>
      </c>
      <c r="S31" s="190">
        <v>1</v>
      </c>
      <c r="T31" s="219">
        <v>-1</v>
      </c>
      <c r="U31" s="220">
        <v>0</v>
      </c>
      <c r="V31" s="178"/>
    </row>
    <row r="32" spans="1:22">
      <c r="A32" s="178"/>
      <c r="B32" s="216">
        <v>5195</v>
      </c>
      <c r="C32" s="217" t="s">
        <v>182</v>
      </c>
      <c r="D32" s="217" t="s">
        <v>183</v>
      </c>
      <c r="E32" s="218">
        <v>54</v>
      </c>
      <c r="F32" s="190">
        <v>4</v>
      </c>
      <c r="G32" s="190">
        <v>0</v>
      </c>
      <c r="H32" s="190">
        <v>0</v>
      </c>
      <c r="I32" s="219">
        <v>0</v>
      </c>
      <c r="J32" s="190">
        <v>0</v>
      </c>
      <c r="K32" s="190">
        <v>0</v>
      </c>
      <c r="L32" s="219">
        <v>0</v>
      </c>
      <c r="M32" s="220">
        <v>0</v>
      </c>
      <c r="N32" s="190">
        <v>3</v>
      </c>
      <c r="O32" s="190">
        <v>0</v>
      </c>
      <c r="P32" s="190">
        <v>0</v>
      </c>
      <c r="Q32" s="219">
        <v>0</v>
      </c>
      <c r="R32" s="190">
        <v>0</v>
      </c>
      <c r="S32" s="190">
        <v>0</v>
      </c>
      <c r="T32" s="219">
        <v>0</v>
      </c>
      <c r="U32" s="220">
        <v>0</v>
      </c>
      <c r="V32" s="178"/>
    </row>
    <row r="33" spans="1:22">
      <c r="A33" s="178"/>
      <c r="B33" s="216">
        <v>5221</v>
      </c>
      <c r="C33" s="217" t="s">
        <v>165</v>
      </c>
      <c r="D33" s="217" t="s">
        <v>184</v>
      </c>
      <c r="E33" s="218">
        <v>79</v>
      </c>
      <c r="F33" s="190">
        <v>6</v>
      </c>
      <c r="G33" s="190">
        <v>5</v>
      </c>
      <c r="H33" s="190">
        <v>0</v>
      </c>
      <c r="I33" s="219">
        <v>5</v>
      </c>
      <c r="J33" s="190">
        <v>5</v>
      </c>
      <c r="K33" s="190">
        <v>0</v>
      </c>
      <c r="L33" s="219">
        <v>5</v>
      </c>
      <c r="M33" s="220">
        <v>83.33</v>
      </c>
      <c r="N33" s="190">
        <v>3</v>
      </c>
      <c r="O33" s="190">
        <v>0</v>
      </c>
      <c r="P33" s="190">
        <v>0</v>
      </c>
      <c r="Q33" s="219">
        <v>0</v>
      </c>
      <c r="R33" s="190">
        <v>0</v>
      </c>
      <c r="S33" s="190">
        <v>0</v>
      </c>
      <c r="T33" s="219">
        <v>0</v>
      </c>
      <c r="U33" s="220">
        <v>0</v>
      </c>
      <c r="V33" s="178"/>
    </row>
    <row r="34" spans="1:22">
      <c r="A34" s="178"/>
      <c r="B34" s="216">
        <v>5313</v>
      </c>
      <c r="C34" s="217" t="s">
        <v>148</v>
      </c>
      <c r="D34" s="217" t="s">
        <v>185</v>
      </c>
      <c r="E34" s="218">
        <v>12</v>
      </c>
      <c r="F34" s="190">
        <v>12</v>
      </c>
      <c r="G34" s="190">
        <v>0</v>
      </c>
      <c r="H34" s="190">
        <v>0</v>
      </c>
      <c r="I34" s="219">
        <v>0</v>
      </c>
      <c r="J34" s="190">
        <v>0</v>
      </c>
      <c r="K34" s="190">
        <v>0</v>
      </c>
      <c r="L34" s="219">
        <v>0</v>
      </c>
      <c r="M34" s="220">
        <v>0</v>
      </c>
      <c r="N34" s="190">
        <v>3</v>
      </c>
      <c r="O34" s="190">
        <v>0</v>
      </c>
      <c r="P34" s="190">
        <v>0</v>
      </c>
      <c r="Q34" s="219">
        <v>0</v>
      </c>
      <c r="R34" s="190">
        <v>0</v>
      </c>
      <c r="S34" s="190">
        <v>0</v>
      </c>
      <c r="T34" s="219">
        <v>0</v>
      </c>
      <c r="U34" s="220">
        <v>0</v>
      </c>
      <c r="V34" s="178"/>
    </row>
    <row r="35" spans="1:22">
      <c r="A35" s="178"/>
      <c r="B35" s="216">
        <v>5471</v>
      </c>
      <c r="C35" s="217" t="s">
        <v>190</v>
      </c>
      <c r="D35" s="217" t="s">
        <v>186</v>
      </c>
      <c r="E35" s="218">
        <v>44</v>
      </c>
      <c r="F35" s="190">
        <v>4</v>
      </c>
      <c r="G35" s="190">
        <v>0</v>
      </c>
      <c r="H35" s="190">
        <v>0</v>
      </c>
      <c r="I35" s="219">
        <v>0</v>
      </c>
      <c r="J35" s="190">
        <v>0</v>
      </c>
      <c r="K35" s="190">
        <v>0</v>
      </c>
      <c r="L35" s="219">
        <v>0</v>
      </c>
      <c r="M35" s="220">
        <v>0</v>
      </c>
      <c r="N35" s="190">
        <v>3</v>
      </c>
      <c r="O35" s="190">
        <v>0</v>
      </c>
      <c r="P35" s="190">
        <v>0</v>
      </c>
      <c r="Q35" s="219">
        <v>0</v>
      </c>
      <c r="R35" s="190">
        <v>0</v>
      </c>
      <c r="S35" s="190">
        <v>0</v>
      </c>
      <c r="T35" s="219">
        <v>0</v>
      </c>
      <c r="U35" s="220">
        <v>0</v>
      </c>
      <c r="V35" s="178"/>
    </row>
    <row r="36" spans="1:22">
      <c r="A36" s="178"/>
      <c r="B36" s="216">
        <v>5542</v>
      </c>
      <c r="C36" s="217" t="s">
        <v>187</v>
      </c>
      <c r="D36" s="217" t="s">
        <v>188</v>
      </c>
      <c r="E36" s="218">
        <v>65</v>
      </c>
      <c r="F36" s="190">
        <v>5</v>
      </c>
      <c r="G36" s="190">
        <v>0</v>
      </c>
      <c r="H36" s="190">
        <v>0</v>
      </c>
      <c r="I36" s="219">
        <v>0</v>
      </c>
      <c r="J36" s="190">
        <v>0</v>
      </c>
      <c r="K36" s="190">
        <v>0</v>
      </c>
      <c r="L36" s="219">
        <v>0</v>
      </c>
      <c r="M36" s="220">
        <v>0</v>
      </c>
      <c r="N36" s="190">
        <v>3</v>
      </c>
      <c r="O36" s="190">
        <v>0</v>
      </c>
      <c r="P36" s="190">
        <v>0</v>
      </c>
      <c r="Q36" s="219">
        <v>0</v>
      </c>
      <c r="R36" s="190">
        <v>0</v>
      </c>
      <c r="S36" s="190">
        <v>0</v>
      </c>
      <c r="T36" s="219">
        <v>0</v>
      </c>
      <c r="U36" s="220">
        <v>0</v>
      </c>
      <c r="V36" s="178"/>
    </row>
    <row r="37" spans="1:22">
      <c r="A37" s="178"/>
      <c r="B37" s="216">
        <v>6442</v>
      </c>
      <c r="C37" s="217" t="s">
        <v>167</v>
      </c>
      <c r="D37" s="217" t="s">
        <v>189</v>
      </c>
      <c r="E37" s="218">
        <v>149</v>
      </c>
      <c r="F37" s="190">
        <v>10</v>
      </c>
      <c r="G37" s="190">
        <v>0</v>
      </c>
      <c r="H37" s="190">
        <v>0</v>
      </c>
      <c r="I37" s="219">
        <v>0</v>
      </c>
      <c r="J37" s="190">
        <v>0</v>
      </c>
      <c r="K37" s="190">
        <v>0</v>
      </c>
      <c r="L37" s="219">
        <v>0</v>
      </c>
      <c r="M37" s="220">
        <v>0</v>
      </c>
      <c r="N37" s="190">
        <v>4</v>
      </c>
      <c r="O37" s="190">
        <v>0</v>
      </c>
      <c r="P37" s="190">
        <v>0</v>
      </c>
      <c r="Q37" s="219">
        <v>0</v>
      </c>
      <c r="R37" s="190">
        <v>0</v>
      </c>
      <c r="S37" s="190">
        <v>0</v>
      </c>
      <c r="T37" s="219">
        <v>0</v>
      </c>
      <c r="U37" s="220">
        <v>0</v>
      </c>
      <c r="V37" s="178"/>
    </row>
    <row r="38" spans="1:22">
      <c r="A38" s="178"/>
      <c r="B38" s="216">
        <v>6612</v>
      </c>
      <c r="C38" s="217" t="s">
        <v>190</v>
      </c>
      <c r="D38" s="217" t="s">
        <v>191</v>
      </c>
      <c r="E38" s="218">
        <v>71</v>
      </c>
      <c r="F38" s="190">
        <v>5</v>
      </c>
      <c r="G38" s="190">
        <v>0</v>
      </c>
      <c r="H38" s="190">
        <v>0</v>
      </c>
      <c r="I38" s="219">
        <v>0</v>
      </c>
      <c r="J38" s="190">
        <v>0</v>
      </c>
      <c r="K38" s="190">
        <v>0</v>
      </c>
      <c r="L38" s="219">
        <v>0</v>
      </c>
      <c r="M38" s="220">
        <v>0</v>
      </c>
      <c r="N38" s="190">
        <v>3</v>
      </c>
      <c r="O38" s="190">
        <v>0</v>
      </c>
      <c r="P38" s="190">
        <v>0</v>
      </c>
      <c r="Q38" s="219">
        <v>0</v>
      </c>
      <c r="R38" s="190">
        <v>0</v>
      </c>
      <c r="S38" s="190">
        <v>0</v>
      </c>
      <c r="T38" s="219">
        <v>0</v>
      </c>
      <c r="U38" s="220">
        <v>0</v>
      </c>
      <c r="V38" s="178"/>
    </row>
    <row r="39" spans="1:22">
      <c r="A39" s="178"/>
      <c r="B39" s="216">
        <v>6627</v>
      </c>
      <c r="C39" s="217" t="s">
        <v>192</v>
      </c>
      <c r="D39" s="217" t="s">
        <v>193</v>
      </c>
      <c r="E39" s="218">
        <v>158</v>
      </c>
      <c r="F39" s="190">
        <v>10</v>
      </c>
      <c r="G39" s="190">
        <v>0</v>
      </c>
      <c r="H39" s="190">
        <v>0</v>
      </c>
      <c r="I39" s="219">
        <v>0</v>
      </c>
      <c r="J39" s="190">
        <v>0</v>
      </c>
      <c r="K39" s="190">
        <v>0</v>
      </c>
      <c r="L39" s="219">
        <v>0</v>
      </c>
      <c r="M39" s="220">
        <v>0</v>
      </c>
      <c r="N39" s="190">
        <v>3</v>
      </c>
      <c r="O39" s="190">
        <v>0</v>
      </c>
      <c r="P39" s="190">
        <v>1</v>
      </c>
      <c r="Q39" s="219">
        <v>-1</v>
      </c>
      <c r="R39" s="190">
        <v>1</v>
      </c>
      <c r="S39" s="190">
        <v>1</v>
      </c>
      <c r="T39" s="219">
        <v>0</v>
      </c>
      <c r="U39" s="220">
        <v>0</v>
      </c>
      <c r="V39" s="178"/>
    </row>
    <row r="40" spans="1:22">
      <c r="A40" s="178"/>
      <c r="B40" s="216">
        <v>6788</v>
      </c>
      <c r="C40" s="217" t="s">
        <v>154</v>
      </c>
      <c r="D40" s="217" t="s">
        <v>194</v>
      </c>
      <c r="E40" s="218">
        <v>30</v>
      </c>
      <c r="F40" s="190">
        <v>4</v>
      </c>
      <c r="G40" s="190">
        <v>0</v>
      </c>
      <c r="H40" s="190">
        <v>0</v>
      </c>
      <c r="I40" s="219">
        <v>0</v>
      </c>
      <c r="J40" s="190">
        <v>0</v>
      </c>
      <c r="K40" s="190">
        <v>0</v>
      </c>
      <c r="L40" s="219">
        <v>0</v>
      </c>
      <c r="M40" s="220">
        <v>0</v>
      </c>
      <c r="N40" s="190">
        <v>3</v>
      </c>
      <c r="O40" s="190">
        <v>0</v>
      </c>
      <c r="P40" s="190">
        <v>0</v>
      </c>
      <c r="Q40" s="219">
        <v>0</v>
      </c>
      <c r="R40" s="190">
        <v>0</v>
      </c>
      <c r="S40" s="190">
        <v>0</v>
      </c>
      <c r="T40" s="219">
        <v>0</v>
      </c>
      <c r="U40" s="220">
        <v>0</v>
      </c>
      <c r="V40" s="178"/>
    </row>
    <row r="41" spans="1:22">
      <c r="A41" s="178"/>
      <c r="B41" s="216">
        <v>6842</v>
      </c>
      <c r="C41" s="217" t="s">
        <v>2058</v>
      </c>
      <c r="D41" s="217" t="s">
        <v>195</v>
      </c>
      <c r="E41" s="218">
        <v>195</v>
      </c>
      <c r="F41" s="190">
        <v>13</v>
      </c>
      <c r="G41" s="190">
        <v>1</v>
      </c>
      <c r="H41" s="190">
        <v>0</v>
      </c>
      <c r="I41" s="219">
        <v>1</v>
      </c>
      <c r="J41" s="190">
        <v>2</v>
      </c>
      <c r="K41" s="190">
        <v>0</v>
      </c>
      <c r="L41" s="219">
        <v>2</v>
      </c>
      <c r="M41" s="220">
        <v>15.38</v>
      </c>
      <c r="N41" s="190">
        <v>5</v>
      </c>
      <c r="O41" s="190">
        <v>0</v>
      </c>
      <c r="P41" s="190">
        <v>0</v>
      </c>
      <c r="Q41" s="219">
        <v>0</v>
      </c>
      <c r="R41" s="190">
        <v>0</v>
      </c>
      <c r="S41" s="190">
        <v>0</v>
      </c>
      <c r="T41" s="219">
        <v>0</v>
      </c>
      <c r="U41" s="220">
        <v>0</v>
      </c>
      <c r="V41" s="178"/>
    </row>
    <row r="42" spans="1:22">
      <c r="A42" s="178"/>
      <c r="B42" s="216">
        <v>6848</v>
      </c>
      <c r="C42" s="217" t="s">
        <v>218</v>
      </c>
      <c r="D42" s="217" t="s">
        <v>153</v>
      </c>
      <c r="E42" s="218">
        <v>79</v>
      </c>
      <c r="F42" s="190">
        <v>5</v>
      </c>
      <c r="G42" s="190">
        <v>2</v>
      </c>
      <c r="H42" s="190">
        <v>0</v>
      </c>
      <c r="I42" s="219">
        <v>2</v>
      </c>
      <c r="J42" s="190">
        <v>2</v>
      </c>
      <c r="K42" s="190">
        <v>0</v>
      </c>
      <c r="L42" s="219">
        <v>2</v>
      </c>
      <c r="M42" s="220">
        <v>40</v>
      </c>
      <c r="N42" s="190">
        <v>3</v>
      </c>
      <c r="O42" s="190">
        <v>1</v>
      </c>
      <c r="P42" s="190">
        <v>1</v>
      </c>
      <c r="Q42" s="219">
        <v>0</v>
      </c>
      <c r="R42" s="190">
        <v>1</v>
      </c>
      <c r="S42" s="190">
        <v>1</v>
      </c>
      <c r="T42" s="219">
        <v>0</v>
      </c>
      <c r="U42" s="220">
        <v>0</v>
      </c>
      <c r="V42" s="178"/>
    </row>
    <row r="43" spans="1:22">
      <c r="A43" s="178"/>
      <c r="B43" s="216">
        <v>6858</v>
      </c>
      <c r="C43" s="217" t="s">
        <v>181</v>
      </c>
      <c r="D43" s="217" t="s">
        <v>153</v>
      </c>
      <c r="E43" s="218">
        <v>76</v>
      </c>
      <c r="F43" s="190">
        <v>5</v>
      </c>
      <c r="G43" s="190">
        <v>0</v>
      </c>
      <c r="H43" s="190">
        <v>0</v>
      </c>
      <c r="I43" s="219">
        <v>0</v>
      </c>
      <c r="J43" s="190">
        <v>0</v>
      </c>
      <c r="K43" s="190">
        <v>0</v>
      </c>
      <c r="L43" s="219">
        <v>0</v>
      </c>
      <c r="M43" s="220">
        <v>0</v>
      </c>
      <c r="N43" s="190">
        <v>3</v>
      </c>
      <c r="O43" s="190">
        <v>0</v>
      </c>
      <c r="P43" s="190">
        <v>0</v>
      </c>
      <c r="Q43" s="219">
        <v>0</v>
      </c>
      <c r="R43" s="190">
        <v>0</v>
      </c>
      <c r="S43" s="190">
        <v>0</v>
      </c>
      <c r="T43" s="219">
        <v>0</v>
      </c>
      <c r="U43" s="220">
        <v>0</v>
      </c>
      <c r="V43" s="178"/>
    </row>
    <row r="44" spans="1:22">
      <c r="A44" s="178"/>
      <c r="B44" s="216">
        <v>6933</v>
      </c>
      <c r="C44" s="217" t="s">
        <v>187</v>
      </c>
      <c r="D44" s="217" t="s">
        <v>153</v>
      </c>
      <c r="E44" s="218">
        <v>111</v>
      </c>
      <c r="F44" s="190">
        <v>7</v>
      </c>
      <c r="G44" s="190">
        <v>0</v>
      </c>
      <c r="H44" s="190">
        <v>0</v>
      </c>
      <c r="I44" s="219">
        <v>0</v>
      </c>
      <c r="J44" s="190">
        <v>0</v>
      </c>
      <c r="K44" s="190">
        <v>0</v>
      </c>
      <c r="L44" s="219">
        <v>0</v>
      </c>
      <c r="M44" s="220">
        <v>0</v>
      </c>
      <c r="N44" s="190">
        <v>3</v>
      </c>
      <c r="O44" s="190">
        <v>0</v>
      </c>
      <c r="P44" s="190">
        <v>0</v>
      </c>
      <c r="Q44" s="219">
        <v>0</v>
      </c>
      <c r="R44" s="190">
        <v>0</v>
      </c>
      <c r="S44" s="190">
        <v>0</v>
      </c>
      <c r="T44" s="219">
        <v>0</v>
      </c>
      <c r="U44" s="220">
        <v>0</v>
      </c>
      <c r="V44" s="178"/>
    </row>
    <row r="45" spans="1:22">
      <c r="A45" s="178"/>
      <c r="B45" s="216">
        <v>7114</v>
      </c>
      <c r="C45" s="217" t="s">
        <v>173</v>
      </c>
      <c r="D45" s="217" t="s">
        <v>174</v>
      </c>
      <c r="E45" s="218">
        <v>106</v>
      </c>
      <c r="F45" s="190">
        <v>6</v>
      </c>
      <c r="G45" s="190">
        <v>0</v>
      </c>
      <c r="H45" s="190">
        <v>0</v>
      </c>
      <c r="I45" s="219">
        <v>0</v>
      </c>
      <c r="J45" s="190">
        <v>0</v>
      </c>
      <c r="K45" s="190">
        <v>0</v>
      </c>
      <c r="L45" s="219">
        <v>0</v>
      </c>
      <c r="M45" s="220">
        <v>0</v>
      </c>
      <c r="N45" s="190">
        <v>3</v>
      </c>
      <c r="O45" s="190">
        <v>0</v>
      </c>
      <c r="P45" s="190">
        <v>0</v>
      </c>
      <c r="Q45" s="219">
        <v>0</v>
      </c>
      <c r="R45" s="190">
        <v>0</v>
      </c>
      <c r="S45" s="190">
        <v>0</v>
      </c>
      <c r="T45" s="219">
        <v>0</v>
      </c>
      <c r="U45" s="220">
        <v>0</v>
      </c>
      <c r="V45" s="178"/>
    </row>
    <row r="46" spans="1:22">
      <c r="A46" s="178"/>
      <c r="B46" s="216">
        <v>7159</v>
      </c>
      <c r="C46" s="217" t="s">
        <v>198</v>
      </c>
      <c r="D46" s="217" t="s">
        <v>151</v>
      </c>
      <c r="E46" s="218">
        <v>114</v>
      </c>
      <c r="F46" s="190">
        <v>8</v>
      </c>
      <c r="G46" s="190">
        <v>0</v>
      </c>
      <c r="H46" s="190">
        <v>0</v>
      </c>
      <c r="I46" s="219">
        <v>0</v>
      </c>
      <c r="J46" s="190">
        <v>0</v>
      </c>
      <c r="K46" s="190">
        <v>0</v>
      </c>
      <c r="L46" s="219">
        <v>0</v>
      </c>
      <c r="M46" s="220">
        <v>0</v>
      </c>
      <c r="N46" s="190">
        <v>3</v>
      </c>
      <c r="O46" s="190">
        <v>0</v>
      </c>
      <c r="P46" s="190">
        <v>0</v>
      </c>
      <c r="Q46" s="219">
        <v>0</v>
      </c>
      <c r="R46" s="190">
        <v>0</v>
      </c>
      <c r="S46" s="190">
        <v>0</v>
      </c>
      <c r="T46" s="219">
        <v>0</v>
      </c>
      <c r="U46" s="220">
        <v>0</v>
      </c>
      <c r="V46" s="178"/>
    </row>
    <row r="47" spans="1:22">
      <c r="A47" s="178"/>
      <c r="B47" s="216">
        <v>7243</v>
      </c>
      <c r="C47" s="217" t="s">
        <v>199</v>
      </c>
      <c r="D47" s="217" t="s">
        <v>200</v>
      </c>
      <c r="E47" s="218">
        <v>96</v>
      </c>
      <c r="F47" s="190">
        <v>7</v>
      </c>
      <c r="G47" s="190">
        <v>0</v>
      </c>
      <c r="H47" s="190">
        <v>0</v>
      </c>
      <c r="I47" s="219">
        <v>0</v>
      </c>
      <c r="J47" s="190">
        <v>0</v>
      </c>
      <c r="K47" s="190">
        <v>0</v>
      </c>
      <c r="L47" s="219">
        <v>0</v>
      </c>
      <c r="M47" s="220">
        <v>0</v>
      </c>
      <c r="N47" s="190">
        <v>3</v>
      </c>
      <c r="O47" s="190">
        <v>0</v>
      </c>
      <c r="P47" s="190">
        <v>0</v>
      </c>
      <c r="Q47" s="219">
        <v>0</v>
      </c>
      <c r="R47" s="190">
        <v>0</v>
      </c>
      <c r="S47" s="190">
        <v>1</v>
      </c>
      <c r="T47" s="219">
        <v>-1</v>
      </c>
      <c r="U47" s="220">
        <v>0</v>
      </c>
      <c r="V47" s="178"/>
    </row>
    <row r="48" spans="1:22">
      <c r="A48" s="178"/>
      <c r="B48" s="216">
        <v>7306</v>
      </c>
      <c r="C48" s="217" t="s">
        <v>150</v>
      </c>
      <c r="D48" s="217" t="s">
        <v>151</v>
      </c>
      <c r="E48" s="218">
        <v>79</v>
      </c>
      <c r="F48" s="190">
        <v>5</v>
      </c>
      <c r="G48" s="190">
        <v>0</v>
      </c>
      <c r="H48" s="190">
        <v>0</v>
      </c>
      <c r="I48" s="219">
        <v>0</v>
      </c>
      <c r="J48" s="190">
        <v>0</v>
      </c>
      <c r="K48" s="190">
        <v>0</v>
      </c>
      <c r="L48" s="219">
        <v>0</v>
      </c>
      <c r="M48" s="220">
        <v>0</v>
      </c>
      <c r="N48" s="190">
        <v>3</v>
      </c>
      <c r="O48" s="190">
        <v>0</v>
      </c>
      <c r="P48" s="190">
        <v>0</v>
      </c>
      <c r="Q48" s="219">
        <v>0</v>
      </c>
      <c r="R48" s="190">
        <v>0</v>
      </c>
      <c r="S48" s="190">
        <v>1</v>
      </c>
      <c r="T48" s="219">
        <v>-1</v>
      </c>
      <c r="U48" s="220">
        <v>0</v>
      </c>
      <c r="V48" s="178"/>
    </row>
    <row r="49" spans="1:22">
      <c r="A49" s="178"/>
      <c r="B49" s="216">
        <v>7465</v>
      </c>
      <c r="C49" s="217" t="s">
        <v>173</v>
      </c>
      <c r="D49" s="217" t="s">
        <v>151</v>
      </c>
      <c r="E49" s="218">
        <v>238</v>
      </c>
      <c r="F49" s="190">
        <v>17</v>
      </c>
      <c r="G49" s="190">
        <v>0</v>
      </c>
      <c r="H49" s="190">
        <v>0</v>
      </c>
      <c r="I49" s="219">
        <v>0</v>
      </c>
      <c r="J49" s="190">
        <v>0</v>
      </c>
      <c r="K49" s="190">
        <v>0</v>
      </c>
      <c r="L49" s="219">
        <v>0</v>
      </c>
      <c r="M49" s="220">
        <v>0</v>
      </c>
      <c r="N49" s="190">
        <v>6</v>
      </c>
      <c r="O49" s="190">
        <v>2</v>
      </c>
      <c r="P49" s="190">
        <v>0</v>
      </c>
      <c r="Q49" s="219">
        <v>2</v>
      </c>
      <c r="R49" s="190">
        <v>2</v>
      </c>
      <c r="S49" s="190">
        <v>0</v>
      </c>
      <c r="T49" s="219">
        <v>2</v>
      </c>
      <c r="U49" s="220">
        <v>33.33</v>
      </c>
      <c r="V49" s="178"/>
    </row>
    <row r="50" spans="1:22">
      <c r="A50" s="178"/>
      <c r="B50" s="216">
        <v>7513</v>
      </c>
      <c r="C50" s="217" t="s">
        <v>154</v>
      </c>
      <c r="D50" s="217" t="s">
        <v>155</v>
      </c>
      <c r="E50" s="218">
        <v>30</v>
      </c>
      <c r="F50" s="190">
        <v>4</v>
      </c>
      <c r="G50" s="190">
        <v>0</v>
      </c>
      <c r="H50" s="190">
        <v>0</v>
      </c>
      <c r="I50" s="219">
        <v>0</v>
      </c>
      <c r="J50" s="190">
        <v>0</v>
      </c>
      <c r="K50" s="190">
        <v>0</v>
      </c>
      <c r="L50" s="219">
        <v>0</v>
      </c>
      <c r="M50" s="220">
        <v>0</v>
      </c>
      <c r="N50" s="190">
        <v>3</v>
      </c>
      <c r="O50" s="190">
        <v>0</v>
      </c>
      <c r="P50" s="190">
        <v>0</v>
      </c>
      <c r="Q50" s="219">
        <v>0</v>
      </c>
      <c r="R50" s="190">
        <v>0</v>
      </c>
      <c r="S50" s="190">
        <v>0</v>
      </c>
      <c r="T50" s="219">
        <v>0</v>
      </c>
      <c r="U50" s="220">
        <v>0</v>
      </c>
      <c r="V50" s="178"/>
    </row>
    <row r="51" spans="1:22">
      <c r="A51" s="178"/>
      <c r="B51" s="216">
        <v>7521</v>
      </c>
      <c r="C51" s="217" t="s">
        <v>196</v>
      </c>
      <c r="D51" s="217" t="s">
        <v>203</v>
      </c>
      <c r="E51" s="218">
        <v>54</v>
      </c>
      <c r="F51" s="190">
        <v>4</v>
      </c>
      <c r="G51" s="190">
        <v>0</v>
      </c>
      <c r="H51" s="190">
        <v>6</v>
      </c>
      <c r="I51" s="219">
        <v>-6</v>
      </c>
      <c r="J51" s="190">
        <v>0</v>
      </c>
      <c r="K51" s="190">
        <v>6</v>
      </c>
      <c r="L51" s="219">
        <v>-6</v>
      </c>
      <c r="M51" s="220">
        <v>0</v>
      </c>
      <c r="N51" s="190">
        <v>3</v>
      </c>
      <c r="O51" s="190">
        <v>0</v>
      </c>
      <c r="P51" s="190">
        <v>1</v>
      </c>
      <c r="Q51" s="219">
        <v>-1</v>
      </c>
      <c r="R51" s="190">
        <v>0</v>
      </c>
      <c r="S51" s="190">
        <v>2</v>
      </c>
      <c r="T51" s="219">
        <v>-2</v>
      </c>
      <c r="U51" s="220">
        <v>0</v>
      </c>
      <c r="V51" s="178"/>
    </row>
    <row r="52" spans="1:22">
      <c r="A52" s="178"/>
      <c r="B52" s="216">
        <v>7562</v>
      </c>
      <c r="C52" s="217" t="s">
        <v>176</v>
      </c>
      <c r="D52" s="217" t="s">
        <v>151</v>
      </c>
      <c r="E52" s="218">
        <v>79</v>
      </c>
      <c r="F52" s="190">
        <v>5</v>
      </c>
      <c r="G52" s="190">
        <v>0</v>
      </c>
      <c r="H52" s="190">
        <v>0</v>
      </c>
      <c r="I52" s="219">
        <v>0</v>
      </c>
      <c r="J52" s="190">
        <v>0</v>
      </c>
      <c r="K52" s="190">
        <v>0</v>
      </c>
      <c r="L52" s="219">
        <v>0</v>
      </c>
      <c r="M52" s="220">
        <v>0</v>
      </c>
      <c r="N52" s="190">
        <v>3</v>
      </c>
      <c r="O52" s="190">
        <v>0</v>
      </c>
      <c r="P52" s="190">
        <v>0</v>
      </c>
      <c r="Q52" s="219">
        <v>0</v>
      </c>
      <c r="R52" s="190">
        <v>0</v>
      </c>
      <c r="S52" s="190">
        <v>0</v>
      </c>
      <c r="T52" s="219">
        <v>0</v>
      </c>
      <c r="U52" s="220">
        <v>0</v>
      </c>
      <c r="V52" s="178"/>
    </row>
    <row r="53" spans="1:22">
      <c r="A53" s="178"/>
      <c r="B53" s="216">
        <v>7626</v>
      </c>
      <c r="C53" s="217" t="s">
        <v>154</v>
      </c>
      <c r="D53" s="217" t="s">
        <v>204</v>
      </c>
      <c r="E53" s="218">
        <v>38</v>
      </c>
      <c r="F53" s="190">
        <v>4</v>
      </c>
      <c r="G53" s="190">
        <v>2</v>
      </c>
      <c r="H53" s="190">
        <v>0</v>
      </c>
      <c r="I53" s="219">
        <v>2</v>
      </c>
      <c r="J53" s="190">
        <v>2</v>
      </c>
      <c r="K53" s="190">
        <v>0</v>
      </c>
      <c r="L53" s="219">
        <v>2</v>
      </c>
      <c r="M53" s="220">
        <v>50</v>
      </c>
      <c r="N53" s="190">
        <v>3</v>
      </c>
      <c r="O53" s="190">
        <v>0</v>
      </c>
      <c r="P53" s="190">
        <v>0</v>
      </c>
      <c r="Q53" s="219">
        <v>0</v>
      </c>
      <c r="R53" s="190">
        <v>0</v>
      </c>
      <c r="S53" s="190">
        <v>0</v>
      </c>
      <c r="T53" s="219">
        <v>0</v>
      </c>
      <c r="U53" s="220">
        <v>0</v>
      </c>
      <c r="V53" s="178"/>
    </row>
    <row r="54" spans="1:22">
      <c r="A54" s="178"/>
      <c r="B54" s="216">
        <v>7646</v>
      </c>
      <c r="C54" s="217" t="s">
        <v>181</v>
      </c>
      <c r="D54" s="217" t="s">
        <v>153</v>
      </c>
      <c r="E54" s="218">
        <v>113</v>
      </c>
      <c r="F54" s="190">
        <v>8</v>
      </c>
      <c r="G54" s="190">
        <v>0</v>
      </c>
      <c r="H54" s="190">
        <v>0</v>
      </c>
      <c r="I54" s="219">
        <v>0</v>
      </c>
      <c r="J54" s="190">
        <v>0</v>
      </c>
      <c r="K54" s="190">
        <v>0</v>
      </c>
      <c r="L54" s="219">
        <v>0</v>
      </c>
      <c r="M54" s="220">
        <v>0</v>
      </c>
      <c r="N54" s="190">
        <v>3</v>
      </c>
      <c r="O54" s="190">
        <v>0</v>
      </c>
      <c r="P54" s="190">
        <v>0</v>
      </c>
      <c r="Q54" s="219">
        <v>0</v>
      </c>
      <c r="R54" s="190">
        <v>0</v>
      </c>
      <c r="S54" s="190">
        <v>0</v>
      </c>
      <c r="T54" s="219">
        <v>0</v>
      </c>
      <c r="U54" s="220">
        <v>0</v>
      </c>
      <c r="V54" s="178"/>
    </row>
    <row r="55" spans="1:22">
      <c r="A55" s="178"/>
      <c r="B55" s="216">
        <v>7904</v>
      </c>
      <c r="C55" s="217" t="s">
        <v>199</v>
      </c>
      <c r="D55" s="217" t="s">
        <v>171</v>
      </c>
      <c r="E55" s="218">
        <v>285</v>
      </c>
      <c r="F55" s="190">
        <v>19</v>
      </c>
      <c r="G55" s="190">
        <v>1</v>
      </c>
      <c r="H55" s="190">
        <v>0</v>
      </c>
      <c r="I55" s="219">
        <v>1</v>
      </c>
      <c r="J55" s="190">
        <v>1</v>
      </c>
      <c r="K55" s="190">
        <v>0</v>
      </c>
      <c r="L55" s="219">
        <v>1</v>
      </c>
      <c r="M55" s="220">
        <v>5.26</v>
      </c>
      <c r="N55" s="190">
        <v>7</v>
      </c>
      <c r="O55" s="190">
        <v>2</v>
      </c>
      <c r="P55" s="190">
        <v>0</v>
      </c>
      <c r="Q55" s="219">
        <v>2</v>
      </c>
      <c r="R55" s="190">
        <v>3</v>
      </c>
      <c r="S55" s="190">
        <v>1</v>
      </c>
      <c r="T55" s="219">
        <v>2</v>
      </c>
      <c r="U55" s="220">
        <v>28.57</v>
      </c>
      <c r="V55" s="178"/>
    </row>
    <row r="56" spans="1:22">
      <c r="A56" s="178"/>
      <c r="B56" s="216">
        <v>7912</v>
      </c>
      <c r="C56" s="217" t="s">
        <v>182</v>
      </c>
      <c r="D56" s="217" t="s">
        <v>205</v>
      </c>
      <c r="E56" s="218">
        <v>32</v>
      </c>
      <c r="F56" s="190">
        <v>4</v>
      </c>
      <c r="G56" s="190">
        <v>0</v>
      </c>
      <c r="H56" s="190">
        <v>0</v>
      </c>
      <c r="I56" s="219">
        <v>0</v>
      </c>
      <c r="J56" s="190">
        <v>0</v>
      </c>
      <c r="K56" s="190">
        <v>0</v>
      </c>
      <c r="L56" s="219">
        <v>0</v>
      </c>
      <c r="M56" s="220">
        <v>0</v>
      </c>
      <c r="N56" s="190">
        <v>3</v>
      </c>
      <c r="O56" s="190">
        <v>0</v>
      </c>
      <c r="P56" s="190">
        <v>0</v>
      </c>
      <c r="Q56" s="219">
        <v>0</v>
      </c>
      <c r="R56" s="190">
        <v>0</v>
      </c>
      <c r="S56" s="190">
        <v>0</v>
      </c>
      <c r="T56" s="219">
        <v>0</v>
      </c>
      <c r="U56" s="220">
        <v>0</v>
      </c>
      <c r="V56" s="178"/>
    </row>
    <row r="57" spans="1:22">
      <c r="A57" s="178"/>
      <c r="B57" s="216">
        <v>7949</v>
      </c>
      <c r="C57" s="217" t="s">
        <v>167</v>
      </c>
      <c r="D57" s="217" t="s">
        <v>206</v>
      </c>
      <c r="E57" s="218">
        <v>48</v>
      </c>
      <c r="F57" s="190">
        <v>4</v>
      </c>
      <c r="G57" s="190">
        <v>0</v>
      </c>
      <c r="H57" s="190">
        <v>0</v>
      </c>
      <c r="I57" s="219">
        <v>0</v>
      </c>
      <c r="J57" s="190">
        <v>0</v>
      </c>
      <c r="K57" s="190">
        <v>0</v>
      </c>
      <c r="L57" s="219">
        <v>0</v>
      </c>
      <c r="M57" s="220">
        <v>0</v>
      </c>
      <c r="N57" s="190">
        <v>3</v>
      </c>
      <c r="O57" s="190">
        <v>0</v>
      </c>
      <c r="P57" s="190">
        <v>0</v>
      </c>
      <c r="Q57" s="219">
        <v>0</v>
      </c>
      <c r="R57" s="190">
        <v>0</v>
      </c>
      <c r="S57" s="190">
        <v>0</v>
      </c>
      <c r="T57" s="219">
        <v>0</v>
      </c>
      <c r="U57" s="220">
        <v>0</v>
      </c>
      <c r="V57" s="178"/>
    </row>
    <row r="58" spans="1:22">
      <c r="A58" s="178"/>
      <c r="B58" s="216">
        <v>8077</v>
      </c>
      <c r="C58" s="217" t="s">
        <v>152</v>
      </c>
      <c r="D58" s="217" t="s">
        <v>153</v>
      </c>
      <c r="E58" s="218">
        <v>335</v>
      </c>
      <c r="F58" s="190">
        <v>22</v>
      </c>
      <c r="G58" s="190">
        <v>2</v>
      </c>
      <c r="H58" s="190">
        <v>0</v>
      </c>
      <c r="I58" s="219">
        <v>2</v>
      </c>
      <c r="J58" s="190">
        <v>3</v>
      </c>
      <c r="K58" s="190">
        <v>0</v>
      </c>
      <c r="L58" s="219">
        <v>3</v>
      </c>
      <c r="M58" s="220">
        <v>13.64</v>
      </c>
      <c r="N58" s="190">
        <v>8</v>
      </c>
      <c r="O58" s="190">
        <v>1</v>
      </c>
      <c r="P58" s="190">
        <v>0</v>
      </c>
      <c r="Q58" s="219">
        <v>1</v>
      </c>
      <c r="R58" s="190">
        <v>1</v>
      </c>
      <c r="S58" s="190">
        <v>0</v>
      </c>
      <c r="T58" s="219">
        <v>1</v>
      </c>
      <c r="U58" s="220">
        <v>12.5</v>
      </c>
      <c r="V58" s="178"/>
    </row>
    <row r="59" spans="1:22">
      <c r="A59" s="178"/>
      <c r="B59" s="216">
        <v>8090</v>
      </c>
      <c r="C59" s="217" t="s">
        <v>225</v>
      </c>
      <c r="D59" s="217" t="s">
        <v>207</v>
      </c>
      <c r="E59" s="218">
        <v>26</v>
      </c>
      <c r="F59" s="190">
        <v>4</v>
      </c>
      <c r="G59" s="190">
        <v>0</v>
      </c>
      <c r="H59" s="190">
        <v>0</v>
      </c>
      <c r="I59" s="219">
        <v>0</v>
      </c>
      <c r="J59" s="190">
        <v>0</v>
      </c>
      <c r="K59" s="190">
        <v>0</v>
      </c>
      <c r="L59" s="219">
        <v>0</v>
      </c>
      <c r="M59" s="220">
        <v>0</v>
      </c>
      <c r="N59" s="190">
        <v>3</v>
      </c>
      <c r="O59" s="190">
        <v>0</v>
      </c>
      <c r="P59" s="190">
        <v>0</v>
      </c>
      <c r="Q59" s="219">
        <v>0</v>
      </c>
      <c r="R59" s="190">
        <v>0</v>
      </c>
      <c r="S59" s="190">
        <v>0</v>
      </c>
      <c r="T59" s="219">
        <v>0</v>
      </c>
      <c r="U59" s="220">
        <v>0</v>
      </c>
      <c r="V59" s="178"/>
    </row>
    <row r="60" spans="1:22">
      <c r="A60" s="178"/>
      <c r="B60" s="216">
        <v>8091</v>
      </c>
      <c r="C60" s="217" t="s">
        <v>182</v>
      </c>
      <c r="D60" s="217" t="s">
        <v>208</v>
      </c>
      <c r="E60" s="218">
        <v>50</v>
      </c>
      <c r="F60" s="190">
        <v>4</v>
      </c>
      <c r="G60" s="190">
        <v>0</v>
      </c>
      <c r="H60" s="190">
        <v>0</v>
      </c>
      <c r="I60" s="219">
        <v>0</v>
      </c>
      <c r="J60" s="190">
        <v>0</v>
      </c>
      <c r="K60" s="190">
        <v>1</v>
      </c>
      <c r="L60" s="219">
        <v>-1</v>
      </c>
      <c r="M60" s="220">
        <v>0</v>
      </c>
      <c r="N60" s="190">
        <v>3</v>
      </c>
      <c r="O60" s="190">
        <v>0</v>
      </c>
      <c r="P60" s="190">
        <v>0</v>
      </c>
      <c r="Q60" s="219">
        <v>0</v>
      </c>
      <c r="R60" s="190">
        <v>0</v>
      </c>
      <c r="S60" s="190">
        <v>0</v>
      </c>
      <c r="T60" s="219">
        <v>0</v>
      </c>
      <c r="U60" s="220">
        <v>0</v>
      </c>
      <c r="V60" s="178"/>
    </row>
    <row r="61" spans="1:22">
      <c r="A61" s="178"/>
      <c r="B61" s="216">
        <v>8100</v>
      </c>
      <c r="C61" s="217" t="s">
        <v>167</v>
      </c>
      <c r="D61" s="217" t="s">
        <v>209</v>
      </c>
      <c r="E61" s="218">
        <v>98</v>
      </c>
      <c r="F61" s="190">
        <v>6</v>
      </c>
      <c r="G61" s="190">
        <v>0</v>
      </c>
      <c r="H61" s="190">
        <v>0</v>
      </c>
      <c r="I61" s="219">
        <v>0</v>
      </c>
      <c r="J61" s="190">
        <v>0</v>
      </c>
      <c r="K61" s="190">
        <v>0</v>
      </c>
      <c r="L61" s="219">
        <v>0</v>
      </c>
      <c r="M61" s="220">
        <v>0</v>
      </c>
      <c r="N61" s="190">
        <v>3</v>
      </c>
      <c r="O61" s="190">
        <v>0</v>
      </c>
      <c r="P61" s="190">
        <v>0</v>
      </c>
      <c r="Q61" s="219">
        <v>0</v>
      </c>
      <c r="R61" s="190">
        <v>0</v>
      </c>
      <c r="S61" s="190">
        <v>0</v>
      </c>
      <c r="T61" s="219">
        <v>0</v>
      </c>
      <c r="U61" s="220">
        <v>0</v>
      </c>
      <c r="V61" s="178"/>
    </row>
    <row r="62" spans="1:22">
      <c r="A62" s="178"/>
      <c r="B62" s="216">
        <v>8105</v>
      </c>
      <c r="C62" s="217" t="s">
        <v>196</v>
      </c>
      <c r="D62" s="217" t="s">
        <v>800</v>
      </c>
      <c r="E62" s="218">
        <v>43</v>
      </c>
      <c r="F62" s="190">
        <v>4</v>
      </c>
      <c r="G62" s="190">
        <v>0</v>
      </c>
      <c r="H62" s="190">
        <v>0</v>
      </c>
      <c r="I62" s="219">
        <v>0</v>
      </c>
      <c r="J62" s="190">
        <v>0</v>
      </c>
      <c r="K62" s="190">
        <v>0</v>
      </c>
      <c r="L62" s="219">
        <v>0</v>
      </c>
      <c r="M62" s="220">
        <v>0</v>
      </c>
      <c r="N62" s="190">
        <v>3</v>
      </c>
      <c r="O62" s="190">
        <v>0</v>
      </c>
      <c r="P62" s="190">
        <v>0</v>
      </c>
      <c r="Q62" s="219">
        <v>0</v>
      </c>
      <c r="R62" s="190">
        <v>0</v>
      </c>
      <c r="S62" s="190">
        <v>0</v>
      </c>
      <c r="T62" s="219">
        <v>0</v>
      </c>
      <c r="U62" s="220">
        <v>0</v>
      </c>
      <c r="V62" s="178"/>
    </row>
    <row r="63" spans="1:22">
      <c r="A63" s="178"/>
      <c r="B63" s="216">
        <v>8305</v>
      </c>
      <c r="C63" s="217" t="s">
        <v>158</v>
      </c>
      <c r="D63" s="217" t="s">
        <v>159</v>
      </c>
      <c r="E63" s="218">
        <v>147</v>
      </c>
      <c r="F63" s="190">
        <v>10</v>
      </c>
      <c r="G63" s="190">
        <v>0</v>
      </c>
      <c r="H63" s="190">
        <v>0</v>
      </c>
      <c r="I63" s="219">
        <v>0</v>
      </c>
      <c r="J63" s="190">
        <v>0</v>
      </c>
      <c r="K63" s="190">
        <v>0</v>
      </c>
      <c r="L63" s="219">
        <v>0</v>
      </c>
      <c r="M63" s="220">
        <v>0</v>
      </c>
      <c r="N63" s="190">
        <v>3</v>
      </c>
      <c r="O63" s="190">
        <v>0</v>
      </c>
      <c r="P63" s="190">
        <v>0</v>
      </c>
      <c r="Q63" s="219">
        <v>0</v>
      </c>
      <c r="R63" s="190">
        <v>0</v>
      </c>
      <c r="S63" s="190">
        <v>0</v>
      </c>
      <c r="T63" s="219">
        <v>0</v>
      </c>
      <c r="U63" s="220">
        <v>0</v>
      </c>
      <c r="V63" s="178"/>
    </row>
    <row r="64" spans="1:22">
      <c r="A64" s="178"/>
      <c r="B64" s="216">
        <v>8358</v>
      </c>
      <c r="C64" s="217" t="s">
        <v>182</v>
      </c>
      <c r="D64" s="217" t="s">
        <v>211</v>
      </c>
      <c r="E64" s="218">
        <v>14</v>
      </c>
      <c r="F64" s="190">
        <v>10</v>
      </c>
      <c r="G64" s="190">
        <v>0</v>
      </c>
      <c r="H64" s="190">
        <v>0</v>
      </c>
      <c r="I64" s="219">
        <v>0</v>
      </c>
      <c r="J64" s="190">
        <v>0</v>
      </c>
      <c r="K64" s="190">
        <v>0</v>
      </c>
      <c r="L64" s="219">
        <v>0</v>
      </c>
      <c r="M64" s="220">
        <v>0</v>
      </c>
      <c r="N64" s="190">
        <v>3</v>
      </c>
      <c r="O64" s="190">
        <v>0</v>
      </c>
      <c r="P64" s="190">
        <v>0</v>
      </c>
      <c r="Q64" s="219">
        <v>0</v>
      </c>
      <c r="R64" s="190">
        <v>0</v>
      </c>
      <c r="S64" s="190">
        <v>0</v>
      </c>
      <c r="T64" s="219">
        <v>0</v>
      </c>
      <c r="U64" s="220">
        <v>0</v>
      </c>
      <c r="V64" s="178"/>
    </row>
    <row r="65" spans="1:22" ht="22.5">
      <c r="A65" s="178"/>
      <c r="B65" s="216">
        <v>8386</v>
      </c>
      <c r="C65" s="217" t="s">
        <v>146</v>
      </c>
      <c r="D65" s="217" t="s">
        <v>212</v>
      </c>
      <c r="E65" s="218">
        <v>103</v>
      </c>
      <c r="F65" s="190">
        <v>7</v>
      </c>
      <c r="G65" s="190">
        <v>0</v>
      </c>
      <c r="H65" s="190">
        <v>0</v>
      </c>
      <c r="I65" s="219">
        <v>0</v>
      </c>
      <c r="J65" s="190">
        <v>0</v>
      </c>
      <c r="K65" s="190">
        <v>1</v>
      </c>
      <c r="L65" s="219">
        <v>-1</v>
      </c>
      <c r="M65" s="220">
        <v>0</v>
      </c>
      <c r="N65" s="190">
        <v>3</v>
      </c>
      <c r="O65" s="190">
        <v>0</v>
      </c>
      <c r="P65" s="190">
        <v>0</v>
      </c>
      <c r="Q65" s="219">
        <v>0</v>
      </c>
      <c r="R65" s="190">
        <v>0</v>
      </c>
      <c r="S65" s="190">
        <v>1</v>
      </c>
      <c r="T65" s="219">
        <v>-1</v>
      </c>
      <c r="U65" s="220">
        <v>0</v>
      </c>
      <c r="V65" s="178"/>
    </row>
    <row r="66" spans="1:22">
      <c r="A66" s="178"/>
      <c r="B66" s="216">
        <v>8540</v>
      </c>
      <c r="C66" s="217" t="s">
        <v>213</v>
      </c>
      <c r="D66" s="217" t="s">
        <v>214</v>
      </c>
      <c r="E66" s="218">
        <v>2</v>
      </c>
      <c r="F66" s="190">
        <v>24</v>
      </c>
      <c r="G66" s="190">
        <v>0</v>
      </c>
      <c r="H66" s="190">
        <v>0</v>
      </c>
      <c r="I66" s="219">
        <v>0</v>
      </c>
      <c r="J66" s="190">
        <v>0</v>
      </c>
      <c r="K66" s="190">
        <v>0</v>
      </c>
      <c r="L66" s="219">
        <v>0</v>
      </c>
      <c r="M66" s="220">
        <v>0</v>
      </c>
      <c r="N66" s="190">
        <v>3</v>
      </c>
      <c r="O66" s="190">
        <v>0</v>
      </c>
      <c r="P66" s="190">
        <v>0</v>
      </c>
      <c r="Q66" s="219">
        <v>0</v>
      </c>
      <c r="R66" s="190">
        <v>0</v>
      </c>
      <c r="S66" s="190">
        <v>0</v>
      </c>
      <c r="T66" s="219">
        <v>0</v>
      </c>
      <c r="U66" s="220">
        <v>0</v>
      </c>
      <c r="V66" s="178"/>
    </row>
    <row r="67" spans="1:22">
      <c r="A67" s="178"/>
      <c r="B67" s="216">
        <v>8813</v>
      </c>
      <c r="C67" s="217" t="s">
        <v>197</v>
      </c>
      <c r="D67" s="217" t="s">
        <v>153</v>
      </c>
      <c r="E67" s="218">
        <v>91</v>
      </c>
      <c r="F67" s="190">
        <v>6</v>
      </c>
      <c r="G67" s="190">
        <v>0</v>
      </c>
      <c r="H67" s="190">
        <v>0</v>
      </c>
      <c r="I67" s="219">
        <v>0</v>
      </c>
      <c r="J67" s="190">
        <v>0</v>
      </c>
      <c r="K67" s="190">
        <v>0</v>
      </c>
      <c r="L67" s="219">
        <v>0</v>
      </c>
      <c r="M67" s="220">
        <v>0</v>
      </c>
      <c r="N67" s="190">
        <v>3</v>
      </c>
      <c r="O67" s="190">
        <v>0</v>
      </c>
      <c r="P67" s="190">
        <v>1</v>
      </c>
      <c r="Q67" s="219">
        <v>-1</v>
      </c>
      <c r="R67" s="190">
        <v>0</v>
      </c>
      <c r="S67" s="190">
        <v>1</v>
      </c>
      <c r="T67" s="219">
        <v>-1</v>
      </c>
      <c r="U67" s="220">
        <v>0</v>
      </c>
      <c r="V67" s="178"/>
    </row>
    <row r="68" spans="1:22">
      <c r="A68" s="178"/>
      <c r="B68" s="216">
        <v>8854</v>
      </c>
      <c r="C68" s="217" t="s">
        <v>181</v>
      </c>
      <c r="D68" s="217" t="s">
        <v>153</v>
      </c>
      <c r="E68" s="218">
        <v>93</v>
      </c>
      <c r="F68" s="190">
        <v>6</v>
      </c>
      <c r="G68" s="190">
        <v>0</v>
      </c>
      <c r="H68" s="190">
        <v>0</v>
      </c>
      <c r="I68" s="219">
        <v>0</v>
      </c>
      <c r="J68" s="190">
        <v>0</v>
      </c>
      <c r="K68" s="190">
        <v>0</v>
      </c>
      <c r="L68" s="219">
        <v>0</v>
      </c>
      <c r="M68" s="220">
        <v>0</v>
      </c>
      <c r="N68" s="190">
        <v>3</v>
      </c>
      <c r="O68" s="190">
        <v>0</v>
      </c>
      <c r="P68" s="190">
        <v>0</v>
      </c>
      <c r="Q68" s="219">
        <v>0</v>
      </c>
      <c r="R68" s="190">
        <v>0</v>
      </c>
      <c r="S68" s="190">
        <v>0</v>
      </c>
      <c r="T68" s="219">
        <v>0</v>
      </c>
      <c r="U68" s="220">
        <v>0</v>
      </c>
      <c r="V68" s="178"/>
    </row>
    <row r="69" spans="1:22">
      <c r="A69" s="178"/>
      <c r="B69" s="216">
        <v>9188</v>
      </c>
      <c r="C69" s="217" t="s">
        <v>215</v>
      </c>
      <c r="D69" s="217" t="s">
        <v>216</v>
      </c>
      <c r="E69" s="218">
        <v>67</v>
      </c>
      <c r="F69" s="190">
        <v>4</v>
      </c>
      <c r="G69" s="190">
        <v>0</v>
      </c>
      <c r="H69" s="190">
        <v>0</v>
      </c>
      <c r="I69" s="219">
        <v>0</v>
      </c>
      <c r="J69" s="190">
        <v>1</v>
      </c>
      <c r="K69" s="190">
        <v>0</v>
      </c>
      <c r="L69" s="219">
        <v>1</v>
      </c>
      <c r="M69" s="220">
        <v>25</v>
      </c>
      <c r="N69" s="190">
        <v>3</v>
      </c>
      <c r="O69" s="190">
        <v>0</v>
      </c>
      <c r="P69" s="190">
        <v>0</v>
      </c>
      <c r="Q69" s="219">
        <v>0</v>
      </c>
      <c r="R69" s="190">
        <v>0</v>
      </c>
      <c r="S69" s="190">
        <v>0</v>
      </c>
      <c r="T69" s="219">
        <v>0</v>
      </c>
      <c r="U69" s="220">
        <v>0</v>
      </c>
      <c r="V69" s="178"/>
    </row>
    <row r="70" spans="1:22">
      <c r="A70" s="178"/>
      <c r="B70" s="216">
        <v>9287</v>
      </c>
      <c r="C70" s="217" t="s">
        <v>150</v>
      </c>
      <c r="D70" s="217" t="s">
        <v>151</v>
      </c>
      <c r="E70" s="218">
        <v>45</v>
      </c>
      <c r="F70" s="190">
        <v>4</v>
      </c>
      <c r="G70" s="190">
        <v>1</v>
      </c>
      <c r="H70" s="190">
        <v>0</v>
      </c>
      <c r="I70" s="219">
        <v>1</v>
      </c>
      <c r="J70" s="190">
        <v>1</v>
      </c>
      <c r="K70" s="190">
        <v>0</v>
      </c>
      <c r="L70" s="219">
        <v>1</v>
      </c>
      <c r="M70" s="220">
        <v>25</v>
      </c>
      <c r="N70" s="190">
        <v>3</v>
      </c>
      <c r="O70" s="190">
        <v>0</v>
      </c>
      <c r="P70" s="190">
        <v>0</v>
      </c>
      <c r="Q70" s="219">
        <v>0</v>
      </c>
      <c r="R70" s="190">
        <v>0</v>
      </c>
      <c r="S70" s="190">
        <v>0</v>
      </c>
      <c r="T70" s="219">
        <v>0</v>
      </c>
      <c r="U70" s="220">
        <v>0</v>
      </c>
      <c r="V70" s="178"/>
    </row>
    <row r="71" spans="1:22">
      <c r="A71" s="178"/>
      <c r="B71" s="216">
        <v>9312</v>
      </c>
      <c r="C71" s="217" t="s">
        <v>177</v>
      </c>
      <c r="D71" s="217" t="s">
        <v>178</v>
      </c>
      <c r="E71" s="218">
        <v>57</v>
      </c>
      <c r="F71" s="190">
        <v>4</v>
      </c>
      <c r="G71" s="190">
        <v>0</v>
      </c>
      <c r="H71" s="190">
        <v>0</v>
      </c>
      <c r="I71" s="219">
        <v>0</v>
      </c>
      <c r="J71" s="190">
        <v>0</v>
      </c>
      <c r="K71" s="190">
        <v>0</v>
      </c>
      <c r="L71" s="219">
        <v>0</v>
      </c>
      <c r="M71" s="220">
        <v>0</v>
      </c>
      <c r="N71" s="190">
        <v>3</v>
      </c>
      <c r="O71" s="190">
        <v>0</v>
      </c>
      <c r="P71" s="190">
        <v>0</v>
      </c>
      <c r="Q71" s="219">
        <v>0</v>
      </c>
      <c r="R71" s="190">
        <v>0</v>
      </c>
      <c r="S71" s="190">
        <v>0</v>
      </c>
      <c r="T71" s="219">
        <v>0</v>
      </c>
      <c r="U71" s="220">
        <v>0</v>
      </c>
      <c r="V71" s="178"/>
    </row>
    <row r="72" spans="1:22">
      <c r="A72" s="178"/>
      <c r="B72" s="216">
        <v>9378</v>
      </c>
      <c r="C72" s="217" t="s">
        <v>158</v>
      </c>
      <c r="D72" s="217" t="s">
        <v>159</v>
      </c>
      <c r="E72" s="218">
        <v>114</v>
      </c>
      <c r="F72" s="190">
        <v>7</v>
      </c>
      <c r="G72" s="190">
        <v>0</v>
      </c>
      <c r="H72" s="190">
        <v>0</v>
      </c>
      <c r="I72" s="219">
        <v>0</v>
      </c>
      <c r="J72" s="190">
        <v>0</v>
      </c>
      <c r="K72" s="190">
        <v>0</v>
      </c>
      <c r="L72" s="219">
        <v>0</v>
      </c>
      <c r="M72" s="220">
        <v>0</v>
      </c>
      <c r="N72" s="190">
        <v>3</v>
      </c>
      <c r="O72" s="190">
        <v>0</v>
      </c>
      <c r="P72" s="190">
        <v>0</v>
      </c>
      <c r="Q72" s="219">
        <v>0</v>
      </c>
      <c r="R72" s="190">
        <v>0</v>
      </c>
      <c r="S72" s="190">
        <v>0</v>
      </c>
      <c r="T72" s="219">
        <v>0</v>
      </c>
      <c r="U72" s="220">
        <v>0</v>
      </c>
      <c r="V72" s="178"/>
    </row>
    <row r="73" spans="1:22">
      <c r="A73" s="178"/>
      <c r="B73" s="216">
        <v>9380</v>
      </c>
      <c r="C73" s="217" t="s">
        <v>218</v>
      </c>
      <c r="D73" s="217" t="s">
        <v>153</v>
      </c>
      <c r="E73" s="218">
        <v>71</v>
      </c>
      <c r="F73" s="190">
        <v>5</v>
      </c>
      <c r="G73" s="190">
        <v>0</v>
      </c>
      <c r="H73" s="190">
        <v>0</v>
      </c>
      <c r="I73" s="219">
        <v>0</v>
      </c>
      <c r="J73" s="190">
        <v>0</v>
      </c>
      <c r="K73" s="190">
        <v>0</v>
      </c>
      <c r="L73" s="219">
        <v>0</v>
      </c>
      <c r="M73" s="220">
        <v>0</v>
      </c>
      <c r="N73" s="190">
        <v>3</v>
      </c>
      <c r="O73" s="190">
        <v>0</v>
      </c>
      <c r="P73" s="190">
        <v>1</v>
      </c>
      <c r="Q73" s="219">
        <v>-1</v>
      </c>
      <c r="R73" s="190">
        <v>0</v>
      </c>
      <c r="S73" s="190">
        <v>1</v>
      </c>
      <c r="T73" s="219">
        <v>-1</v>
      </c>
      <c r="U73" s="220">
        <v>0</v>
      </c>
      <c r="V73" s="178"/>
    </row>
    <row r="74" spans="1:22">
      <c r="A74" s="178"/>
      <c r="B74" s="216">
        <v>9446</v>
      </c>
      <c r="C74" s="217" t="s">
        <v>192</v>
      </c>
      <c r="D74" s="217" t="s">
        <v>171</v>
      </c>
      <c r="E74" s="218">
        <v>91</v>
      </c>
      <c r="F74" s="190">
        <v>6</v>
      </c>
      <c r="G74" s="190">
        <v>0</v>
      </c>
      <c r="H74" s="190">
        <v>0</v>
      </c>
      <c r="I74" s="219">
        <v>0</v>
      </c>
      <c r="J74" s="190">
        <v>0</v>
      </c>
      <c r="K74" s="190">
        <v>0</v>
      </c>
      <c r="L74" s="219">
        <v>0</v>
      </c>
      <c r="M74" s="220">
        <v>0</v>
      </c>
      <c r="N74" s="190">
        <v>3</v>
      </c>
      <c r="O74" s="190">
        <v>0</v>
      </c>
      <c r="P74" s="190">
        <v>0</v>
      </c>
      <c r="Q74" s="219">
        <v>0</v>
      </c>
      <c r="R74" s="190">
        <v>0</v>
      </c>
      <c r="S74" s="190">
        <v>0</v>
      </c>
      <c r="T74" s="219">
        <v>0</v>
      </c>
      <c r="U74" s="220">
        <v>0</v>
      </c>
      <c r="V74" s="178"/>
    </row>
    <row r="75" spans="1:22">
      <c r="A75" s="178"/>
      <c r="B75" s="216">
        <v>9467</v>
      </c>
      <c r="C75" s="217" t="s">
        <v>213</v>
      </c>
      <c r="D75" s="217" t="s">
        <v>219</v>
      </c>
      <c r="E75" s="218">
        <v>152</v>
      </c>
      <c r="F75" s="190">
        <v>11</v>
      </c>
      <c r="G75" s="190">
        <v>0</v>
      </c>
      <c r="H75" s="190">
        <v>0</v>
      </c>
      <c r="I75" s="219">
        <v>0</v>
      </c>
      <c r="J75" s="190">
        <v>0</v>
      </c>
      <c r="K75" s="190">
        <v>0</v>
      </c>
      <c r="L75" s="219">
        <v>0</v>
      </c>
      <c r="M75" s="220">
        <v>0</v>
      </c>
      <c r="N75" s="190">
        <v>4</v>
      </c>
      <c r="O75" s="190">
        <v>0</v>
      </c>
      <c r="P75" s="190">
        <v>0</v>
      </c>
      <c r="Q75" s="219">
        <v>0</v>
      </c>
      <c r="R75" s="190">
        <v>0</v>
      </c>
      <c r="S75" s="190">
        <v>0</v>
      </c>
      <c r="T75" s="219">
        <v>0</v>
      </c>
      <c r="U75" s="220">
        <v>0</v>
      </c>
      <c r="V75" s="178"/>
    </row>
    <row r="76" spans="1:22">
      <c r="A76" s="178"/>
      <c r="B76" s="216">
        <v>9482</v>
      </c>
      <c r="C76" s="217" t="s">
        <v>192</v>
      </c>
      <c r="D76" s="217" t="s">
        <v>164</v>
      </c>
      <c r="E76" s="218">
        <v>330</v>
      </c>
      <c r="F76" s="190">
        <v>23</v>
      </c>
      <c r="G76" s="190">
        <v>0</v>
      </c>
      <c r="H76" s="190">
        <v>0</v>
      </c>
      <c r="I76" s="219">
        <v>0</v>
      </c>
      <c r="J76" s="190">
        <v>0</v>
      </c>
      <c r="K76" s="190">
        <v>0</v>
      </c>
      <c r="L76" s="219">
        <v>0</v>
      </c>
      <c r="M76" s="220">
        <v>0</v>
      </c>
      <c r="N76" s="190">
        <v>8</v>
      </c>
      <c r="O76" s="190">
        <v>1</v>
      </c>
      <c r="P76" s="190">
        <v>0</v>
      </c>
      <c r="Q76" s="219">
        <v>1</v>
      </c>
      <c r="R76" s="190">
        <v>1</v>
      </c>
      <c r="S76" s="190">
        <v>0</v>
      </c>
      <c r="T76" s="219">
        <v>1</v>
      </c>
      <c r="U76" s="220">
        <v>12.5</v>
      </c>
      <c r="V76" s="178"/>
    </row>
    <row r="77" spans="1:22">
      <c r="A77" s="178"/>
      <c r="B77" s="216">
        <v>9485</v>
      </c>
      <c r="C77" s="217" t="s">
        <v>170</v>
      </c>
      <c r="D77" s="217" t="s">
        <v>171</v>
      </c>
      <c r="E77" s="218">
        <v>194</v>
      </c>
      <c r="F77" s="190">
        <v>13</v>
      </c>
      <c r="G77" s="190">
        <v>0</v>
      </c>
      <c r="H77" s="190">
        <v>0</v>
      </c>
      <c r="I77" s="219">
        <v>0</v>
      </c>
      <c r="J77" s="190">
        <v>0</v>
      </c>
      <c r="K77" s="190">
        <v>0</v>
      </c>
      <c r="L77" s="219">
        <v>0</v>
      </c>
      <c r="M77" s="220">
        <v>0</v>
      </c>
      <c r="N77" s="190">
        <v>5</v>
      </c>
      <c r="O77" s="190">
        <v>0</v>
      </c>
      <c r="P77" s="190">
        <v>0</v>
      </c>
      <c r="Q77" s="219">
        <v>0</v>
      </c>
      <c r="R77" s="190">
        <v>0</v>
      </c>
      <c r="S77" s="190">
        <v>1</v>
      </c>
      <c r="T77" s="219">
        <v>-1</v>
      </c>
      <c r="U77" s="220">
        <v>0</v>
      </c>
      <c r="V77" s="178"/>
    </row>
    <row r="78" spans="1:22">
      <c r="A78" s="178"/>
      <c r="B78" s="216">
        <v>9678</v>
      </c>
      <c r="C78" s="217" t="s">
        <v>163</v>
      </c>
      <c r="D78" s="217" t="s">
        <v>220</v>
      </c>
      <c r="E78" s="218">
        <v>148</v>
      </c>
      <c r="F78" s="190">
        <v>10</v>
      </c>
      <c r="G78" s="190">
        <v>0</v>
      </c>
      <c r="H78" s="190">
        <v>0</v>
      </c>
      <c r="I78" s="219">
        <v>0</v>
      </c>
      <c r="J78" s="190">
        <v>0</v>
      </c>
      <c r="K78" s="190">
        <v>0</v>
      </c>
      <c r="L78" s="219">
        <v>0</v>
      </c>
      <c r="M78" s="220">
        <v>0</v>
      </c>
      <c r="N78" s="190">
        <v>4</v>
      </c>
      <c r="O78" s="190">
        <v>0</v>
      </c>
      <c r="P78" s="190">
        <v>0</v>
      </c>
      <c r="Q78" s="219">
        <v>0</v>
      </c>
      <c r="R78" s="190">
        <v>0</v>
      </c>
      <c r="S78" s="190">
        <v>0</v>
      </c>
      <c r="T78" s="219">
        <v>0</v>
      </c>
      <c r="U78" s="220">
        <v>0</v>
      </c>
      <c r="V78" s="178"/>
    </row>
    <row r="79" spans="1:22">
      <c r="A79" s="178"/>
      <c r="B79" s="216">
        <v>9800</v>
      </c>
      <c r="C79" s="217" t="s">
        <v>170</v>
      </c>
      <c r="D79" s="217" t="s">
        <v>171</v>
      </c>
      <c r="E79" s="218">
        <v>226</v>
      </c>
      <c r="F79" s="190">
        <v>16</v>
      </c>
      <c r="G79" s="190">
        <v>1</v>
      </c>
      <c r="H79" s="190">
        <v>0</v>
      </c>
      <c r="I79" s="219">
        <v>1</v>
      </c>
      <c r="J79" s="190">
        <v>1</v>
      </c>
      <c r="K79" s="190">
        <v>0</v>
      </c>
      <c r="L79" s="219">
        <v>1</v>
      </c>
      <c r="M79" s="220">
        <v>6.25</v>
      </c>
      <c r="N79" s="190">
        <v>6</v>
      </c>
      <c r="O79" s="190">
        <v>0</v>
      </c>
      <c r="P79" s="190">
        <v>0</v>
      </c>
      <c r="Q79" s="219">
        <v>0</v>
      </c>
      <c r="R79" s="190">
        <v>0</v>
      </c>
      <c r="S79" s="190">
        <v>0</v>
      </c>
      <c r="T79" s="219">
        <v>0</v>
      </c>
      <c r="U79" s="220">
        <v>0</v>
      </c>
      <c r="V79" s="178"/>
    </row>
    <row r="80" spans="1:22">
      <c r="A80" s="178"/>
      <c r="B80" s="216">
        <v>9801</v>
      </c>
      <c r="C80" s="217" t="s">
        <v>154</v>
      </c>
      <c r="D80" s="217" t="s">
        <v>221</v>
      </c>
      <c r="E80" s="218">
        <v>47</v>
      </c>
      <c r="F80" s="190">
        <v>4</v>
      </c>
      <c r="G80" s="190">
        <v>0</v>
      </c>
      <c r="H80" s="190">
        <v>0</v>
      </c>
      <c r="I80" s="219">
        <v>0</v>
      </c>
      <c r="J80" s="190">
        <v>0</v>
      </c>
      <c r="K80" s="190">
        <v>0</v>
      </c>
      <c r="L80" s="219">
        <v>0</v>
      </c>
      <c r="M80" s="220">
        <v>0</v>
      </c>
      <c r="N80" s="190">
        <v>3</v>
      </c>
      <c r="O80" s="190">
        <v>0</v>
      </c>
      <c r="P80" s="190">
        <v>0</v>
      </c>
      <c r="Q80" s="219">
        <v>0</v>
      </c>
      <c r="R80" s="190">
        <v>0</v>
      </c>
      <c r="S80" s="190">
        <v>0</v>
      </c>
      <c r="T80" s="219">
        <v>0</v>
      </c>
      <c r="U80" s="220">
        <v>0</v>
      </c>
      <c r="V80" s="178"/>
    </row>
    <row r="81" spans="1:22">
      <c r="A81" s="178"/>
      <c r="B81" s="216">
        <v>9838</v>
      </c>
      <c r="C81" s="217" t="s">
        <v>213</v>
      </c>
      <c r="D81" s="217" t="s">
        <v>222</v>
      </c>
      <c r="E81" s="218">
        <v>75</v>
      </c>
      <c r="F81" s="190">
        <v>5</v>
      </c>
      <c r="G81" s="190">
        <v>0</v>
      </c>
      <c r="H81" s="190">
        <v>0</v>
      </c>
      <c r="I81" s="219">
        <v>0</v>
      </c>
      <c r="J81" s="190">
        <v>1</v>
      </c>
      <c r="K81" s="190">
        <v>0</v>
      </c>
      <c r="L81" s="219">
        <v>1</v>
      </c>
      <c r="M81" s="220">
        <v>20</v>
      </c>
      <c r="N81" s="190">
        <v>3</v>
      </c>
      <c r="O81" s="190">
        <v>0</v>
      </c>
      <c r="P81" s="190">
        <v>0</v>
      </c>
      <c r="Q81" s="219">
        <v>0</v>
      </c>
      <c r="R81" s="190">
        <v>0</v>
      </c>
      <c r="S81" s="190">
        <v>0</v>
      </c>
      <c r="T81" s="219">
        <v>0</v>
      </c>
      <c r="U81" s="220">
        <v>0</v>
      </c>
      <c r="V81" s="178"/>
    </row>
    <row r="82" spans="1:22">
      <c r="A82" s="178"/>
      <c r="B82" s="216">
        <v>9995</v>
      </c>
      <c r="C82" s="217" t="s">
        <v>170</v>
      </c>
      <c r="D82" s="217" t="s">
        <v>223</v>
      </c>
      <c r="E82" s="218">
        <v>58</v>
      </c>
      <c r="F82" s="190">
        <v>4</v>
      </c>
      <c r="G82" s="190">
        <v>0</v>
      </c>
      <c r="H82" s="190">
        <v>0</v>
      </c>
      <c r="I82" s="219">
        <v>0</v>
      </c>
      <c r="J82" s="190">
        <v>0</v>
      </c>
      <c r="K82" s="190">
        <v>0</v>
      </c>
      <c r="L82" s="219">
        <v>0</v>
      </c>
      <c r="M82" s="220">
        <v>0</v>
      </c>
      <c r="N82" s="190">
        <v>3</v>
      </c>
      <c r="O82" s="190">
        <v>0</v>
      </c>
      <c r="P82" s="190">
        <v>0</v>
      </c>
      <c r="Q82" s="219">
        <v>0</v>
      </c>
      <c r="R82" s="190">
        <v>0</v>
      </c>
      <c r="S82" s="190">
        <v>0</v>
      </c>
      <c r="T82" s="219">
        <v>0</v>
      </c>
      <c r="U82" s="220">
        <v>0</v>
      </c>
      <c r="V82" s="178"/>
    </row>
    <row r="83" spans="1:22">
      <c r="A83" s="178"/>
      <c r="B83" s="216">
        <v>10050</v>
      </c>
      <c r="C83" s="217" t="s">
        <v>224</v>
      </c>
      <c r="D83" s="217" t="s">
        <v>178</v>
      </c>
      <c r="E83" s="218">
        <v>179</v>
      </c>
      <c r="F83" s="190">
        <v>12</v>
      </c>
      <c r="G83" s="190">
        <v>0</v>
      </c>
      <c r="H83" s="190">
        <v>0</v>
      </c>
      <c r="I83" s="219">
        <v>0</v>
      </c>
      <c r="J83" s="190">
        <v>1</v>
      </c>
      <c r="K83" s="190">
        <v>11</v>
      </c>
      <c r="L83" s="219">
        <v>-10</v>
      </c>
      <c r="M83" s="220">
        <v>0</v>
      </c>
      <c r="N83" s="190">
        <v>4</v>
      </c>
      <c r="O83" s="190">
        <v>0</v>
      </c>
      <c r="P83" s="190">
        <v>0</v>
      </c>
      <c r="Q83" s="219">
        <v>0</v>
      </c>
      <c r="R83" s="190">
        <v>0</v>
      </c>
      <c r="S83" s="190">
        <v>2</v>
      </c>
      <c r="T83" s="219">
        <v>-2</v>
      </c>
      <c r="U83" s="220">
        <v>0</v>
      </c>
      <c r="V83" s="178"/>
    </row>
    <row r="84" spans="1:22">
      <c r="A84" s="178"/>
      <c r="B84" s="216">
        <v>10062</v>
      </c>
      <c r="C84" s="217" t="s">
        <v>165</v>
      </c>
      <c r="D84" s="217" t="s">
        <v>151</v>
      </c>
      <c r="E84" s="218">
        <v>337</v>
      </c>
      <c r="F84" s="190">
        <v>23</v>
      </c>
      <c r="G84" s="190">
        <v>2</v>
      </c>
      <c r="H84" s="190">
        <v>0</v>
      </c>
      <c r="I84" s="219">
        <v>2</v>
      </c>
      <c r="J84" s="190">
        <v>2</v>
      </c>
      <c r="K84" s="190">
        <v>0</v>
      </c>
      <c r="L84" s="219">
        <v>2</v>
      </c>
      <c r="M84" s="220">
        <v>8.6999999999999993</v>
      </c>
      <c r="N84" s="190">
        <v>8</v>
      </c>
      <c r="O84" s="190">
        <v>1</v>
      </c>
      <c r="P84" s="190">
        <v>0</v>
      </c>
      <c r="Q84" s="219">
        <v>1</v>
      </c>
      <c r="R84" s="190">
        <v>1</v>
      </c>
      <c r="S84" s="190">
        <v>0</v>
      </c>
      <c r="T84" s="219">
        <v>1</v>
      </c>
      <c r="U84" s="220">
        <v>12.5</v>
      </c>
      <c r="V84" s="178"/>
    </row>
    <row r="85" spans="1:22">
      <c r="A85" s="178"/>
      <c r="B85" s="216">
        <v>10070</v>
      </c>
      <c r="C85" s="217" t="s">
        <v>2058</v>
      </c>
      <c r="D85" s="217" t="s">
        <v>226</v>
      </c>
      <c r="E85" s="218">
        <v>81</v>
      </c>
      <c r="F85" s="190">
        <v>6</v>
      </c>
      <c r="G85" s="190">
        <v>0</v>
      </c>
      <c r="H85" s="190">
        <v>0</v>
      </c>
      <c r="I85" s="219">
        <v>0</v>
      </c>
      <c r="J85" s="190">
        <v>0</v>
      </c>
      <c r="K85" s="190">
        <v>0</v>
      </c>
      <c r="L85" s="219">
        <v>0</v>
      </c>
      <c r="M85" s="220">
        <v>0</v>
      </c>
      <c r="N85" s="190">
        <v>3</v>
      </c>
      <c r="O85" s="190">
        <v>1</v>
      </c>
      <c r="P85" s="190">
        <v>0</v>
      </c>
      <c r="Q85" s="219">
        <v>1</v>
      </c>
      <c r="R85" s="190">
        <v>1</v>
      </c>
      <c r="S85" s="190">
        <v>0</v>
      </c>
      <c r="T85" s="219">
        <v>1</v>
      </c>
      <c r="U85" s="220">
        <v>33.33</v>
      </c>
      <c r="V85" s="178"/>
    </row>
    <row r="86" spans="1:22">
      <c r="A86" s="178"/>
      <c r="B86" s="216">
        <v>10324</v>
      </c>
      <c r="C86" s="217" t="s">
        <v>227</v>
      </c>
      <c r="D86" s="217" t="s">
        <v>228</v>
      </c>
      <c r="E86" s="218">
        <v>0</v>
      </c>
      <c r="F86" s="190">
        <v>0</v>
      </c>
      <c r="G86" s="190">
        <v>0</v>
      </c>
      <c r="H86" s="190">
        <v>0</v>
      </c>
      <c r="I86" s="219">
        <v>0</v>
      </c>
      <c r="J86" s="190">
        <v>0</v>
      </c>
      <c r="K86" s="190">
        <v>0</v>
      </c>
      <c r="L86" s="219">
        <v>0</v>
      </c>
      <c r="M86" s="220">
        <v>0</v>
      </c>
      <c r="N86" s="190">
        <v>0</v>
      </c>
      <c r="O86" s="190">
        <v>0</v>
      </c>
      <c r="P86" s="190">
        <v>0</v>
      </c>
      <c r="Q86" s="219">
        <v>0</v>
      </c>
      <c r="R86" s="190">
        <v>0</v>
      </c>
      <c r="S86" s="190">
        <v>0</v>
      </c>
      <c r="T86" s="219">
        <v>0</v>
      </c>
      <c r="U86" s="220">
        <v>0</v>
      </c>
      <c r="V86" s="178"/>
    </row>
    <row r="87" spans="1:22">
      <c r="A87" s="178"/>
      <c r="B87" s="216">
        <v>10441</v>
      </c>
      <c r="C87" s="217" t="s">
        <v>201</v>
      </c>
      <c r="D87" s="217" t="s">
        <v>153</v>
      </c>
      <c r="E87" s="218">
        <v>200</v>
      </c>
      <c r="F87" s="190">
        <v>14</v>
      </c>
      <c r="G87" s="190">
        <v>0</v>
      </c>
      <c r="H87" s="190">
        <v>0</v>
      </c>
      <c r="I87" s="219">
        <v>0</v>
      </c>
      <c r="J87" s="190">
        <v>0</v>
      </c>
      <c r="K87" s="190">
        <v>0</v>
      </c>
      <c r="L87" s="219">
        <v>0</v>
      </c>
      <c r="M87" s="220">
        <v>0</v>
      </c>
      <c r="N87" s="190">
        <v>5</v>
      </c>
      <c r="O87" s="190">
        <v>0</v>
      </c>
      <c r="P87" s="190">
        <v>0</v>
      </c>
      <c r="Q87" s="219">
        <v>0</v>
      </c>
      <c r="R87" s="190">
        <v>0</v>
      </c>
      <c r="S87" s="190">
        <v>0</v>
      </c>
      <c r="T87" s="219">
        <v>0</v>
      </c>
      <c r="U87" s="220">
        <v>0</v>
      </c>
      <c r="V87" s="178"/>
    </row>
    <row r="88" spans="1:22">
      <c r="A88" s="178"/>
      <c r="B88" s="216">
        <v>10540</v>
      </c>
      <c r="C88" s="217" t="s">
        <v>163</v>
      </c>
      <c r="D88" s="217" t="s">
        <v>229</v>
      </c>
      <c r="E88" s="218">
        <v>390</v>
      </c>
      <c r="F88" s="190">
        <v>26</v>
      </c>
      <c r="G88" s="190">
        <v>1</v>
      </c>
      <c r="H88" s="190">
        <v>0</v>
      </c>
      <c r="I88" s="219">
        <v>1</v>
      </c>
      <c r="J88" s="190">
        <v>2</v>
      </c>
      <c r="K88" s="190">
        <v>0</v>
      </c>
      <c r="L88" s="219">
        <v>2</v>
      </c>
      <c r="M88" s="220">
        <v>7.69</v>
      </c>
      <c r="N88" s="190">
        <v>9</v>
      </c>
      <c r="O88" s="190">
        <v>1</v>
      </c>
      <c r="P88" s="190">
        <v>0</v>
      </c>
      <c r="Q88" s="219">
        <v>1</v>
      </c>
      <c r="R88" s="190">
        <v>1</v>
      </c>
      <c r="S88" s="190">
        <v>0</v>
      </c>
      <c r="T88" s="219">
        <v>1</v>
      </c>
      <c r="U88" s="220">
        <v>11.11</v>
      </c>
      <c r="V88" s="178"/>
    </row>
    <row r="89" spans="1:22">
      <c r="A89" s="178"/>
      <c r="B89" s="216">
        <v>10762</v>
      </c>
      <c r="C89" s="217" t="s">
        <v>196</v>
      </c>
      <c r="D89" s="217" t="s">
        <v>153</v>
      </c>
      <c r="E89" s="218">
        <v>174</v>
      </c>
      <c r="F89" s="190">
        <v>12</v>
      </c>
      <c r="G89" s="190">
        <v>0</v>
      </c>
      <c r="H89" s="190">
        <v>2</v>
      </c>
      <c r="I89" s="219">
        <v>-2</v>
      </c>
      <c r="J89" s="190">
        <v>0</v>
      </c>
      <c r="K89" s="190">
        <v>2</v>
      </c>
      <c r="L89" s="219">
        <v>-2</v>
      </c>
      <c r="M89" s="220">
        <v>0</v>
      </c>
      <c r="N89" s="190">
        <v>4</v>
      </c>
      <c r="O89" s="190">
        <v>0</v>
      </c>
      <c r="P89" s="190">
        <v>0</v>
      </c>
      <c r="Q89" s="219">
        <v>0</v>
      </c>
      <c r="R89" s="190">
        <v>0</v>
      </c>
      <c r="S89" s="190">
        <v>0</v>
      </c>
      <c r="T89" s="219">
        <v>0</v>
      </c>
      <c r="U89" s="220">
        <v>0</v>
      </c>
      <c r="V89" s="178"/>
    </row>
    <row r="90" spans="1:22">
      <c r="A90" s="178"/>
      <c r="B90" s="216">
        <v>10799</v>
      </c>
      <c r="C90" s="217" t="s">
        <v>144</v>
      </c>
      <c r="D90" s="217" t="s">
        <v>179</v>
      </c>
      <c r="E90" s="218">
        <v>176</v>
      </c>
      <c r="F90" s="190">
        <v>12</v>
      </c>
      <c r="G90" s="190">
        <v>0</v>
      </c>
      <c r="H90" s="190">
        <v>0</v>
      </c>
      <c r="I90" s="219">
        <v>0</v>
      </c>
      <c r="J90" s="190">
        <v>0</v>
      </c>
      <c r="K90" s="190">
        <v>0</v>
      </c>
      <c r="L90" s="219">
        <v>0</v>
      </c>
      <c r="M90" s="220">
        <v>0</v>
      </c>
      <c r="N90" s="190">
        <v>4</v>
      </c>
      <c r="O90" s="190">
        <v>0</v>
      </c>
      <c r="P90" s="190">
        <v>0</v>
      </c>
      <c r="Q90" s="219">
        <v>0</v>
      </c>
      <c r="R90" s="190">
        <v>2</v>
      </c>
      <c r="S90" s="190">
        <v>0</v>
      </c>
      <c r="T90" s="219">
        <v>2</v>
      </c>
      <c r="U90" s="220">
        <v>50</v>
      </c>
      <c r="V90" s="178"/>
    </row>
    <row r="91" spans="1:22">
      <c r="A91" s="178"/>
      <c r="B91" s="216">
        <v>10832</v>
      </c>
      <c r="C91" s="217" t="s">
        <v>198</v>
      </c>
      <c r="D91" s="217" t="s">
        <v>151</v>
      </c>
      <c r="E91" s="218">
        <v>51</v>
      </c>
      <c r="F91" s="190">
        <v>4</v>
      </c>
      <c r="G91" s="190">
        <v>0</v>
      </c>
      <c r="H91" s="190">
        <v>0</v>
      </c>
      <c r="I91" s="219">
        <v>0</v>
      </c>
      <c r="J91" s="190">
        <v>0</v>
      </c>
      <c r="K91" s="190">
        <v>0</v>
      </c>
      <c r="L91" s="219">
        <v>0</v>
      </c>
      <c r="M91" s="220">
        <v>0</v>
      </c>
      <c r="N91" s="190">
        <v>3</v>
      </c>
      <c r="O91" s="190">
        <v>0</v>
      </c>
      <c r="P91" s="190">
        <v>0</v>
      </c>
      <c r="Q91" s="219">
        <v>0</v>
      </c>
      <c r="R91" s="190">
        <v>0</v>
      </c>
      <c r="S91" s="190">
        <v>0</v>
      </c>
      <c r="T91" s="219">
        <v>0</v>
      </c>
      <c r="U91" s="220">
        <v>0</v>
      </c>
      <c r="V91" s="178"/>
    </row>
    <row r="92" spans="1:22">
      <c r="A92" s="178"/>
      <c r="B92" s="216">
        <v>10915</v>
      </c>
      <c r="C92" s="217" t="s">
        <v>213</v>
      </c>
      <c r="D92" s="217" t="s">
        <v>230</v>
      </c>
      <c r="E92" s="218">
        <v>34</v>
      </c>
      <c r="F92" s="190">
        <v>4</v>
      </c>
      <c r="G92" s="190">
        <v>0</v>
      </c>
      <c r="H92" s="190">
        <v>0</v>
      </c>
      <c r="I92" s="219">
        <v>0</v>
      </c>
      <c r="J92" s="190">
        <v>0</v>
      </c>
      <c r="K92" s="190">
        <v>0</v>
      </c>
      <c r="L92" s="219">
        <v>0</v>
      </c>
      <c r="M92" s="220">
        <v>0</v>
      </c>
      <c r="N92" s="190">
        <v>3</v>
      </c>
      <c r="O92" s="190">
        <v>0</v>
      </c>
      <c r="P92" s="190">
        <v>0</v>
      </c>
      <c r="Q92" s="219">
        <v>0</v>
      </c>
      <c r="R92" s="190">
        <v>0</v>
      </c>
      <c r="S92" s="190">
        <v>0</v>
      </c>
      <c r="T92" s="219">
        <v>0</v>
      </c>
      <c r="U92" s="220">
        <v>0</v>
      </c>
      <c r="V92" s="178"/>
    </row>
    <row r="93" spans="1:22">
      <c r="A93" s="178"/>
      <c r="B93" s="216">
        <v>11007</v>
      </c>
      <c r="C93" s="217" t="s">
        <v>177</v>
      </c>
      <c r="D93" s="217" t="s">
        <v>178</v>
      </c>
      <c r="E93" s="218">
        <v>73</v>
      </c>
      <c r="F93" s="190">
        <v>5</v>
      </c>
      <c r="G93" s="190">
        <v>3</v>
      </c>
      <c r="H93" s="190">
        <v>0</v>
      </c>
      <c r="I93" s="219">
        <v>3</v>
      </c>
      <c r="J93" s="190">
        <v>3</v>
      </c>
      <c r="K93" s="190">
        <v>0</v>
      </c>
      <c r="L93" s="219">
        <v>3</v>
      </c>
      <c r="M93" s="220">
        <v>60</v>
      </c>
      <c r="N93" s="190">
        <v>3</v>
      </c>
      <c r="O93" s="190">
        <v>0</v>
      </c>
      <c r="P93" s="190">
        <v>1</v>
      </c>
      <c r="Q93" s="219">
        <v>-1</v>
      </c>
      <c r="R93" s="190">
        <v>0</v>
      </c>
      <c r="S93" s="190">
        <v>1</v>
      </c>
      <c r="T93" s="219">
        <v>-1</v>
      </c>
      <c r="U93" s="220">
        <v>0</v>
      </c>
      <c r="V93" s="178"/>
    </row>
    <row r="94" spans="1:22">
      <c r="A94" s="178"/>
      <c r="B94" s="216">
        <v>11116</v>
      </c>
      <c r="C94" s="217" t="s">
        <v>224</v>
      </c>
      <c r="D94" s="217" t="s">
        <v>231</v>
      </c>
      <c r="E94" s="218">
        <v>177</v>
      </c>
      <c r="F94" s="190">
        <v>12</v>
      </c>
      <c r="G94" s="190">
        <v>0</v>
      </c>
      <c r="H94" s="190">
        <v>0</v>
      </c>
      <c r="I94" s="219">
        <v>0</v>
      </c>
      <c r="J94" s="190">
        <v>0</v>
      </c>
      <c r="K94" s="190">
        <v>0</v>
      </c>
      <c r="L94" s="219">
        <v>0</v>
      </c>
      <c r="M94" s="220">
        <v>0</v>
      </c>
      <c r="N94" s="190">
        <v>4</v>
      </c>
      <c r="O94" s="190">
        <v>0</v>
      </c>
      <c r="P94" s="190">
        <v>0</v>
      </c>
      <c r="Q94" s="219">
        <v>0</v>
      </c>
      <c r="R94" s="190">
        <v>0</v>
      </c>
      <c r="S94" s="190">
        <v>0</v>
      </c>
      <c r="T94" s="219">
        <v>0</v>
      </c>
      <c r="U94" s="220">
        <v>0</v>
      </c>
      <c r="V94" s="178"/>
    </row>
    <row r="95" spans="1:22">
      <c r="A95" s="178"/>
      <c r="B95" s="216">
        <v>11440</v>
      </c>
      <c r="C95" s="217" t="s">
        <v>190</v>
      </c>
      <c r="D95" s="217" t="s">
        <v>232</v>
      </c>
      <c r="E95" s="218">
        <v>52</v>
      </c>
      <c r="F95" s="190">
        <v>4</v>
      </c>
      <c r="G95" s="190">
        <v>0</v>
      </c>
      <c r="H95" s="190">
        <v>0</v>
      </c>
      <c r="I95" s="219">
        <v>0</v>
      </c>
      <c r="J95" s="190">
        <v>0</v>
      </c>
      <c r="K95" s="190">
        <v>0</v>
      </c>
      <c r="L95" s="219">
        <v>0</v>
      </c>
      <c r="M95" s="220">
        <v>0</v>
      </c>
      <c r="N95" s="190">
        <v>3</v>
      </c>
      <c r="O95" s="190">
        <v>0</v>
      </c>
      <c r="P95" s="190">
        <v>0</v>
      </c>
      <c r="Q95" s="219">
        <v>0</v>
      </c>
      <c r="R95" s="190">
        <v>1</v>
      </c>
      <c r="S95" s="190">
        <v>0</v>
      </c>
      <c r="T95" s="219">
        <v>1</v>
      </c>
      <c r="U95" s="220">
        <v>33.33</v>
      </c>
      <c r="V95" s="178"/>
    </row>
    <row r="96" spans="1:22">
      <c r="A96" s="178"/>
      <c r="B96" s="216">
        <v>11536</v>
      </c>
      <c r="C96" s="217" t="s">
        <v>163</v>
      </c>
      <c r="D96" s="217" t="s">
        <v>171</v>
      </c>
      <c r="E96" s="218">
        <v>271</v>
      </c>
      <c r="F96" s="190">
        <v>19</v>
      </c>
      <c r="G96" s="190">
        <v>2</v>
      </c>
      <c r="H96" s="190">
        <v>1</v>
      </c>
      <c r="I96" s="219">
        <v>1</v>
      </c>
      <c r="J96" s="190">
        <v>3</v>
      </c>
      <c r="K96" s="190">
        <v>1</v>
      </c>
      <c r="L96" s="219">
        <v>2</v>
      </c>
      <c r="M96" s="220">
        <v>10.53</v>
      </c>
      <c r="N96" s="190">
        <v>7</v>
      </c>
      <c r="O96" s="190">
        <v>0</v>
      </c>
      <c r="P96" s="190">
        <v>0</v>
      </c>
      <c r="Q96" s="219">
        <v>0</v>
      </c>
      <c r="R96" s="190">
        <v>2</v>
      </c>
      <c r="S96" s="190">
        <v>0</v>
      </c>
      <c r="T96" s="219">
        <v>2</v>
      </c>
      <c r="U96" s="220">
        <v>28.57</v>
      </c>
      <c r="V96" s="178"/>
    </row>
    <row r="97" spans="1:22">
      <c r="A97" s="178"/>
      <c r="B97" s="216">
        <v>11675</v>
      </c>
      <c r="C97" s="217" t="s">
        <v>172</v>
      </c>
      <c r="D97" s="217" t="s">
        <v>233</v>
      </c>
      <c r="E97" s="218">
        <v>274</v>
      </c>
      <c r="F97" s="190">
        <v>19</v>
      </c>
      <c r="G97" s="190">
        <v>1</v>
      </c>
      <c r="H97" s="190">
        <v>0</v>
      </c>
      <c r="I97" s="219">
        <v>1</v>
      </c>
      <c r="J97" s="190">
        <v>3</v>
      </c>
      <c r="K97" s="190">
        <v>0</v>
      </c>
      <c r="L97" s="219">
        <v>3</v>
      </c>
      <c r="M97" s="220">
        <v>15.79</v>
      </c>
      <c r="N97" s="190">
        <v>7</v>
      </c>
      <c r="O97" s="190">
        <v>0</v>
      </c>
      <c r="P97" s="190">
        <v>0</v>
      </c>
      <c r="Q97" s="219">
        <v>0</v>
      </c>
      <c r="R97" s="190">
        <v>0</v>
      </c>
      <c r="S97" s="190">
        <v>0</v>
      </c>
      <c r="T97" s="219">
        <v>0</v>
      </c>
      <c r="U97" s="220">
        <v>0</v>
      </c>
      <c r="V97" s="178"/>
    </row>
    <row r="98" spans="1:22">
      <c r="A98" s="178"/>
      <c r="B98" s="216">
        <v>11738</v>
      </c>
      <c r="C98" s="217" t="s">
        <v>217</v>
      </c>
      <c r="D98" s="217" t="s">
        <v>174</v>
      </c>
      <c r="E98" s="218">
        <v>188</v>
      </c>
      <c r="F98" s="190">
        <v>13</v>
      </c>
      <c r="G98" s="190">
        <v>0</v>
      </c>
      <c r="H98" s="190">
        <v>0</v>
      </c>
      <c r="I98" s="219">
        <v>0</v>
      </c>
      <c r="J98" s="190">
        <v>0</v>
      </c>
      <c r="K98" s="190">
        <v>0</v>
      </c>
      <c r="L98" s="219">
        <v>0</v>
      </c>
      <c r="M98" s="220">
        <v>0</v>
      </c>
      <c r="N98" s="190">
        <v>5</v>
      </c>
      <c r="O98" s="190">
        <v>1</v>
      </c>
      <c r="P98" s="190">
        <v>0</v>
      </c>
      <c r="Q98" s="219">
        <v>1</v>
      </c>
      <c r="R98" s="190">
        <v>1</v>
      </c>
      <c r="S98" s="190">
        <v>0</v>
      </c>
      <c r="T98" s="219">
        <v>1</v>
      </c>
      <c r="U98" s="220">
        <v>20</v>
      </c>
      <c r="V98" s="178"/>
    </row>
    <row r="99" spans="1:22" ht="22.5">
      <c r="A99" s="178"/>
      <c r="B99" s="216">
        <v>11809</v>
      </c>
      <c r="C99" s="217" t="s">
        <v>190</v>
      </c>
      <c r="D99" s="217" t="s">
        <v>234</v>
      </c>
      <c r="E99" s="218">
        <v>217</v>
      </c>
      <c r="F99" s="190">
        <v>15</v>
      </c>
      <c r="G99" s="190">
        <v>1</v>
      </c>
      <c r="H99" s="190">
        <v>0</v>
      </c>
      <c r="I99" s="219">
        <v>1</v>
      </c>
      <c r="J99" s="190">
        <v>1</v>
      </c>
      <c r="K99" s="190">
        <v>0</v>
      </c>
      <c r="L99" s="219">
        <v>1</v>
      </c>
      <c r="M99" s="220">
        <v>6.67</v>
      </c>
      <c r="N99" s="190">
        <v>5</v>
      </c>
      <c r="O99" s="190">
        <v>0</v>
      </c>
      <c r="P99" s="190">
        <v>0</v>
      </c>
      <c r="Q99" s="219">
        <v>0</v>
      </c>
      <c r="R99" s="190">
        <v>0</v>
      </c>
      <c r="S99" s="190">
        <v>0</v>
      </c>
      <c r="T99" s="219">
        <v>0</v>
      </c>
      <c r="U99" s="220">
        <v>0</v>
      </c>
      <c r="V99" s="178"/>
    </row>
    <row r="100" spans="1:22">
      <c r="A100" s="178"/>
      <c r="B100" s="216">
        <v>11827</v>
      </c>
      <c r="C100" s="217" t="s">
        <v>146</v>
      </c>
      <c r="D100" s="217" t="s">
        <v>235</v>
      </c>
      <c r="E100" s="218">
        <v>70</v>
      </c>
      <c r="F100" s="190">
        <v>5</v>
      </c>
      <c r="G100" s="190">
        <v>1</v>
      </c>
      <c r="H100" s="190">
        <v>0</v>
      </c>
      <c r="I100" s="219">
        <v>1</v>
      </c>
      <c r="J100" s="190">
        <v>2</v>
      </c>
      <c r="K100" s="190">
        <v>0</v>
      </c>
      <c r="L100" s="219">
        <v>2</v>
      </c>
      <c r="M100" s="220">
        <v>40</v>
      </c>
      <c r="N100" s="190">
        <v>3</v>
      </c>
      <c r="O100" s="190">
        <v>0</v>
      </c>
      <c r="P100" s="190">
        <v>0</v>
      </c>
      <c r="Q100" s="219">
        <v>0</v>
      </c>
      <c r="R100" s="190">
        <v>0</v>
      </c>
      <c r="S100" s="190">
        <v>0</v>
      </c>
      <c r="T100" s="219">
        <v>0</v>
      </c>
      <c r="U100" s="220">
        <v>0</v>
      </c>
      <c r="V100" s="178"/>
    </row>
    <row r="101" spans="1:22">
      <c r="A101" s="178"/>
      <c r="B101" s="216">
        <v>11855</v>
      </c>
      <c r="C101" s="217" t="s">
        <v>201</v>
      </c>
      <c r="D101" s="217" t="s">
        <v>153</v>
      </c>
      <c r="E101" s="218">
        <v>92</v>
      </c>
      <c r="F101" s="190">
        <v>6</v>
      </c>
      <c r="G101" s="190">
        <v>0</v>
      </c>
      <c r="H101" s="190">
        <v>0</v>
      </c>
      <c r="I101" s="219">
        <v>0</v>
      </c>
      <c r="J101" s="190">
        <v>0</v>
      </c>
      <c r="K101" s="190">
        <v>0</v>
      </c>
      <c r="L101" s="219">
        <v>0</v>
      </c>
      <c r="M101" s="220">
        <v>0</v>
      </c>
      <c r="N101" s="190">
        <v>3</v>
      </c>
      <c r="O101" s="190">
        <v>0</v>
      </c>
      <c r="P101" s="190">
        <v>0</v>
      </c>
      <c r="Q101" s="219">
        <v>0</v>
      </c>
      <c r="R101" s="190">
        <v>0</v>
      </c>
      <c r="S101" s="190">
        <v>1</v>
      </c>
      <c r="T101" s="219">
        <v>-1</v>
      </c>
      <c r="U101" s="220">
        <v>0</v>
      </c>
      <c r="V101" s="178"/>
    </row>
    <row r="102" spans="1:22">
      <c r="A102" s="178"/>
      <c r="B102" s="216">
        <v>11858</v>
      </c>
      <c r="C102" s="217" t="s">
        <v>172</v>
      </c>
      <c r="D102" s="217" t="s">
        <v>236</v>
      </c>
      <c r="E102" s="218">
        <v>63</v>
      </c>
      <c r="F102" s="190">
        <v>4</v>
      </c>
      <c r="G102" s="190">
        <v>0</v>
      </c>
      <c r="H102" s="190">
        <v>0</v>
      </c>
      <c r="I102" s="219">
        <v>0</v>
      </c>
      <c r="J102" s="190">
        <v>0</v>
      </c>
      <c r="K102" s="190">
        <v>0</v>
      </c>
      <c r="L102" s="219">
        <v>0</v>
      </c>
      <c r="M102" s="220">
        <v>0</v>
      </c>
      <c r="N102" s="190">
        <v>3</v>
      </c>
      <c r="O102" s="190">
        <v>0</v>
      </c>
      <c r="P102" s="190">
        <v>0</v>
      </c>
      <c r="Q102" s="219">
        <v>0</v>
      </c>
      <c r="R102" s="190">
        <v>0</v>
      </c>
      <c r="S102" s="190">
        <v>0</v>
      </c>
      <c r="T102" s="219">
        <v>0</v>
      </c>
      <c r="U102" s="220">
        <v>0</v>
      </c>
      <c r="V102" s="178"/>
    </row>
    <row r="103" spans="1:22">
      <c r="A103" s="178"/>
      <c r="B103" s="216">
        <v>11912</v>
      </c>
      <c r="C103" s="217" t="s">
        <v>176</v>
      </c>
      <c r="D103" s="217" t="s">
        <v>151</v>
      </c>
      <c r="E103" s="218">
        <v>44</v>
      </c>
      <c r="F103" s="190">
        <v>4</v>
      </c>
      <c r="G103" s="190">
        <v>0</v>
      </c>
      <c r="H103" s="190">
        <v>0</v>
      </c>
      <c r="I103" s="219">
        <v>0</v>
      </c>
      <c r="J103" s="190">
        <v>0</v>
      </c>
      <c r="K103" s="190">
        <v>0</v>
      </c>
      <c r="L103" s="219">
        <v>0</v>
      </c>
      <c r="M103" s="220">
        <v>0</v>
      </c>
      <c r="N103" s="190">
        <v>3</v>
      </c>
      <c r="O103" s="190">
        <v>0</v>
      </c>
      <c r="P103" s="190">
        <v>0</v>
      </c>
      <c r="Q103" s="219">
        <v>0</v>
      </c>
      <c r="R103" s="190">
        <v>0</v>
      </c>
      <c r="S103" s="190">
        <v>0</v>
      </c>
      <c r="T103" s="219">
        <v>0</v>
      </c>
      <c r="U103" s="220">
        <v>0</v>
      </c>
      <c r="V103" s="178"/>
    </row>
    <row r="104" spans="1:22">
      <c r="A104" s="178"/>
      <c r="B104" s="216">
        <v>11999</v>
      </c>
      <c r="C104" s="217" t="s">
        <v>225</v>
      </c>
      <c r="D104" s="217" t="s">
        <v>193</v>
      </c>
      <c r="E104" s="218">
        <v>139</v>
      </c>
      <c r="F104" s="190">
        <v>10</v>
      </c>
      <c r="G104" s="190">
        <v>0</v>
      </c>
      <c r="H104" s="190">
        <v>0</v>
      </c>
      <c r="I104" s="219">
        <v>0</v>
      </c>
      <c r="J104" s="190">
        <v>1</v>
      </c>
      <c r="K104" s="190">
        <v>0</v>
      </c>
      <c r="L104" s="219">
        <v>1</v>
      </c>
      <c r="M104" s="220">
        <v>10</v>
      </c>
      <c r="N104" s="190">
        <v>3</v>
      </c>
      <c r="O104" s="190">
        <v>0</v>
      </c>
      <c r="P104" s="190">
        <v>0</v>
      </c>
      <c r="Q104" s="219">
        <v>0</v>
      </c>
      <c r="R104" s="190">
        <v>0</v>
      </c>
      <c r="S104" s="190">
        <v>0</v>
      </c>
      <c r="T104" s="219">
        <v>0</v>
      </c>
      <c r="U104" s="220">
        <v>0</v>
      </c>
      <c r="V104" s="178"/>
    </row>
    <row r="105" spans="1:22">
      <c r="A105" s="178"/>
      <c r="B105" s="216">
        <v>12078</v>
      </c>
      <c r="C105" s="217" t="s">
        <v>182</v>
      </c>
      <c r="D105" s="217" t="s">
        <v>237</v>
      </c>
      <c r="E105" s="218">
        <v>80</v>
      </c>
      <c r="F105" s="190">
        <v>6</v>
      </c>
      <c r="G105" s="190">
        <v>0</v>
      </c>
      <c r="H105" s="190">
        <v>0</v>
      </c>
      <c r="I105" s="219">
        <v>0</v>
      </c>
      <c r="J105" s="190">
        <v>0</v>
      </c>
      <c r="K105" s="190">
        <v>1</v>
      </c>
      <c r="L105" s="219">
        <v>-1</v>
      </c>
      <c r="M105" s="220">
        <v>0</v>
      </c>
      <c r="N105" s="190">
        <v>3</v>
      </c>
      <c r="O105" s="190">
        <v>2</v>
      </c>
      <c r="P105" s="190">
        <v>0</v>
      </c>
      <c r="Q105" s="219">
        <v>2</v>
      </c>
      <c r="R105" s="190">
        <v>2</v>
      </c>
      <c r="S105" s="190">
        <v>0</v>
      </c>
      <c r="T105" s="219">
        <v>2</v>
      </c>
      <c r="U105" s="220">
        <v>66.67</v>
      </c>
      <c r="V105" s="178"/>
    </row>
    <row r="106" spans="1:22">
      <c r="A106" s="178"/>
      <c r="B106" s="216">
        <v>12144</v>
      </c>
      <c r="C106" s="217" t="s">
        <v>190</v>
      </c>
      <c r="D106" s="217" t="s">
        <v>191</v>
      </c>
      <c r="E106" s="218">
        <v>184</v>
      </c>
      <c r="F106" s="190">
        <v>13</v>
      </c>
      <c r="G106" s="190">
        <v>0</v>
      </c>
      <c r="H106" s="190">
        <v>0</v>
      </c>
      <c r="I106" s="219">
        <v>0</v>
      </c>
      <c r="J106" s="190">
        <v>0</v>
      </c>
      <c r="K106" s="190">
        <v>7</v>
      </c>
      <c r="L106" s="219">
        <v>-7</v>
      </c>
      <c r="M106" s="220">
        <v>0</v>
      </c>
      <c r="N106" s="190">
        <v>5</v>
      </c>
      <c r="O106" s="190">
        <v>0</v>
      </c>
      <c r="P106" s="190">
        <v>0</v>
      </c>
      <c r="Q106" s="219">
        <v>0</v>
      </c>
      <c r="R106" s="190">
        <v>0</v>
      </c>
      <c r="S106" s="190">
        <v>1</v>
      </c>
      <c r="T106" s="219">
        <v>-1</v>
      </c>
      <c r="U106" s="220">
        <v>0</v>
      </c>
      <c r="V106" s="178"/>
    </row>
    <row r="107" spans="1:22">
      <c r="A107" s="178"/>
      <c r="B107" s="216">
        <v>12164</v>
      </c>
      <c r="C107" s="217" t="s">
        <v>198</v>
      </c>
      <c r="D107" s="217" t="s">
        <v>178</v>
      </c>
      <c r="E107" s="218">
        <v>149</v>
      </c>
      <c r="F107" s="190">
        <v>10</v>
      </c>
      <c r="G107" s="190">
        <v>0</v>
      </c>
      <c r="H107" s="190">
        <v>0</v>
      </c>
      <c r="I107" s="219">
        <v>0</v>
      </c>
      <c r="J107" s="190">
        <v>0</v>
      </c>
      <c r="K107" s="190">
        <v>0</v>
      </c>
      <c r="L107" s="219">
        <v>0</v>
      </c>
      <c r="M107" s="220">
        <v>0</v>
      </c>
      <c r="N107" s="190">
        <v>4</v>
      </c>
      <c r="O107" s="190">
        <v>0</v>
      </c>
      <c r="P107" s="190">
        <v>0</v>
      </c>
      <c r="Q107" s="219">
        <v>0</v>
      </c>
      <c r="R107" s="190">
        <v>0</v>
      </c>
      <c r="S107" s="190">
        <v>0</v>
      </c>
      <c r="T107" s="219">
        <v>0</v>
      </c>
      <c r="U107" s="220">
        <v>0</v>
      </c>
      <c r="V107" s="178"/>
    </row>
    <row r="108" spans="1:22">
      <c r="A108" s="178"/>
      <c r="B108" s="216">
        <v>12246</v>
      </c>
      <c r="C108" s="217" t="s">
        <v>199</v>
      </c>
      <c r="D108" s="217" t="s">
        <v>164</v>
      </c>
      <c r="E108" s="218">
        <v>155</v>
      </c>
      <c r="F108" s="190">
        <v>11</v>
      </c>
      <c r="G108" s="190">
        <v>0</v>
      </c>
      <c r="H108" s="190">
        <v>0</v>
      </c>
      <c r="I108" s="219">
        <v>0</v>
      </c>
      <c r="J108" s="190">
        <v>0</v>
      </c>
      <c r="K108" s="190">
        <v>0</v>
      </c>
      <c r="L108" s="219">
        <v>0</v>
      </c>
      <c r="M108" s="220">
        <v>0</v>
      </c>
      <c r="N108" s="190">
        <v>4</v>
      </c>
      <c r="O108" s="190">
        <v>0</v>
      </c>
      <c r="P108" s="190">
        <v>0</v>
      </c>
      <c r="Q108" s="219">
        <v>0</v>
      </c>
      <c r="R108" s="190">
        <v>0</v>
      </c>
      <c r="S108" s="190">
        <v>0</v>
      </c>
      <c r="T108" s="219">
        <v>0</v>
      </c>
      <c r="U108" s="220">
        <v>0</v>
      </c>
      <c r="V108" s="178"/>
    </row>
    <row r="109" spans="1:22">
      <c r="A109" s="178"/>
      <c r="B109" s="216">
        <v>12313</v>
      </c>
      <c r="C109" s="217" t="s">
        <v>215</v>
      </c>
      <c r="D109" s="217" t="s">
        <v>178</v>
      </c>
      <c r="E109" s="218">
        <v>157</v>
      </c>
      <c r="F109" s="190">
        <v>10</v>
      </c>
      <c r="G109" s="190">
        <v>1</v>
      </c>
      <c r="H109" s="190">
        <v>0</v>
      </c>
      <c r="I109" s="219">
        <v>1</v>
      </c>
      <c r="J109" s="190">
        <v>1</v>
      </c>
      <c r="K109" s="190">
        <v>0</v>
      </c>
      <c r="L109" s="219">
        <v>1</v>
      </c>
      <c r="M109" s="220">
        <v>10</v>
      </c>
      <c r="N109" s="190">
        <v>4</v>
      </c>
      <c r="O109" s="190">
        <v>0</v>
      </c>
      <c r="P109" s="190">
        <v>0</v>
      </c>
      <c r="Q109" s="219">
        <v>0</v>
      </c>
      <c r="R109" s="190">
        <v>1</v>
      </c>
      <c r="S109" s="190">
        <v>0</v>
      </c>
      <c r="T109" s="219">
        <v>1</v>
      </c>
      <c r="U109" s="220">
        <v>25</v>
      </c>
      <c r="V109" s="178"/>
    </row>
    <row r="110" spans="1:22">
      <c r="A110" s="178"/>
      <c r="B110" s="216">
        <v>12338</v>
      </c>
      <c r="C110" s="217" t="s">
        <v>215</v>
      </c>
      <c r="D110" s="217" t="s">
        <v>178</v>
      </c>
      <c r="E110" s="218">
        <v>71</v>
      </c>
      <c r="F110" s="190">
        <v>5</v>
      </c>
      <c r="G110" s="190">
        <v>0</v>
      </c>
      <c r="H110" s="190">
        <v>0</v>
      </c>
      <c r="I110" s="219">
        <v>0</v>
      </c>
      <c r="J110" s="190">
        <v>0</v>
      </c>
      <c r="K110" s="190">
        <v>0</v>
      </c>
      <c r="L110" s="219">
        <v>0</v>
      </c>
      <c r="M110" s="220">
        <v>0</v>
      </c>
      <c r="N110" s="190">
        <v>3</v>
      </c>
      <c r="O110" s="190">
        <v>0</v>
      </c>
      <c r="P110" s="190">
        <v>0</v>
      </c>
      <c r="Q110" s="219">
        <v>0</v>
      </c>
      <c r="R110" s="190">
        <v>1</v>
      </c>
      <c r="S110" s="190">
        <v>0</v>
      </c>
      <c r="T110" s="219">
        <v>1</v>
      </c>
      <c r="U110" s="220">
        <v>33.33</v>
      </c>
      <c r="V110" s="178"/>
    </row>
    <row r="111" spans="1:22">
      <c r="A111" s="178"/>
      <c r="B111" s="216">
        <v>12345</v>
      </c>
      <c r="C111" s="217" t="s">
        <v>187</v>
      </c>
      <c r="D111" s="217" t="s">
        <v>238</v>
      </c>
      <c r="E111" s="218">
        <v>163</v>
      </c>
      <c r="F111" s="190">
        <v>11</v>
      </c>
      <c r="G111" s="190">
        <v>0</v>
      </c>
      <c r="H111" s="190">
        <v>0</v>
      </c>
      <c r="I111" s="219">
        <v>0</v>
      </c>
      <c r="J111" s="190">
        <v>0</v>
      </c>
      <c r="K111" s="190">
        <v>2</v>
      </c>
      <c r="L111" s="219">
        <v>-2</v>
      </c>
      <c r="M111" s="220">
        <v>0</v>
      </c>
      <c r="N111" s="190">
        <v>4</v>
      </c>
      <c r="O111" s="190">
        <v>0</v>
      </c>
      <c r="P111" s="190">
        <v>0</v>
      </c>
      <c r="Q111" s="219">
        <v>0</v>
      </c>
      <c r="R111" s="190">
        <v>0</v>
      </c>
      <c r="S111" s="190">
        <v>0</v>
      </c>
      <c r="T111" s="219">
        <v>0</v>
      </c>
      <c r="U111" s="220">
        <v>0</v>
      </c>
      <c r="V111" s="178"/>
    </row>
    <row r="112" spans="1:22">
      <c r="A112" s="178"/>
      <c r="B112" s="216">
        <v>12375</v>
      </c>
      <c r="C112" s="217" t="s">
        <v>165</v>
      </c>
      <c r="D112" s="217" t="s">
        <v>239</v>
      </c>
      <c r="E112" s="218">
        <v>63</v>
      </c>
      <c r="F112" s="190">
        <v>4</v>
      </c>
      <c r="G112" s="190">
        <v>0</v>
      </c>
      <c r="H112" s="190">
        <v>0</v>
      </c>
      <c r="I112" s="219">
        <v>0</v>
      </c>
      <c r="J112" s="190">
        <v>0</v>
      </c>
      <c r="K112" s="190">
        <v>0</v>
      </c>
      <c r="L112" s="219">
        <v>0</v>
      </c>
      <c r="M112" s="220">
        <v>0</v>
      </c>
      <c r="N112" s="190">
        <v>3</v>
      </c>
      <c r="O112" s="190">
        <v>0</v>
      </c>
      <c r="P112" s="190">
        <v>0</v>
      </c>
      <c r="Q112" s="219">
        <v>0</v>
      </c>
      <c r="R112" s="190">
        <v>0</v>
      </c>
      <c r="S112" s="190">
        <v>0</v>
      </c>
      <c r="T112" s="219">
        <v>0</v>
      </c>
      <c r="U112" s="220">
        <v>0</v>
      </c>
      <c r="V112" s="178"/>
    </row>
    <row r="113" spans="1:22">
      <c r="A113" s="178"/>
      <c r="B113" s="216">
        <v>12449</v>
      </c>
      <c r="C113" s="217" t="s">
        <v>215</v>
      </c>
      <c r="D113" s="217" t="s">
        <v>178</v>
      </c>
      <c r="E113" s="218">
        <v>143</v>
      </c>
      <c r="F113" s="190">
        <v>10</v>
      </c>
      <c r="G113" s="190">
        <v>6</v>
      </c>
      <c r="H113" s="190">
        <v>0</v>
      </c>
      <c r="I113" s="219">
        <v>6</v>
      </c>
      <c r="J113" s="190">
        <v>8</v>
      </c>
      <c r="K113" s="190">
        <v>0</v>
      </c>
      <c r="L113" s="219">
        <v>8</v>
      </c>
      <c r="M113" s="220">
        <v>80</v>
      </c>
      <c r="N113" s="190">
        <v>4</v>
      </c>
      <c r="O113" s="190">
        <v>0</v>
      </c>
      <c r="P113" s="190">
        <v>0</v>
      </c>
      <c r="Q113" s="219">
        <v>0</v>
      </c>
      <c r="R113" s="190">
        <v>2</v>
      </c>
      <c r="S113" s="190">
        <v>0</v>
      </c>
      <c r="T113" s="219">
        <v>2</v>
      </c>
      <c r="U113" s="220">
        <v>50</v>
      </c>
      <c r="V113" s="178"/>
    </row>
    <row r="114" spans="1:22">
      <c r="A114" s="178"/>
      <c r="B114" s="216">
        <v>12696</v>
      </c>
      <c r="C114" s="217" t="s">
        <v>201</v>
      </c>
      <c r="D114" s="217" t="s">
        <v>153</v>
      </c>
      <c r="E114" s="218">
        <v>153</v>
      </c>
      <c r="F114" s="190">
        <v>10</v>
      </c>
      <c r="G114" s="190">
        <v>0</v>
      </c>
      <c r="H114" s="190">
        <v>5</v>
      </c>
      <c r="I114" s="219">
        <v>-5</v>
      </c>
      <c r="J114" s="190">
        <v>0</v>
      </c>
      <c r="K114" s="190">
        <v>5</v>
      </c>
      <c r="L114" s="219">
        <v>-5</v>
      </c>
      <c r="M114" s="220">
        <v>0</v>
      </c>
      <c r="N114" s="190">
        <v>4</v>
      </c>
      <c r="O114" s="190">
        <v>0</v>
      </c>
      <c r="P114" s="190">
        <v>0</v>
      </c>
      <c r="Q114" s="219">
        <v>0</v>
      </c>
      <c r="R114" s="190">
        <v>0</v>
      </c>
      <c r="S114" s="190">
        <v>0</v>
      </c>
      <c r="T114" s="219">
        <v>0</v>
      </c>
      <c r="U114" s="220">
        <v>0</v>
      </c>
      <c r="V114" s="178"/>
    </row>
    <row r="115" spans="1:22">
      <c r="A115" s="178"/>
      <c r="B115" s="216">
        <v>12708</v>
      </c>
      <c r="C115" s="217" t="s">
        <v>217</v>
      </c>
      <c r="D115" s="217" t="s">
        <v>151</v>
      </c>
      <c r="E115" s="218">
        <v>169</v>
      </c>
      <c r="F115" s="190">
        <v>11</v>
      </c>
      <c r="G115" s="190">
        <v>0</v>
      </c>
      <c r="H115" s="190">
        <v>0</v>
      </c>
      <c r="I115" s="219">
        <v>0</v>
      </c>
      <c r="J115" s="190">
        <v>0</v>
      </c>
      <c r="K115" s="190">
        <v>0</v>
      </c>
      <c r="L115" s="219">
        <v>0</v>
      </c>
      <c r="M115" s="220">
        <v>0</v>
      </c>
      <c r="N115" s="190">
        <v>4</v>
      </c>
      <c r="O115" s="190">
        <v>0</v>
      </c>
      <c r="P115" s="190">
        <v>1</v>
      </c>
      <c r="Q115" s="219">
        <v>-1</v>
      </c>
      <c r="R115" s="190">
        <v>0</v>
      </c>
      <c r="S115" s="190">
        <v>1</v>
      </c>
      <c r="T115" s="219">
        <v>-1</v>
      </c>
      <c r="U115" s="220">
        <v>0</v>
      </c>
      <c r="V115" s="178"/>
    </row>
    <row r="116" spans="1:22">
      <c r="A116" s="178"/>
      <c r="B116" s="216">
        <v>12737</v>
      </c>
      <c r="C116" s="217" t="s">
        <v>218</v>
      </c>
      <c r="D116" s="217" t="s">
        <v>153</v>
      </c>
      <c r="E116" s="218">
        <v>29</v>
      </c>
      <c r="F116" s="190">
        <v>4</v>
      </c>
      <c r="G116" s="190">
        <v>0</v>
      </c>
      <c r="H116" s="190">
        <v>0</v>
      </c>
      <c r="I116" s="219">
        <v>0</v>
      </c>
      <c r="J116" s="190">
        <v>0</v>
      </c>
      <c r="K116" s="190">
        <v>0</v>
      </c>
      <c r="L116" s="219">
        <v>0</v>
      </c>
      <c r="M116" s="220">
        <v>0</v>
      </c>
      <c r="N116" s="190">
        <v>3</v>
      </c>
      <c r="O116" s="190">
        <v>0</v>
      </c>
      <c r="P116" s="190">
        <v>0</v>
      </c>
      <c r="Q116" s="219">
        <v>0</v>
      </c>
      <c r="R116" s="190">
        <v>0</v>
      </c>
      <c r="S116" s="190">
        <v>0</v>
      </c>
      <c r="T116" s="219">
        <v>0</v>
      </c>
      <c r="U116" s="220">
        <v>0</v>
      </c>
      <c r="V116" s="178"/>
    </row>
    <row r="117" spans="1:22">
      <c r="A117" s="178"/>
      <c r="B117" s="216">
        <v>12851</v>
      </c>
      <c r="C117" s="217" t="s">
        <v>213</v>
      </c>
      <c r="D117" s="217" t="s">
        <v>240</v>
      </c>
      <c r="E117" s="218">
        <v>201</v>
      </c>
      <c r="F117" s="190">
        <v>14</v>
      </c>
      <c r="G117" s="190">
        <v>1</v>
      </c>
      <c r="H117" s="190">
        <v>0</v>
      </c>
      <c r="I117" s="219">
        <v>1</v>
      </c>
      <c r="J117" s="190">
        <v>2</v>
      </c>
      <c r="K117" s="190">
        <v>0</v>
      </c>
      <c r="L117" s="219">
        <v>2</v>
      </c>
      <c r="M117" s="220">
        <v>14.29</v>
      </c>
      <c r="N117" s="190">
        <v>5</v>
      </c>
      <c r="O117" s="190">
        <v>0</v>
      </c>
      <c r="P117" s="190">
        <v>0</v>
      </c>
      <c r="Q117" s="219">
        <v>0</v>
      </c>
      <c r="R117" s="190">
        <v>0</v>
      </c>
      <c r="S117" s="190">
        <v>0</v>
      </c>
      <c r="T117" s="219">
        <v>0</v>
      </c>
      <c r="U117" s="220">
        <v>0</v>
      </c>
      <c r="V117" s="178"/>
    </row>
    <row r="118" spans="1:22">
      <c r="A118" s="178"/>
      <c r="B118" s="216">
        <v>12856</v>
      </c>
      <c r="C118" s="217" t="s">
        <v>224</v>
      </c>
      <c r="D118" s="217" t="s">
        <v>174</v>
      </c>
      <c r="E118" s="218">
        <v>209</v>
      </c>
      <c r="F118" s="190">
        <v>14</v>
      </c>
      <c r="G118" s="190">
        <v>1</v>
      </c>
      <c r="H118" s="190">
        <v>0</v>
      </c>
      <c r="I118" s="219">
        <v>1</v>
      </c>
      <c r="J118" s="190">
        <v>1</v>
      </c>
      <c r="K118" s="190">
        <v>0</v>
      </c>
      <c r="L118" s="219">
        <v>1</v>
      </c>
      <c r="M118" s="220">
        <v>7.14</v>
      </c>
      <c r="N118" s="190">
        <v>5</v>
      </c>
      <c r="O118" s="190">
        <v>0</v>
      </c>
      <c r="P118" s="190">
        <v>0</v>
      </c>
      <c r="Q118" s="219">
        <v>0</v>
      </c>
      <c r="R118" s="190">
        <v>0</v>
      </c>
      <c r="S118" s="190">
        <v>1</v>
      </c>
      <c r="T118" s="219">
        <v>-1</v>
      </c>
      <c r="U118" s="220">
        <v>0</v>
      </c>
      <c r="V118" s="178"/>
    </row>
    <row r="119" spans="1:22">
      <c r="A119" s="178"/>
      <c r="B119" s="216">
        <v>13004</v>
      </c>
      <c r="C119" s="217" t="s">
        <v>144</v>
      </c>
      <c r="D119" s="217" t="s">
        <v>241</v>
      </c>
      <c r="E119" s="218">
        <v>35</v>
      </c>
      <c r="F119" s="190">
        <v>4</v>
      </c>
      <c r="G119" s="190">
        <v>1</v>
      </c>
      <c r="H119" s="190">
        <v>0</v>
      </c>
      <c r="I119" s="219">
        <v>1</v>
      </c>
      <c r="J119" s="190">
        <v>1</v>
      </c>
      <c r="K119" s="190">
        <v>0</v>
      </c>
      <c r="L119" s="219">
        <v>1</v>
      </c>
      <c r="M119" s="220">
        <v>25</v>
      </c>
      <c r="N119" s="190">
        <v>3</v>
      </c>
      <c r="O119" s="190">
        <v>0</v>
      </c>
      <c r="P119" s="190">
        <v>0</v>
      </c>
      <c r="Q119" s="219">
        <v>0</v>
      </c>
      <c r="R119" s="190">
        <v>0</v>
      </c>
      <c r="S119" s="190">
        <v>0</v>
      </c>
      <c r="T119" s="219">
        <v>0</v>
      </c>
      <c r="U119" s="220">
        <v>0</v>
      </c>
      <c r="V119" s="178"/>
    </row>
    <row r="120" spans="1:22" ht="22.5">
      <c r="A120" s="178"/>
      <c r="B120" s="216">
        <v>13024</v>
      </c>
      <c r="C120" s="217" t="s">
        <v>172</v>
      </c>
      <c r="D120" s="217" t="s">
        <v>242</v>
      </c>
      <c r="E120" s="218">
        <v>61</v>
      </c>
      <c r="F120" s="190">
        <v>4</v>
      </c>
      <c r="G120" s="190">
        <v>0</v>
      </c>
      <c r="H120" s="190">
        <v>0</v>
      </c>
      <c r="I120" s="219">
        <v>0</v>
      </c>
      <c r="J120" s="190">
        <v>0</v>
      </c>
      <c r="K120" s="190">
        <v>0</v>
      </c>
      <c r="L120" s="219">
        <v>0</v>
      </c>
      <c r="M120" s="220">
        <v>0</v>
      </c>
      <c r="N120" s="190">
        <v>3</v>
      </c>
      <c r="O120" s="190">
        <v>0</v>
      </c>
      <c r="P120" s="190">
        <v>0</v>
      </c>
      <c r="Q120" s="219">
        <v>0</v>
      </c>
      <c r="R120" s="190">
        <v>0</v>
      </c>
      <c r="S120" s="190">
        <v>0</v>
      </c>
      <c r="T120" s="219">
        <v>0</v>
      </c>
      <c r="U120" s="220">
        <v>0</v>
      </c>
      <c r="V120" s="178"/>
    </row>
    <row r="121" spans="1:22">
      <c r="A121" s="178"/>
      <c r="B121" s="216">
        <v>13272</v>
      </c>
      <c r="C121" s="217" t="s">
        <v>187</v>
      </c>
      <c r="D121" s="217" t="s">
        <v>243</v>
      </c>
      <c r="E121" s="218">
        <v>175</v>
      </c>
      <c r="F121" s="190">
        <v>12</v>
      </c>
      <c r="G121" s="190">
        <v>3</v>
      </c>
      <c r="H121" s="190">
        <v>0</v>
      </c>
      <c r="I121" s="219">
        <v>3</v>
      </c>
      <c r="J121" s="190">
        <v>3</v>
      </c>
      <c r="K121" s="190">
        <v>0</v>
      </c>
      <c r="L121" s="219">
        <v>3</v>
      </c>
      <c r="M121" s="220">
        <v>25</v>
      </c>
      <c r="N121" s="190">
        <v>4</v>
      </c>
      <c r="O121" s="190">
        <v>0</v>
      </c>
      <c r="P121" s="190">
        <v>0</v>
      </c>
      <c r="Q121" s="219">
        <v>0</v>
      </c>
      <c r="R121" s="190">
        <v>0</v>
      </c>
      <c r="S121" s="190">
        <v>0</v>
      </c>
      <c r="T121" s="219">
        <v>0</v>
      </c>
      <c r="U121" s="220">
        <v>0</v>
      </c>
      <c r="V121" s="178"/>
    </row>
    <row r="122" spans="1:22">
      <c r="A122" s="178"/>
      <c r="B122" s="216">
        <v>13278</v>
      </c>
      <c r="C122" s="217" t="s">
        <v>150</v>
      </c>
      <c r="D122" s="217" t="s">
        <v>151</v>
      </c>
      <c r="E122" s="218">
        <v>130</v>
      </c>
      <c r="F122" s="190">
        <v>9</v>
      </c>
      <c r="G122" s="190">
        <v>1</v>
      </c>
      <c r="H122" s="190">
        <v>0</v>
      </c>
      <c r="I122" s="219">
        <v>1</v>
      </c>
      <c r="J122" s="190">
        <v>1</v>
      </c>
      <c r="K122" s="190">
        <v>0</v>
      </c>
      <c r="L122" s="219">
        <v>1</v>
      </c>
      <c r="M122" s="220">
        <v>11.11</v>
      </c>
      <c r="N122" s="190">
        <v>3</v>
      </c>
      <c r="O122" s="190">
        <v>0</v>
      </c>
      <c r="P122" s="190">
        <v>0</v>
      </c>
      <c r="Q122" s="219">
        <v>0</v>
      </c>
      <c r="R122" s="190">
        <v>0</v>
      </c>
      <c r="S122" s="190">
        <v>0</v>
      </c>
      <c r="T122" s="219">
        <v>0</v>
      </c>
      <c r="U122" s="220">
        <v>0</v>
      </c>
      <c r="V122" s="178"/>
    </row>
    <row r="123" spans="1:22">
      <c r="A123" s="178"/>
      <c r="B123" s="216">
        <v>13286</v>
      </c>
      <c r="C123" s="217" t="s">
        <v>224</v>
      </c>
      <c r="D123" s="217" t="s">
        <v>244</v>
      </c>
      <c r="E123" s="218">
        <v>208</v>
      </c>
      <c r="F123" s="190">
        <v>14</v>
      </c>
      <c r="G123" s="190">
        <v>0</v>
      </c>
      <c r="H123" s="190">
        <v>0</v>
      </c>
      <c r="I123" s="219">
        <v>0</v>
      </c>
      <c r="J123" s="190">
        <v>0</v>
      </c>
      <c r="K123" s="190">
        <v>0</v>
      </c>
      <c r="L123" s="219">
        <v>0</v>
      </c>
      <c r="M123" s="220">
        <v>0</v>
      </c>
      <c r="N123" s="190">
        <v>5</v>
      </c>
      <c r="O123" s="190">
        <v>0</v>
      </c>
      <c r="P123" s="190">
        <v>0</v>
      </c>
      <c r="Q123" s="219">
        <v>0</v>
      </c>
      <c r="R123" s="190">
        <v>0</v>
      </c>
      <c r="S123" s="190">
        <v>0</v>
      </c>
      <c r="T123" s="219">
        <v>0</v>
      </c>
      <c r="U123" s="220">
        <v>0</v>
      </c>
      <c r="V123" s="178"/>
    </row>
    <row r="124" spans="1:22" ht="22.5">
      <c r="A124" s="178"/>
      <c r="B124" s="216">
        <v>13435</v>
      </c>
      <c r="C124" s="217" t="s">
        <v>201</v>
      </c>
      <c r="D124" s="217" t="s">
        <v>245</v>
      </c>
      <c r="E124" s="218">
        <v>28</v>
      </c>
      <c r="F124" s="190">
        <v>4</v>
      </c>
      <c r="G124" s="190">
        <v>0</v>
      </c>
      <c r="H124" s="190">
        <v>0</v>
      </c>
      <c r="I124" s="219">
        <v>0</v>
      </c>
      <c r="J124" s="190">
        <v>0</v>
      </c>
      <c r="K124" s="190">
        <v>0</v>
      </c>
      <c r="L124" s="219">
        <v>0</v>
      </c>
      <c r="M124" s="220">
        <v>0</v>
      </c>
      <c r="N124" s="190">
        <v>3</v>
      </c>
      <c r="O124" s="190">
        <v>0</v>
      </c>
      <c r="P124" s="190">
        <v>0</v>
      </c>
      <c r="Q124" s="219">
        <v>0</v>
      </c>
      <c r="R124" s="190">
        <v>0</v>
      </c>
      <c r="S124" s="190">
        <v>0</v>
      </c>
      <c r="T124" s="219">
        <v>0</v>
      </c>
      <c r="U124" s="220">
        <v>0</v>
      </c>
      <c r="V124" s="178"/>
    </row>
    <row r="125" spans="1:22">
      <c r="A125" s="178"/>
      <c r="B125" s="216">
        <v>13497</v>
      </c>
      <c r="C125" s="217" t="s">
        <v>177</v>
      </c>
      <c r="D125" s="217" t="s">
        <v>151</v>
      </c>
      <c r="E125" s="218">
        <v>44</v>
      </c>
      <c r="F125" s="190">
        <v>4</v>
      </c>
      <c r="G125" s="190">
        <v>0</v>
      </c>
      <c r="H125" s="190">
        <v>0</v>
      </c>
      <c r="I125" s="219">
        <v>0</v>
      </c>
      <c r="J125" s="190">
        <v>0</v>
      </c>
      <c r="K125" s="190">
        <v>0</v>
      </c>
      <c r="L125" s="219">
        <v>0</v>
      </c>
      <c r="M125" s="220">
        <v>0</v>
      </c>
      <c r="N125" s="190">
        <v>3</v>
      </c>
      <c r="O125" s="190">
        <v>0</v>
      </c>
      <c r="P125" s="190">
        <v>0</v>
      </c>
      <c r="Q125" s="219">
        <v>0</v>
      </c>
      <c r="R125" s="190">
        <v>0</v>
      </c>
      <c r="S125" s="190">
        <v>0</v>
      </c>
      <c r="T125" s="219">
        <v>0</v>
      </c>
      <c r="U125" s="220">
        <v>0</v>
      </c>
      <c r="V125" s="178"/>
    </row>
    <row r="126" spans="1:22">
      <c r="A126" s="178"/>
      <c r="B126" s="216">
        <v>13568</v>
      </c>
      <c r="C126" s="217" t="s">
        <v>173</v>
      </c>
      <c r="D126" s="217" t="s">
        <v>151</v>
      </c>
      <c r="E126" s="218">
        <v>38</v>
      </c>
      <c r="F126" s="190">
        <v>4</v>
      </c>
      <c r="G126" s="190">
        <v>0</v>
      </c>
      <c r="H126" s="190">
        <v>0</v>
      </c>
      <c r="I126" s="219">
        <v>0</v>
      </c>
      <c r="J126" s="190">
        <v>0</v>
      </c>
      <c r="K126" s="190">
        <v>0</v>
      </c>
      <c r="L126" s="219">
        <v>0</v>
      </c>
      <c r="M126" s="220">
        <v>0</v>
      </c>
      <c r="N126" s="190">
        <v>3</v>
      </c>
      <c r="O126" s="190">
        <v>0</v>
      </c>
      <c r="P126" s="190">
        <v>0</v>
      </c>
      <c r="Q126" s="219">
        <v>0</v>
      </c>
      <c r="R126" s="190">
        <v>0</v>
      </c>
      <c r="S126" s="190">
        <v>0</v>
      </c>
      <c r="T126" s="219">
        <v>0</v>
      </c>
      <c r="U126" s="220">
        <v>0</v>
      </c>
      <c r="V126" s="178"/>
    </row>
    <row r="127" spans="1:22">
      <c r="A127" s="178"/>
      <c r="B127" s="216">
        <v>13719</v>
      </c>
      <c r="C127" s="217" t="s">
        <v>224</v>
      </c>
      <c r="D127" s="217" t="s">
        <v>246</v>
      </c>
      <c r="E127" s="218">
        <v>178</v>
      </c>
      <c r="F127" s="190">
        <v>12</v>
      </c>
      <c r="G127" s="190">
        <v>0</v>
      </c>
      <c r="H127" s="190">
        <v>0</v>
      </c>
      <c r="I127" s="219">
        <v>0</v>
      </c>
      <c r="J127" s="190">
        <v>1</v>
      </c>
      <c r="K127" s="190">
        <v>2</v>
      </c>
      <c r="L127" s="219">
        <v>-1</v>
      </c>
      <c r="M127" s="220">
        <v>0</v>
      </c>
      <c r="N127" s="190">
        <v>4</v>
      </c>
      <c r="O127" s="190">
        <v>0</v>
      </c>
      <c r="P127" s="190">
        <v>0</v>
      </c>
      <c r="Q127" s="219">
        <v>0</v>
      </c>
      <c r="R127" s="190">
        <v>0</v>
      </c>
      <c r="S127" s="190">
        <v>0</v>
      </c>
      <c r="T127" s="219">
        <v>0</v>
      </c>
      <c r="U127" s="220">
        <v>0</v>
      </c>
      <c r="V127" s="178"/>
    </row>
    <row r="128" spans="1:22">
      <c r="A128" s="178"/>
      <c r="B128" s="216">
        <v>13779</v>
      </c>
      <c r="C128" s="217" t="s">
        <v>199</v>
      </c>
      <c r="D128" s="217" t="s">
        <v>229</v>
      </c>
      <c r="E128" s="218">
        <v>232</v>
      </c>
      <c r="F128" s="190">
        <v>15</v>
      </c>
      <c r="G128" s="190">
        <v>0</v>
      </c>
      <c r="H128" s="190">
        <v>0</v>
      </c>
      <c r="I128" s="219">
        <v>0</v>
      </c>
      <c r="J128" s="190">
        <v>0</v>
      </c>
      <c r="K128" s="190">
        <v>1</v>
      </c>
      <c r="L128" s="219">
        <v>-1</v>
      </c>
      <c r="M128" s="220">
        <v>0</v>
      </c>
      <c r="N128" s="190">
        <v>6</v>
      </c>
      <c r="O128" s="190">
        <v>0</v>
      </c>
      <c r="P128" s="190">
        <v>0</v>
      </c>
      <c r="Q128" s="219">
        <v>0</v>
      </c>
      <c r="R128" s="190">
        <v>0</v>
      </c>
      <c r="S128" s="190">
        <v>0</v>
      </c>
      <c r="T128" s="219">
        <v>0</v>
      </c>
      <c r="U128" s="220">
        <v>0</v>
      </c>
      <c r="V128" s="178"/>
    </row>
    <row r="129" spans="1:22">
      <c r="A129" s="178"/>
      <c r="B129" s="216">
        <v>13836</v>
      </c>
      <c r="C129" s="217" t="s">
        <v>192</v>
      </c>
      <c r="D129" s="217" t="s">
        <v>193</v>
      </c>
      <c r="E129" s="218">
        <v>99</v>
      </c>
      <c r="F129" s="190">
        <v>7</v>
      </c>
      <c r="G129" s="190">
        <v>1</v>
      </c>
      <c r="H129" s="190">
        <v>0</v>
      </c>
      <c r="I129" s="219">
        <v>1</v>
      </c>
      <c r="J129" s="190">
        <v>1</v>
      </c>
      <c r="K129" s="190">
        <v>0</v>
      </c>
      <c r="L129" s="219">
        <v>1</v>
      </c>
      <c r="M129" s="220">
        <v>14.29</v>
      </c>
      <c r="N129" s="190">
        <v>3</v>
      </c>
      <c r="O129" s="190">
        <v>0</v>
      </c>
      <c r="P129" s="190">
        <v>0</v>
      </c>
      <c r="Q129" s="219">
        <v>0</v>
      </c>
      <c r="R129" s="190">
        <v>0</v>
      </c>
      <c r="S129" s="190">
        <v>0</v>
      </c>
      <c r="T129" s="219">
        <v>0</v>
      </c>
      <c r="U129" s="220">
        <v>0</v>
      </c>
      <c r="V129" s="178"/>
    </row>
    <row r="130" spans="1:22">
      <c r="A130" s="178"/>
      <c r="B130" s="216">
        <v>13841</v>
      </c>
      <c r="C130" s="217" t="s">
        <v>165</v>
      </c>
      <c r="D130" s="217" t="s">
        <v>247</v>
      </c>
      <c r="E130" s="218">
        <v>61</v>
      </c>
      <c r="F130" s="190">
        <v>4</v>
      </c>
      <c r="G130" s="190">
        <v>1</v>
      </c>
      <c r="H130" s="190">
        <v>0</v>
      </c>
      <c r="I130" s="219">
        <v>1</v>
      </c>
      <c r="J130" s="190">
        <v>1</v>
      </c>
      <c r="K130" s="190">
        <v>0</v>
      </c>
      <c r="L130" s="219">
        <v>1</v>
      </c>
      <c r="M130" s="220">
        <v>25</v>
      </c>
      <c r="N130" s="190">
        <v>3</v>
      </c>
      <c r="O130" s="190">
        <v>0</v>
      </c>
      <c r="P130" s="190">
        <v>0</v>
      </c>
      <c r="Q130" s="219">
        <v>0</v>
      </c>
      <c r="R130" s="190">
        <v>0</v>
      </c>
      <c r="S130" s="190">
        <v>0</v>
      </c>
      <c r="T130" s="219">
        <v>0</v>
      </c>
      <c r="U130" s="220">
        <v>0</v>
      </c>
      <c r="V130" s="178"/>
    </row>
    <row r="131" spans="1:22">
      <c r="A131" s="178"/>
      <c r="B131" s="216">
        <v>13895</v>
      </c>
      <c r="C131" s="217" t="s">
        <v>225</v>
      </c>
      <c r="D131" s="217" t="s">
        <v>248</v>
      </c>
      <c r="E131" s="218">
        <v>84</v>
      </c>
      <c r="F131" s="190">
        <v>6</v>
      </c>
      <c r="G131" s="190">
        <v>0</v>
      </c>
      <c r="H131" s="190">
        <v>0</v>
      </c>
      <c r="I131" s="219">
        <v>0</v>
      </c>
      <c r="J131" s="190">
        <v>0</v>
      </c>
      <c r="K131" s="190">
        <v>0</v>
      </c>
      <c r="L131" s="219">
        <v>0</v>
      </c>
      <c r="M131" s="220">
        <v>0</v>
      </c>
      <c r="N131" s="190">
        <v>3</v>
      </c>
      <c r="O131" s="190">
        <v>1</v>
      </c>
      <c r="P131" s="190">
        <v>0</v>
      </c>
      <c r="Q131" s="219">
        <v>1</v>
      </c>
      <c r="R131" s="190">
        <v>1</v>
      </c>
      <c r="S131" s="190">
        <v>0</v>
      </c>
      <c r="T131" s="219">
        <v>1</v>
      </c>
      <c r="U131" s="220">
        <v>33.33</v>
      </c>
      <c r="V131" s="178"/>
    </row>
    <row r="132" spans="1:22" ht="22.5">
      <c r="A132" s="178"/>
      <c r="B132" s="216">
        <v>14033</v>
      </c>
      <c r="C132" s="217" t="s">
        <v>148</v>
      </c>
      <c r="D132" s="217" t="s">
        <v>249</v>
      </c>
      <c r="E132" s="218">
        <v>43</v>
      </c>
      <c r="F132" s="190">
        <v>4</v>
      </c>
      <c r="G132" s="190">
        <v>0</v>
      </c>
      <c r="H132" s="190">
        <v>0</v>
      </c>
      <c r="I132" s="219">
        <v>0</v>
      </c>
      <c r="J132" s="190">
        <v>0</v>
      </c>
      <c r="K132" s="190">
        <v>0</v>
      </c>
      <c r="L132" s="219">
        <v>0</v>
      </c>
      <c r="M132" s="220">
        <v>0</v>
      </c>
      <c r="N132" s="190">
        <v>3</v>
      </c>
      <c r="O132" s="190">
        <v>0</v>
      </c>
      <c r="P132" s="190">
        <v>0</v>
      </c>
      <c r="Q132" s="219">
        <v>0</v>
      </c>
      <c r="R132" s="190">
        <v>0</v>
      </c>
      <c r="S132" s="190">
        <v>0</v>
      </c>
      <c r="T132" s="219">
        <v>0</v>
      </c>
      <c r="U132" s="220">
        <v>0</v>
      </c>
      <c r="V132" s="178"/>
    </row>
    <row r="133" spans="1:22">
      <c r="A133" s="178"/>
      <c r="B133" s="216">
        <v>14089</v>
      </c>
      <c r="C133" s="217" t="s">
        <v>152</v>
      </c>
      <c r="D133" s="217" t="s">
        <v>250</v>
      </c>
      <c r="E133" s="218">
        <v>53</v>
      </c>
      <c r="F133" s="190">
        <v>4</v>
      </c>
      <c r="G133" s="190">
        <v>0</v>
      </c>
      <c r="H133" s="190">
        <v>0</v>
      </c>
      <c r="I133" s="219">
        <v>0</v>
      </c>
      <c r="J133" s="190">
        <v>0</v>
      </c>
      <c r="K133" s="190">
        <v>0</v>
      </c>
      <c r="L133" s="219">
        <v>0</v>
      </c>
      <c r="M133" s="220">
        <v>0</v>
      </c>
      <c r="N133" s="190">
        <v>3</v>
      </c>
      <c r="O133" s="190">
        <v>0</v>
      </c>
      <c r="P133" s="190">
        <v>0</v>
      </c>
      <c r="Q133" s="219">
        <v>0</v>
      </c>
      <c r="R133" s="190">
        <v>0</v>
      </c>
      <c r="S133" s="190">
        <v>0</v>
      </c>
      <c r="T133" s="219">
        <v>0</v>
      </c>
      <c r="U133" s="220">
        <v>0</v>
      </c>
      <c r="V133" s="178"/>
    </row>
    <row r="134" spans="1:22">
      <c r="A134" s="178"/>
      <c r="B134" s="216">
        <v>14101</v>
      </c>
      <c r="C134" s="217" t="s">
        <v>225</v>
      </c>
      <c r="D134" s="217" t="s">
        <v>251</v>
      </c>
      <c r="E134" s="218">
        <v>76</v>
      </c>
      <c r="F134" s="190">
        <v>5</v>
      </c>
      <c r="G134" s="190">
        <v>0</v>
      </c>
      <c r="H134" s="190">
        <v>0</v>
      </c>
      <c r="I134" s="219">
        <v>0</v>
      </c>
      <c r="J134" s="190">
        <v>0</v>
      </c>
      <c r="K134" s="190">
        <v>0</v>
      </c>
      <c r="L134" s="219">
        <v>0</v>
      </c>
      <c r="M134" s="220">
        <v>0</v>
      </c>
      <c r="N134" s="190">
        <v>3</v>
      </c>
      <c r="O134" s="190">
        <v>0</v>
      </c>
      <c r="P134" s="190">
        <v>0</v>
      </c>
      <c r="Q134" s="219">
        <v>0</v>
      </c>
      <c r="R134" s="190">
        <v>1</v>
      </c>
      <c r="S134" s="190">
        <v>0</v>
      </c>
      <c r="T134" s="219">
        <v>1</v>
      </c>
      <c r="U134" s="220">
        <v>33.33</v>
      </c>
      <c r="V134" s="178"/>
    </row>
    <row r="135" spans="1:22">
      <c r="A135" s="178"/>
      <c r="B135" s="216">
        <v>14121</v>
      </c>
      <c r="C135" s="217" t="s">
        <v>181</v>
      </c>
      <c r="D135" s="217" t="s">
        <v>153</v>
      </c>
      <c r="E135" s="218">
        <v>134</v>
      </c>
      <c r="F135" s="190">
        <v>9</v>
      </c>
      <c r="G135" s="190">
        <v>2</v>
      </c>
      <c r="H135" s="190">
        <v>0</v>
      </c>
      <c r="I135" s="219">
        <v>2</v>
      </c>
      <c r="J135" s="190">
        <v>2</v>
      </c>
      <c r="K135" s="190">
        <v>0</v>
      </c>
      <c r="L135" s="219">
        <v>2</v>
      </c>
      <c r="M135" s="220">
        <v>22.22</v>
      </c>
      <c r="N135" s="190">
        <v>3</v>
      </c>
      <c r="O135" s="190">
        <v>0</v>
      </c>
      <c r="P135" s="190">
        <v>0</v>
      </c>
      <c r="Q135" s="219">
        <v>0</v>
      </c>
      <c r="R135" s="190">
        <v>1</v>
      </c>
      <c r="S135" s="190">
        <v>0</v>
      </c>
      <c r="T135" s="219">
        <v>1</v>
      </c>
      <c r="U135" s="220">
        <v>33.33</v>
      </c>
      <c r="V135" s="178"/>
    </row>
    <row r="136" spans="1:22">
      <c r="A136" s="178"/>
      <c r="B136" s="216">
        <v>14139</v>
      </c>
      <c r="C136" s="217" t="s">
        <v>197</v>
      </c>
      <c r="D136" s="217" t="s">
        <v>153</v>
      </c>
      <c r="E136" s="218">
        <v>70</v>
      </c>
      <c r="F136" s="190">
        <v>5</v>
      </c>
      <c r="G136" s="190">
        <v>0</v>
      </c>
      <c r="H136" s="190">
        <v>0</v>
      </c>
      <c r="I136" s="219">
        <v>0</v>
      </c>
      <c r="J136" s="190">
        <v>0</v>
      </c>
      <c r="K136" s="190">
        <v>0</v>
      </c>
      <c r="L136" s="219">
        <v>0</v>
      </c>
      <c r="M136" s="220">
        <v>0</v>
      </c>
      <c r="N136" s="190">
        <v>3</v>
      </c>
      <c r="O136" s="190">
        <v>0</v>
      </c>
      <c r="P136" s="190">
        <v>0</v>
      </c>
      <c r="Q136" s="219">
        <v>0</v>
      </c>
      <c r="R136" s="190">
        <v>0</v>
      </c>
      <c r="S136" s="190">
        <v>0</v>
      </c>
      <c r="T136" s="219">
        <v>0</v>
      </c>
      <c r="U136" s="220">
        <v>0</v>
      </c>
      <c r="V136" s="178"/>
    </row>
    <row r="137" spans="1:22">
      <c r="A137" s="178"/>
      <c r="B137" s="216">
        <v>14157</v>
      </c>
      <c r="C137" s="217" t="s">
        <v>158</v>
      </c>
      <c r="D137" s="217" t="s">
        <v>159</v>
      </c>
      <c r="E137" s="218">
        <v>54</v>
      </c>
      <c r="F137" s="190">
        <v>4</v>
      </c>
      <c r="G137" s="190">
        <v>0</v>
      </c>
      <c r="H137" s="190">
        <v>0</v>
      </c>
      <c r="I137" s="219">
        <v>0</v>
      </c>
      <c r="J137" s="190">
        <v>0</v>
      </c>
      <c r="K137" s="190">
        <v>0</v>
      </c>
      <c r="L137" s="219">
        <v>0</v>
      </c>
      <c r="M137" s="220">
        <v>0</v>
      </c>
      <c r="N137" s="190">
        <v>3</v>
      </c>
      <c r="O137" s="190">
        <v>0</v>
      </c>
      <c r="P137" s="190">
        <v>0</v>
      </c>
      <c r="Q137" s="219">
        <v>0</v>
      </c>
      <c r="R137" s="190">
        <v>0</v>
      </c>
      <c r="S137" s="190">
        <v>0</v>
      </c>
      <c r="T137" s="219">
        <v>0</v>
      </c>
      <c r="U137" s="220">
        <v>0</v>
      </c>
      <c r="V137" s="178"/>
    </row>
    <row r="138" spans="1:22">
      <c r="A138" s="178"/>
      <c r="B138" s="216">
        <v>14185</v>
      </c>
      <c r="C138" s="217" t="s">
        <v>217</v>
      </c>
      <c r="D138" s="217" t="s">
        <v>151</v>
      </c>
      <c r="E138" s="218">
        <v>92</v>
      </c>
      <c r="F138" s="190">
        <v>6</v>
      </c>
      <c r="G138" s="190">
        <v>0</v>
      </c>
      <c r="H138" s="190">
        <v>0</v>
      </c>
      <c r="I138" s="219">
        <v>0</v>
      </c>
      <c r="J138" s="190">
        <v>0</v>
      </c>
      <c r="K138" s="190">
        <v>0</v>
      </c>
      <c r="L138" s="219">
        <v>0</v>
      </c>
      <c r="M138" s="220">
        <v>0</v>
      </c>
      <c r="N138" s="190">
        <v>3</v>
      </c>
      <c r="O138" s="190">
        <v>0</v>
      </c>
      <c r="P138" s="190">
        <v>0</v>
      </c>
      <c r="Q138" s="219">
        <v>0</v>
      </c>
      <c r="R138" s="190">
        <v>0</v>
      </c>
      <c r="S138" s="190">
        <v>0</v>
      </c>
      <c r="T138" s="219">
        <v>0</v>
      </c>
      <c r="U138" s="220">
        <v>0</v>
      </c>
      <c r="V138" s="178"/>
    </row>
    <row r="139" spans="1:22">
      <c r="A139" s="178"/>
      <c r="B139" s="216">
        <v>14230</v>
      </c>
      <c r="C139" s="217" t="s">
        <v>196</v>
      </c>
      <c r="D139" s="217" t="s">
        <v>252</v>
      </c>
      <c r="E139" s="218">
        <v>164</v>
      </c>
      <c r="F139" s="190">
        <v>11</v>
      </c>
      <c r="G139" s="190">
        <v>0</v>
      </c>
      <c r="H139" s="190">
        <v>0</v>
      </c>
      <c r="I139" s="219">
        <v>0</v>
      </c>
      <c r="J139" s="190">
        <v>0</v>
      </c>
      <c r="K139" s="190">
        <v>3</v>
      </c>
      <c r="L139" s="219">
        <v>-3</v>
      </c>
      <c r="M139" s="220">
        <v>0</v>
      </c>
      <c r="N139" s="190">
        <v>4</v>
      </c>
      <c r="O139" s="190">
        <v>0</v>
      </c>
      <c r="P139" s="190">
        <v>0</v>
      </c>
      <c r="Q139" s="219">
        <v>0</v>
      </c>
      <c r="R139" s="190">
        <v>0</v>
      </c>
      <c r="S139" s="190">
        <v>2</v>
      </c>
      <c r="T139" s="219">
        <v>-2</v>
      </c>
      <c r="U139" s="220">
        <v>0</v>
      </c>
      <c r="V139" s="178"/>
    </row>
    <row r="140" spans="1:22">
      <c r="A140" s="178"/>
      <c r="B140" s="216">
        <v>14340</v>
      </c>
      <c r="C140" s="217" t="s">
        <v>192</v>
      </c>
      <c r="D140" s="217" t="s">
        <v>151</v>
      </c>
      <c r="E140" s="218">
        <v>26</v>
      </c>
      <c r="F140" s="190">
        <v>4</v>
      </c>
      <c r="G140" s="190">
        <v>0</v>
      </c>
      <c r="H140" s="190">
        <v>0</v>
      </c>
      <c r="I140" s="219">
        <v>0</v>
      </c>
      <c r="J140" s="190">
        <v>0</v>
      </c>
      <c r="K140" s="190">
        <v>0</v>
      </c>
      <c r="L140" s="219">
        <v>0</v>
      </c>
      <c r="M140" s="220">
        <v>0</v>
      </c>
      <c r="N140" s="190">
        <v>3</v>
      </c>
      <c r="O140" s="190">
        <v>0</v>
      </c>
      <c r="P140" s="190">
        <v>0</v>
      </c>
      <c r="Q140" s="219">
        <v>0</v>
      </c>
      <c r="R140" s="190">
        <v>0</v>
      </c>
      <c r="S140" s="190">
        <v>0</v>
      </c>
      <c r="T140" s="219">
        <v>0</v>
      </c>
      <c r="U140" s="220">
        <v>0</v>
      </c>
      <c r="V140" s="178"/>
    </row>
    <row r="141" spans="1:22">
      <c r="A141" s="178"/>
      <c r="B141" s="216">
        <v>14357</v>
      </c>
      <c r="C141" s="217" t="s">
        <v>198</v>
      </c>
      <c r="D141" s="217" t="s">
        <v>151</v>
      </c>
      <c r="E141" s="218">
        <v>145</v>
      </c>
      <c r="F141" s="190">
        <v>10</v>
      </c>
      <c r="G141" s="190">
        <v>0</v>
      </c>
      <c r="H141" s="190">
        <v>0</v>
      </c>
      <c r="I141" s="219">
        <v>0</v>
      </c>
      <c r="J141" s="190">
        <v>0</v>
      </c>
      <c r="K141" s="190">
        <v>0</v>
      </c>
      <c r="L141" s="219">
        <v>0</v>
      </c>
      <c r="M141" s="220">
        <v>0</v>
      </c>
      <c r="N141" s="190">
        <v>4</v>
      </c>
      <c r="O141" s="190">
        <v>0</v>
      </c>
      <c r="P141" s="190">
        <v>0</v>
      </c>
      <c r="Q141" s="219">
        <v>0</v>
      </c>
      <c r="R141" s="190">
        <v>0</v>
      </c>
      <c r="S141" s="190">
        <v>0</v>
      </c>
      <c r="T141" s="219">
        <v>0</v>
      </c>
      <c r="U141" s="220">
        <v>0</v>
      </c>
      <c r="V141" s="178"/>
    </row>
    <row r="142" spans="1:22">
      <c r="A142" s="178"/>
      <c r="B142" s="216">
        <v>14583</v>
      </c>
      <c r="C142" s="217" t="s">
        <v>2058</v>
      </c>
      <c r="D142" s="217" t="s">
        <v>253</v>
      </c>
      <c r="E142" s="218">
        <v>105</v>
      </c>
      <c r="F142" s="190">
        <v>7</v>
      </c>
      <c r="G142" s="190">
        <v>0</v>
      </c>
      <c r="H142" s="190">
        <v>0</v>
      </c>
      <c r="I142" s="219">
        <v>0</v>
      </c>
      <c r="J142" s="190">
        <v>0</v>
      </c>
      <c r="K142" s="190">
        <v>0</v>
      </c>
      <c r="L142" s="219">
        <v>0</v>
      </c>
      <c r="M142" s="220">
        <v>0</v>
      </c>
      <c r="N142" s="190">
        <v>3</v>
      </c>
      <c r="O142" s="190">
        <v>0</v>
      </c>
      <c r="P142" s="190">
        <v>0</v>
      </c>
      <c r="Q142" s="219">
        <v>0</v>
      </c>
      <c r="R142" s="190">
        <v>0</v>
      </c>
      <c r="S142" s="190">
        <v>0</v>
      </c>
      <c r="T142" s="219">
        <v>0</v>
      </c>
      <c r="U142" s="220">
        <v>0</v>
      </c>
      <c r="V142" s="178"/>
    </row>
    <row r="143" spans="1:22">
      <c r="A143" s="178"/>
      <c r="B143" s="216">
        <v>14610</v>
      </c>
      <c r="C143" s="217" t="s">
        <v>182</v>
      </c>
      <c r="D143" s="217" t="s">
        <v>254</v>
      </c>
      <c r="E143" s="218">
        <v>24</v>
      </c>
      <c r="F143" s="190">
        <v>4</v>
      </c>
      <c r="G143" s="190">
        <v>0</v>
      </c>
      <c r="H143" s="190">
        <v>0</v>
      </c>
      <c r="I143" s="219">
        <v>0</v>
      </c>
      <c r="J143" s="190">
        <v>0</v>
      </c>
      <c r="K143" s="190">
        <v>0</v>
      </c>
      <c r="L143" s="219">
        <v>0</v>
      </c>
      <c r="M143" s="220">
        <v>0</v>
      </c>
      <c r="N143" s="190">
        <v>3</v>
      </c>
      <c r="O143" s="190">
        <v>0</v>
      </c>
      <c r="P143" s="190">
        <v>0</v>
      </c>
      <c r="Q143" s="219">
        <v>0</v>
      </c>
      <c r="R143" s="190">
        <v>0</v>
      </c>
      <c r="S143" s="190">
        <v>0</v>
      </c>
      <c r="T143" s="219">
        <v>0</v>
      </c>
      <c r="U143" s="220">
        <v>0</v>
      </c>
      <c r="V143" s="178"/>
    </row>
    <row r="144" spans="1:22">
      <c r="A144" s="178"/>
      <c r="B144" s="216">
        <v>14621</v>
      </c>
      <c r="C144" s="217" t="s">
        <v>152</v>
      </c>
      <c r="D144" s="217" t="s">
        <v>153</v>
      </c>
      <c r="E144" s="218">
        <v>63</v>
      </c>
      <c r="F144" s="190">
        <v>4</v>
      </c>
      <c r="G144" s="190">
        <v>0</v>
      </c>
      <c r="H144" s="190">
        <v>0</v>
      </c>
      <c r="I144" s="219">
        <v>0</v>
      </c>
      <c r="J144" s="190">
        <v>0</v>
      </c>
      <c r="K144" s="190">
        <v>0</v>
      </c>
      <c r="L144" s="219">
        <v>0</v>
      </c>
      <c r="M144" s="220">
        <v>0</v>
      </c>
      <c r="N144" s="190">
        <v>3</v>
      </c>
      <c r="O144" s="190">
        <v>0</v>
      </c>
      <c r="P144" s="190">
        <v>0</v>
      </c>
      <c r="Q144" s="219">
        <v>0</v>
      </c>
      <c r="R144" s="190">
        <v>0</v>
      </c>
      <c r="S144" s="190">
        <v>0</v>
      </c>
      <c r="T144" s="219">
        <v>0</v>
      </c>
      <c r="U144" s="220">
        <v>0</v>
      </c>
      <c r="V144" s="178"/>
    </row>
    <row r="145" spans="1:22">
      <c r="A145" s="178"/>
      <c r="B145" s="216">
        <v>14804</v>
      </c>
      <c r="C145" s="217" t="s">
        <v>176</v>
      </c>
      <c r="D145" s="217" t="s">
        <v>255</v>
      </c>
      <c r="E145" s="218">
        <v>52</v>
      </c>
      <c r="F145" s="190">
        <v>4</v>
      </c>
      <c r="G145" s="190">
        <v>4</v>
      </c>
      <c r="H145" s="190">
        <v>0</v>
      </c>
      <c r="I145" s="219">
        <v>4</v>
      </c>
      <c r="J145" s="190">
        <v>4</v>
      </c>
      <c r="K145" s="190">
        <v>0</v>
      </c>
      <c r="L145" s="219">
        <v>4</v>
      </c>
      <c r="M145" s="220">
        <v>100</v>
      </c>
      <c r="N145" s="190">
        <v>3</v>
      </c>
      <c r="O145" s="190">
        <v>0</v>
      </c>
      <c r="P145" s="190">
        <v>0</v>
      </c>
      <c r="Q145" s="219">
        <v>0</v>
      </c>
      <c r="R145" s="190">
        <v>0</v>
      </c>
      <c r="S145" s="190">
        <v>0</v>
      </c>
      <c r="T145" s="219">
        <v>0</v>
      </c>
      <c r="U145" s="220">
        <v>0</v>
      </c>
      <c r="V145" s="178"/>
    </row>
    <row r="146" spans="1:22">
      <c r="A146" s="178"/>
      <c r="B146" s="216">
        <v>15001</v>
      </c>
      <c r="C146" s="217" t="s">
        <v>198</v>
      </c>
      <c r="D146" s="217" t="s">
        <v>151</v>
      </c>
      <c r="E146" s="218">
        <v>139</v>
      </c>
      <c r="F146" s="190">
        <v>10</v>
      </c>
      <c r="G146" s="190">
        <v>0</v>
      </c>
      <c r="H146" s="190">
        <v>0</v>
      </c>
      <c r="I146" s="219">
        <v>0</v>
      </c>
      <c r="J146" s="190">
        <v>0</v>
      </c>
      <c r="K146" s="190">
        <v>0</v>
      </c>
      <c r="L146" s="219">
        <v>0</v>
      </c>
      <c r="M146" s="220">
        <v>0</v>
      </c>
      <c r="N146" s="190">
        <v>3</v>
      </c>
      <c r="O146" s="190">
        <v>0</v>
      </c>
      <c r="P146" s="190">
        <v>0</v>
      </c>
      <c r="Q146" s="219">
        <v>0</v>
      </c>
      <c r="R146" s="190">
        <v>0</v>
      </c>
      <c r="S146" s="190">
        <v>0</v>
      </c>
      <c r="T146" s="219">
        <v>0</v>
      </c>
      <c r="U146" s="220">
        <v>0</v>
      </c>
      <c r="V146" s="178"/>
    </row>
    <row r="147" spans="1:22">
      <c r="A147" s="178"/>
      <c r="B147" s="216">
        <v>15164</v>
      </c>
      <c r="C147" s="217" t="s">
        <v>156</v>
      </c>
      <c r="D147" s="217" t="s">
        <v>157</v>
      </c>
      <c r="E147" s="218">
        <v>95</v>
      </c>
      <c r="F147" s="190">
        <v>7</v>
      </c>
      <c r="G147" s="190">
        <v>0</v>
      </c>
      <c r="H147" s="190">
        <v>0</v>
      </c>
      <c r="I147" s="219">
        <v>0</v>
      </c>
      <c r="J147" s="190">
        <v>0</v>
      </c>
      <c r="K147" s="190">
        <v>0</v>
      </c>
      <c r="L147" s="219">
        <v>0</v>
      </c>
      <c r="M147" s="220">
        <v>0</v>
      </c>
      <c r="N147" s="190">
        <v>3</v>
      </c>
      <c r="O147" s="190">
        <v>2</v>
      </c>
      <c r="P147" s="190">
        <v>0</v>
      </c>
      <c r="Q147" s="219">
        <v>2</v>
      </c>
      <c r="R147" s="190">
        <v>2</v>
      </c>
      <c r="S147" s="190">
        <v>0</v>
      </c>
      <c r="T147" s="219">
        <v>2</v>
      </c>
      <c r="U147" s="220">
        <v>66.67</v>
      </c>
      <c r="V147" s="178"/>
    </row>
    <row r="148" spans="1:22">
      <c r="A148" s="178"/>
      <c r="B148" s="216">
        <v>15325</v>
      </c>
      <c r="C148" s="217" t="s">
        <v>181</v>
      </c>
      <c r="D148" s="217" t="s">
        <v>153</v>
      </c>
      <c r="E148" s="218">
        <v>40</v>
      </c>
      <c r="F148" s="190">
        <v>4</v>
      </c>
      <c r="G148" s="190">
        <v>0</v>
      </c>
      <c r="H148" s="190">
        <v>0</v>
      </c>
      <c r="I148" s="219">
        <v>0</v>
      </c>
      <c r="J148" s="190">
        <v>0</v>
      </c>
      <c r="K148" s="190">
        <v>0</v>
      </c>
      <c r="L148" s="219">
        <v>0</v>
      </c>
      <c r="M148" s="220">
        <v>0</v>
      </c>
      <c r="N148" s="190">
        <v>3</v>
      </c>
      <c r="O148" s="190">
        <v>0</v>
      </c>
      <c r="P148" s="190">
        <v>0</v>
      </c>
      <c r="Q148" s="219">
        <v>0</v>
      </c>
      <c r="R148" s="190">
        <v>0</v>
      </c>
      <c r="S148" s="190">
        <v>0</v>
      </c>
      <c r="T148" s="219">
        <v>0</v>
      </c>
      <c r="U148" s="220">
        <v>0</v>
      </c>
      <c r="V148" s="178"/>
    </row>
    <row r="149" spans="1:22">
      <c r="A149" s="178"/>
      <c r="B149" s="216">
        <v>15376</v>
      </c>
      <c r="C149" s="217" t="s">
        <v>197</v>
      </c>
      <c r="D149" s="217" t="s">
        <v>153</v>
      </c>
      <c r="E149" s="218">
        <v>110</v>
      </c>
      <c r="F149" s="190">
        <v>8</v>
      </c>
      <c r="G149" s="190">
        <v>0</v>
      </c>
      <c r="H149" s="190">
        <v>25</v>
      </c>
      <c r="I149" s="219">
        <v>-25</v>
      </c>
      <c r="J149" s="190">
        <v>1</v>
      </c>
      <c r="K149" s="190">
        <v>27</v>
      </c>
      <c r="L149" s="219">
        <v>-26</v>
      </c>
      <c r="M149" s="220">
        <v>0</v>
      </c>
      <c r="N149" s="190">
        <v>3</v>
      </c>
      <c r="O149" s="190">
        <v>0</v>
      </c>
      <c r="P149" s="190">
        <v>7</v>
      </c>
      <c r="Q149" s="219">
        <v>-7</v>
      </c>
      <c r="R149" s="190">
        <v>0</v>
      </c>
      <c r="S149" s="190">
        <v>7</v>
      </c>
      <c r="T149" s="219">
        <v>-7</v>
      </c>
      <c r="U149" s="220">
        <v>0</v>
      </c>
      <c r="V149" s="178"/>
    </row>
    <row r="150" spans="1:22">
      <c r="A150" s="178"/>
      <c r="B150" s="216">
        <v>15497</v>
      </c>
      <c r="C150" s="217" t="s">
        <v>173</v>
      </c>
      <c r="D150" s="217" t="s">
        <v>151</v>
      </c>
      <c r="E150" s="218">
        <v>64</v>
      </c>
      <c r="F150" s="190">
        <v>4</v>
      </c>
      <c r="G150" s="190">
        <v>0</v>
      </c>
      <c r="H150" s="190">
        <v>0</v>
      </c>
      <c r="I150" s="219">
        <v>0</v>
      </c>
      <c r="J150" s="190">
        <v>0</v>
      </c>
      <c r="K150" s="190">
        <v>0</v>
      </c>
      <c r="L150" s="219">
        <v>0</v>
      </c>
      <c r="M150" s="220">
        <v>0</v>
      </c>
      <c r="N150" s="190">
        <v>3</v>
      </c>
      <c r="O150" s="190">
        <v>0</v>
      </c>
      <c r="P150" s="190">
        <v>0</v>
      </c>
      <c r="Q150" s="219">
        <v>0</v>
      </c>
      <c r="R150" s="190">
        <v>0</v>
      </c>
      <c r="S150" s="190">
        <v>0</v>
      </c>
      <c r="T150" s="219">
        <v>0</v>
      </c>
      <c r="U150" s="220">
        <v>0</v>
      </c>
      <c r="V150" s="178"/>
    </row>
    <row r="151" spans="1:22">
      <c r="A151" s="178"/>
      <c r="B151" s="216">
        <v>15576</v>
      </c>
      <c r="C151" s="217" t="s">
        <v>217</v>
      </c>
      <c r="D151" s="217" t="s">
        <v>151</v>
      </c>
      <c r="E151" s="218">
        <v>62</v>
      </c>
      <c r="F151" s="190">
        <v>4</v>
      </c>
      <c r="G151" s="190">
        <v>0</v>
      </c>
      <c r="H151" s="190">
        <v>0</v>
      </c>
      <c r="I151" s="219">
        <v>0</v>
      </c>
      <c r="J151" s="190">
        <v>0</v>
      </c>
      <c r="K151" s="190">
        <v>0</v>
      </c>
      <c r="L151" s="219">
        <v>0</v>
      </c>
      <c r="M151" s="220">
        <v>0</v>
      </c>
      <c r="N151" s="190">
        <v>3</v>
      </c>
      <c r="O151" s="190">
        <v>0</v>
      </c>
      <c r="P151" s="190">
        <v>0</v>
      </c>
      <c r="Q151" s="219">
        <v>0</v>
      </c>
      <c r="R151" s="190">
        <v>0</v>
      </c>
      <c r="S151" s="190">
        <v>0</v>
      </c>
      <c r="T151" s="219">
        <v>0</v>
      </c>
      <c r="U151" s="220">
        <v>0</v>
      </c>
      <c r="V151" s="178"/>
    </row>
    <row r="152" spans="1:22">
      <c r="A152" s="178"/>
      <c r="B152" s="216">
        <v>15704</v>
      </c>
      <c r="C152" s="217" t="s">
        <v>152</v>
      </c>
      <c r="D152" s="217" t="s">
        <v>256</v>
      </c>
      <c r="E152" s="218">
        <v>67</v>
      </c>
      <c r="F152" s="190">
        <v>5</v>
      </c>
      <c r="G152" s="190">
        <v>0</v>
      </c>
      <c r="H152" s="190">
        <v>0</v>
      </c>
      <c r="I152" s="219">
        <v>0</v>
      </c>
      <c r="J152" s="190">
        <v>0</v>
      </c>
      <c r="K152" s="190">
        <v>0</v>
      </c>
      <c r="L152" s="219">
        <v>0</v>
      </c>
      <c r="M152" s="220">
        <v>0</v>
      </c>
      <c r="N152" s="190">
        <v>3</v>
      </c>
      <c r="O152" s="190">
        <v>0</v>
      </c>
      <c r="P152" s="190">
        <v>0</v>
      </c>
      <c r="Q152" s="219">
        <v>0</v>
      </c>
      <c r="R152" s="190">
        <v>0</v>
      </c>
      <c r="S152" s="190">
        <v>0</v>
      </c>
      <c r="T152" s="219">
        <v>0</v>
      </c>
      <c r="U152" s="220">
        <v>0</v>
      </c>
      <c r="V152" s="178"/>
    </row>
    <row r="153" spans="1:22">
      <c r="A153" s="178"/>
      <c r="B153" s="216">
        <v>16061</v>
      </c>
      <c r="C153" s="217" t="s">
        <v>218</v>
      </c>
      <c r="D153" s="217" t="s">
        <v>153</v>
      </c>
      <c r="E153" s="218">
        <v>29</v>
      </c>
      <c r="F153" s="190">
        <v>4</v>
      </c>
      <c r="G153" s="190">
        <v>0</v>
      </c>
      <c r="H153" s="190">
        <v>0</v>
      </c>
      <c r="I153" s="219">
        <v>0</v>
      </c>
      <c r="J153" s="190">
        <v>0</v>
      </c>
      <c r="K153" s="190">
        <v>0</v>
      </c>
      <c r="L153" s="219">
        <v>0</v>
      </c>
      <c r="M153" s="220">
        <v>0</v>
      </c>
      <c r="N153" s="190">
        <v>3</v>
      </c>
      <c r="O153" s="190">
        <v>0</v>
      </c>
      <c r="P153" s="190">
        <v>0</v>
      </c>
      <c r="Q153" s="219">
        <v>0</v>
      </c>
      <c r="R153" s="190">
        <v>0</v>
      </c>
      <c r="S153" s="190">
        <v>0</v>
      </c>
      <c r="T153" s="219">
        <v>0</v>
      </c>
      <c r="U153" s="220">
        <v>0</v>
      </c>
      <c r="V153" s="178"/>
    </row>
    <row r="154" spans="1:22">
      <c r="A154" s="178"/>
      <c r="B154" s="216">
        <v>16277</v>
      </c>
      <c r="C154" s="217" t="s">
        <v>163</v>
      </c>
      <c r="D154" s="217" t="s">
        <v>164</v>
      </c>
      <c r="E154" s="218">
        <v>89</v>
      </c>
      <c r="F154" s="190">
        <v>6</v>
      </c>
      <c r="G154" s="190">
        <v>0</v>
      </c>
      <c r="H154" s="190">
        <v>0</v>
      </c>
      <c r="I154" s="219">
        <v>0</v>
      </c>
      <c r="J154" s="190">
        <v>1</v>
      </c>
      <c r="K154" s="190">
        <v>0</v>
      </c>
      <c r="L154" s="219">
        <v>1</v>
      </c>
      <c r="M154" s="220">
        <v>16.670000000000002</v>
      </c>
      <c r="N154" s="190">
        <v>3</v>
      </c>
      <c r="O154" s="190">
        <v>0</v>
      </c>
      <c r="P154" s="190">
        <v>0</v>
      </c>
      <c r="Q154" s="219">
        <v>0</v>
      </c>
      <c r="R154" s="190">
        <v>1</v>
      </c>
      <c r="S154" s="190">
        <v>0</v>
      </c>
      <c r="T154" s="219">
        <v>1</v>
      </c>
      <c r="U154" s="220">
        <v>33.33</v>
      </c>
      <c r="V154" s="178"/>
    </row>
    <row r="155" spans="1:22">
      <c r="A155" s="178"/>
      <c r="B155" s="216">
        <v>16776</v>
      </c>
      <c r="C155" s="217" t="s">
        <v>217</v>
      </c>
      <c r="D155" s="217" t="s">
        <v>151</v>
      </c>
      <c r="E155" s="218">
        <v>26</v>
      </c>
      <c r="F155" s="190">
        <v>4</v>
      </c>
      <c r="G155" s="190">
        <v>0</v>
      </c>
      <c r="H155" s="190">
        <v>0</v>
      </c>
      <c r="I155" s="219">
        <v>0</v>
      </c>
      <c r="J155" s="190">
        <v>0</v>
      </c>
      <c r="K155" s="190">
        <v>0</v>
      </c>
      <c r="L155" s="219">
        <v>0</v>
      </c>
      <c r="M155" s="220">
        <v>0</v>
      </c>
      <c r="N155" s="190">
        <v>3</v>
      </c>
      <c r="O155" s="190">
        <v>0</v>
      </c>
      <c r="P155" s="190">
        <v>0</v>
      </c>
      <c r="Q155" s="219">
        <v>0</v>
      </c>
      <c r="R155" s="190">
        <v>0</v>
      </c>
      <c r="S155" s="190">
        <v>0</v>
      </c>
      <c r="T155" s="219">
        <v>0</v>
      </c>
      <c r="U155" s="220">
        <v>0</v>
      </c>
      <c r="V155" s="178"/>
    </row>
    <row r="156" spans="1:22">
      <c r="A156" s="178"/>
      <c r="B156" s="216">
        <v>16856</v>
      </c>
      <c r="C156" s="217" t="s">
        <v>156</v>
      </c>
      <c r="D156" s="217" t="s">
        <v>771</v>
      </c>
      <c r="E156" s="218">
        <v>36</v>
      </c>
      <c r="F156" s="190">
        <v>4</v>
      </c>
      <c r="G156" s="190">
        <v>1</v>
      </c>
      <c r="H156" s="190">
        <v>0</v>
      </c>
      <c r="I156" s="219">
        <v>1</v>
      </c>
      <c r="J156" s="190">
        <v>1</v>
      </c>
      <c r="K156" s="190">
        <v>0</v>
      </c>
      <c r="L156" s="219">
        <v>1</v>
      </c>
      <c r="M156" s="220">
        <v>25</v>
      </c>
      <c r="N156" s="190">
        <v>3</v>
      </c>
      <c r="O156" s="190">
        <v>2</v>
      </c>
      <c r="P156" s="190">
        <v>0</v>
      </c>
      <c r="Q156" s="219">
        <v>2</v>
      </c>
      <c r="R156" s="190">
        <v>2</v>
      </c>
      <c r="S156" s="190">
        <v>0</v>
      </c>
      <c r="T156" s="219">
        <v>2</v>
      </c>
      <c r="U156" s="220">
        <v>66.67</v>
      </c>
      <c r="V156" s="178"/>
    </row>
    <row r="157" spans="1:22">
      <c r="A157" s="178"/>
      <c r="B157" s="216">
        <v>17005</v>
      </c>
      <c r="C157" s="217" t="s">
        <v>156</v>
      </c>
      <c r="D157" s="217" t="s">
        <v>157</v>
      </c>
      <c r="E157" s="218">
        <v>26</v>
      </c>
      <c r="F157" s="190">
        <v>4</v>
      </c>
      <c r="G157" s="190">
        <v>0</v>
      </c>
      <c r="H157" s="190">
        <v>0</v>
      </c>
      <c r="I157" s="219">
        <v>0</v>
      </c>
      <c r="J157" s="190">
        <v>0</v>
      </c>
      <c r="K157" s="190">
        <v>0</v>
      </c>
      <c r="L157" s="219">
        <v>0</v>
      </c>
      <c r="M157" s="220">
        <v>0</v>
      </c>
      <c r="N157" s="190">
        <v>3</v>
      </c>
      <c r="O157" s="190">
        <v>1</v>
      </c>
      <c r="P157" s="190">
        <v>0</v>
      </c>
      <c r="Q157" s="219">
        <v>1</v>
      </c>
      <c r="R157" s="190">
        <v>1</v>
      </c>
      <c r="S157" s="190">
        <v>0</v>
      </c>
      <c r="T157" s="219">
        <v>1</v>
      </c>
      <c r="U157" s="220">
        <v>33.33</v>
      </c>
      <c r="V157" s="178"/>
    </row>
    <row r="158" spans="1:22" ht="22.5">
      <c r="A158" s="178"/>
      <c r="B158" s="216">
        <v>17036</v>
      </c>
      <c r="C158" s="217" t="s">
        <v>165</v>
      </c>
      <c r="D158" s="217" t="s">
        <v>1184</v>
      </c>
      <c r="E158" s="218">
        <v>32</v>
      </c>
      <c r="F158" s="190">
        <v>4</v>
      </c>
      <c r="G158" s="190">
        <v>6</v>
      </c>
      <c r="H158" s="190">
        <v>0</v>
      </c>
      <c r="I158" s="219">
        <v>6</v>
      </c>
      <c r="J158" s="190">
        <v>7</v>
      </c>
      <c r="K158" s="190">
        <v>0</v>
      </c>
      <c r="L158" s="219">
        <v>7</v>
      </c>
      <c r="M158" s="220">
        <v>175</v>
      </c>
      <c r="N158" s="190">
        <v>3</v>
      </c>
      <c r="O158" s="190">
        <v>0</v>
      </c>
      <c r="P158" s="190">
        <v>0</v>
      </c>
      <c r="Q158" s="219">
        <v>0</v>
      </c>
      <c r="R158" s="190">
        <v>1</v>
      </c>
      <c r="S158" s="190">
        <v>0</v>
      </c>
      <c r="T158" s="219">
        <v>1</v>
      </c>
      <c r="U158" s="220">
        <v>33.33</v>
      </c>
      <c r="V158" s="178"/>
    </row>
    <row r="159" spans="1:22">
      <c r="A159" s="178"/>
      <c r="B159" s="216">
        <v>98002</v>
      </c>
      <c r="C159" s="217" t="s">
        <v>227</v>
      </c>
      <c r="D159" s="217" t="s">
        <v>258</v>
      </c>
      <c r="E159" s="218">
        <v>47</v>
      </c>
      <c r="F159" s="190">
        <v>4</v>
      </c>
      <c r="G159" s="190">
        <v>0</v>
      </c>
      <c r="H159" s="190">
        <v>0</v>
      </c>
      <c r="I159" s="219">
        <v>0</v>
      </c>
      <c r="J159" s="190">
        <v>0</v>
      </c>
      <c r="K159" s="190">
        <v>0</v>
      </c>
      <c r="L159" s="219">
        <v>0</v>
      </c>
      <c r="M159" s="220">
        <v>0</v>
      </c>
      <c r="N159" s="190">
        <v>3</v>
      </c>
      <c r="O159" s="190">
        <v>0</v>
      </c>
      <c r="P159" s="190">
        <v>0</v>
      </c>
      <c r="Q159" s="219">
        <v>0</v>
      </c>
      <c r="R159" s="190">
        <v>0</v>
      </c>
      <c r="S159" s="190">
        <v>0</v>
      </c>
      <c r="T159" s="219">
        <v>0</v>
      </c>
      <c r="U159" s="220">
        <v>0</v>
      </c>
      <c r="V159" s="178"/>
    </row>
    <row r="161" spans="10:10">
      <c r="J161">
        <f>COUNTIF(J8:J158,0)</f>
        <v>107</v>
      </c>
    </row>
  </sheetData>
  <mergeCells count="14">
    <mergeCell ref="O5:Q5"/>
    <mergeCell ref="F1:M1"/>
    <mergeCell ref="F2:M2"/>
    <mergeCell ref="F3:M3"/>
    <mergeCell ref="F4:M4"/>
    <mergeCell ref="N4:U4"/>
    <mergeCell ref="G5:I5"/>
    <mergeCell ref="J5:L5"/>
    <mergeCell ref="R5:T5"/>
    <mergeCell ref="R1:U1"/>
    <mergeCell ref="F5:F6"/>
    <mergeCell ref="M5:M6"/>
    <mergeCell ref="N5:N6"/>
    <mergeCell ref="U5:U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>
    <pageSetUpPr fitToPage="1"/>
  </sheetPr>
  <dimension ref="B1:V46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 activeCell="O42" sqref="O42"/>
    </sheetView>
  </sheetViews>
  <sheetFormatPr defaultRowHeight="15"/>
  <cols>
    <col min="1" max="1" width="2.140625" customWidth="1"/>
    <col min="2" max="2" width="8.85546875" bestFit="1" customWidth="1"/>
    <col min="16" max="16" width="2.7109375" customWidth="1"/>
    <col min="17" max="17" width="4.42578125" customWidth="1"/>
  </cols>
  <sheetData>
    <row r="1" spans="2:22" ht="15.75" thickBot="1"/>
    <row r="2" spans="2:22">
      <c r="B2" s="554" t="s">
        <v>29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555"/>
      <c r="R2" s="53" t="s">
        <v>36</v>
      </c>
      <c r="S2" s="54">
        <v>33</v>
      </c>
    </row>
    <row r="3" spans="2:22">
      <c r="B3" s="561" t="s">
        <v>30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562"/>
      <c r="R3" s="38" t="s">
        <v>35</v>
      </c>
      <c r="S3" s="40">
        <v>12</v>
      </c>
    </row>
    <row r="4" spans="2:22">
      <c r="B4" s="5"/>
      <c r="C4" s="21" t="str">
        <f>Goal!Q3</f>
        <v>As of 08-29-2018</v>
      </c>
      <c r="D4" s="21"/>
      <c r="E4" s="21"/>
      <c r="F4" s="635"/>
      <c r="G4" s="636"/>
      <c r="H4" s="636"/>
      <c r="I4" s="636"/>
      <c r="J4" s="636"/>
      <c r="K4" s="636"/>
      <c r="L4" s="636"/>
      <c r="M4" s="636"/>
      <c r="N4" s="637"/>
      <c r="O4" s="6"/>
      <c r="R4" s="38" t="s">
        <v>1</v>
      </c>
      <c r="S4" s="40">
        <f>SUM(S2*S3)</f>
        <v>396</v>
      </c>
    </row>
    <row r="5" spans="2:22">
      <c r="B5" s="5"/>
      <c r="C5" s="632"/>
      <c r="D5" s="633"/>
      <c r="E5" s="634"/>
      <c r="F5" s="275"/>
      <c r="G5" s="275"/>
      <c r="H5" s="277"/>
      <c r="I5" s="277"/>
      <c r="J5" s="277"/>
      <c r="K5" s="275"/>
      <c r="L5" s="275"/>
      <c r="M5" s="275"/>
      <c r="N5" s="278"/>
      <c r="O5" s="6"/>
      <c r="R5" s="38" t="s">
        <v>20</v>
      </c>
      <c r="S5" s="40">
        <f>O41</f>
        <v>6</v>
      </c>
    </row>
    <row r="6" spans="2:22" ht="30.75" thickBot="1">
      <c r="B6" s="38" t="s">
        <v>28</v>
      </c>
      <c r="C6" s="51">
        <v>42917</v>
      </c>
      <c r="D6" s="51">
        <v>42948</v>
      </c>
      <c r="E6" s="51">
        <v>42979</v>
      </c>
      <c r="F6" s="51">
        <v>43009</v>
      </c>
      <c r="G6" s="51">
        <v>43040</v>
      </c>
      <c r="H6" s="51">
        <v>43070</v>
      </c>
      <c r="I6" s="51">
        <v>43101</v>
      </c>
      <c r="J6" s="51">
        <v>43132</v>
      </c>
      <c r="K6" s="51">
        <v>43160</v>
      </c>
      <c r="L6" s="51">
        <v>43191</v>
      </c>
      <c r="M6" s="51">
        <v>43221</v>
      </c>
      <c r="N6" s="51">
        <v>43252</v>
      </c>
      <c r="O6" s="61" t="s">
        <v>32</v>
      </c>
      <c r="R6" s="55" t="s">
        <v>21</v>
      </c>
      <c r="S6" s="56">
        <f>SUM(S5/S4)</f>
        <v>1.5151515151515152E-2</v>
      </c>
    </row>
    <row r="7" spans="2:22">
      <c r="B7" s="174">
        <v>1</v>
      </c>
      <c r="C7" s="207">
        <v>2</v>
      </c>
      <c r="D7" s="207"/>
      <c r="E7" s="207"/>
      <c r="F7" s="208"/>
      <c r="G7" s="49"/>
      <c r="H7" s="270"/>
      <c r="I7" s="83"/>
      <c r="J7" s="83"/>
      <c r="K7" s="83"/>
      <c r="L7" s="49"/>
      <c r="M7" s="49"/>
      <c r="N7" s="49"/>
      <c r="O7" s="62">
        <f>SUM(C7:N7)</f>
        <v>2</v>
      </c>
    </row>
    <row r="8" spans="2:22">
      <c r="B8" s="174">
        <v>2</v>
      </c>
      <c r="C8" s="207"/>
      <c r="D8" s="207"/>
      <c r="E8" s="207"/>
      <c r="F8" s="208"/>
      <c r="G8" s="49"/>
      <c r="H8" s="270"/>
      <c r="I8" s="83"/>
      <c r="J8" s="83"/>
      <c r="K8" s="83"/>
      <c r="L8" s="49"/>
      <c r="M8" s="49"/>
      <c r="N8" s="49"/>
      <c r="O8" s="62">
        <f t="shared" ref="O8:O39" si="0">SUM(C8:N8)</f>
        <v>0</v>
      </c>
      <c r="Q8" s="87"/>
      <c r="R8" s="87"/>
      <c r="S8" s="87"/>
      <c r="T8" s="87"/>
      <c r="U8" s="87"/>
      <c r="V8" s="87"/>
    </row>
    <row r="9" spans="2:22">
      <c r="B9" s="174">
        <v>3</v>
      </c>
      <c r="C9" s="207"/>
      <c r="D9" s="207"/>
      <c r="E9" s="207"/>
      <c r="F9" s="208"/>
      <c r="G9" s="49"/>
      <c r="H9" s="270"/>
      <c r="I9" s="83"/>
      <c r="J9" s="83"/>
      <c r="K9" s="83"/>
      <c r="L9" s="49"/>
      <c r="M9" s="49"/>
      <c r="N9" s="49"/>
      <c r="O9" s="62">
        <f t="shared" si="0"/>
        <v>0</v>
      </c>
      <c r="Q9" s="87"/>
      <c r="R9" s="87"/>
      <c r="S9" s="87"/>
      <c r="T9" s="87"/>
      <c r="U9" s="87"/>
      <c r="V9" s="87"/>
    </row>
    <row r="10" spans="2:22">
      <c r="B10" s="174">
        <v>4</v>
      </c>
      <c r="C10" s="207"/>
      <c r="D10" s="207"/>
      <c r="E10" s="207"/>
      <c r="F10" s="208"/>
      <c r="G10" s="49"/>
      <c r="H10" s="270"/>
      <c r="I10" s="83"/>
      <c r="J10" s="83"/>
      <c r="K10" s="83"/>
      <c r="L10" s="49"/>
      <c r="M10" s="49"/>
      <c r="N10" s="49"/>
      <c r="O10" s="62">
        <f t="shared" si="0"/>
        <v>0</v>
      </c>
      <c r="Q10" s="87"/>
      <c r="R10" s="87"/>
      <c r="S10" s="87"/>
      <c r="T10" s="87"/>
      <c r="U10" s="87"/>
      <c r="V10" s="87"/>
    </row>
    <row r="11" spans="2:22" ht="15.75">
      <c r="B11" s="175">
        <v>5</v>
      </c>
      <c r="C11" s="207"/>
      <c r="D11" s="207"/>
      <c r="E11" s="207"/>
      <c r="F11" s="208"/>
      <c r="G11" s="49"/>
      <c r="H11" s="270"/>
      <c r="I11" s="83"/>
      <c r="J11" s="83"/>
      <c r="K11" s="83"/>
      <c r="L11" s="49"/>
      <c r="M11" s="49"/>
      <c r="N11" s="49"/>
      <c r="O11" s="62">
        <f t="shared" si="0"/>
        <v>0</v>
      </c>
      <c r="Q11" s="87"/>
      <c r="R11" s="87"/>
      <c r="S11" s="87"/>
      <c r="T11" s="87"/>
      <c r="U11" s="87"/>
      <c r="V11" s="87"/>
    </row>
    <row r="12" spans="2:22">
      <c r="B12" s="174">
        <v>6</v>
      </c>
      <c r="C12" s="207"/>
      <c r="D12" s="207"/>
      <c r="E12" s="207"/>
      <c r="F12" s="208"/>
      <c r="G12" s="49"/>
      <c r="H12" s="270"/>
      <c r="I12" s="83"/>
      <c r="J12" s="83"/>
      <c r="K12" s="83"/>
      <c r="L12" s="49"/>
      <c r="M12" s="49"/>
      <c r="N12" s="49"/>
      <c r="O12" s="62">
        <f t="shared" si="0"/>
        <v>0</v>
      </c>
      <c r="Q12" s="87"/>
      <c r="R12" s="87"/>
      <c r="S12" s="87" t="s">
        <v>751</v>
      </c>
      <c r="T12" s="87"/>
      <c r="U12" s="87"/>
      <c r="V12" s="87"/>
    </row>
    <row r="13" spans="2:22" ht="15.75">
      <c r="B13" s="174">
        <v>7</v>
      </c>
      <c r="C13" s="207"/>
      <c r="D13" s="207"/>
      <c r="E13" s="207"/>
      <c r="F13" s="208"/>
      <c r="G13" s="49"/>
      <c r="H13" s="270"/>
      <c r="I13" s="83"/>
      <c r="J13" s="83"/>
      <c r="K13" s="83"/>
      <c r="L13" s="49"/>
      <c r="M13" s="49"/>
      <c r="N13" s="49"/>
      <c r="O13" s="62">
        <f t="shared" si="0"/>
        <v>0</v>
      </c>
      <c r="Q13" s="87"/>
      <c r="R13" s="87"/>
      <c r="S13" s="87" t="s">
        <v>573</v>
      </c>
      <c r="T13" s="172"/>
      <c r="U13" s="87"/>
      <c r="V13" s="87"/>
    </row>
    <row r="14" spans="2:22" ht="15.75">
      <c r="B14" s="174">
        <v>8</v>
      </c>
      <c r="C14" s="207">
        <v>1</v>
      </c>
      <c r="D14" s="207"/>
      <c r="E14" s="207"/>
      <c r="F14" s="208"/>
      <c r="G14" s="49"/>
      <c r="H14" s="270"/>
      <c r="I14" s="83"/>
      <c r="J14" s="83"/>
      <c r="K14" s="83"/>
      <c r="L14" s="49"/>
      <c r="M14" s="49"/>
      <c r="N14" s="49"/>
      <c r="O14" s="62">
        <f t="shared" si="0"/>
        <v>1</v>
      </c>
      <c r="Q14" s="87"/>
      <c r="R14" s="87"/>
      <c r="S14" s="87"/>
      <c r="T14" s="173"/>
      <c r="U14" s="87"/>
      <c r="V14" s="87"/>
    </row>
    <row r="15" spans="2:22" ht="15.75">
      <c r="B15" s="174">
        <v>9</v>
      </c>
      <c r="C15" s="207"/>
      <c r="D15" s="207"/>
      <c r="E15" s="207"/>
      <c r="F15" s="208"/>
      <c r="G15" s="49"/>
      <c r="H15" s="270"/>
      <c r="I15" s="83"/>
      <c r="J15" s="83"/>
      <c r="K15" s="83"/>
      <c r="L15" s="49"/>
      <c r="M15" s="49"/>
      <c r="N15" s="49"/>
      <c r="O15" s="62">
        <f t="shared" si="0"/>
        <v>0</v>
      </c>
      <c r="Q15" s="87"/>
      <c r="R15" s="87"/>
      <c r="S15" s="87"/>
      <c r="T15" s="173"/>
      <c r="U15" s="87"/>
      <c r="V15" s="87"/>
    </row>
    <row r="16" spans="2:22" ht="15.75">
      <c r="B16" s="174">
        <v>10</v>
      </c>
      <c r="C16" s="207"/>
      <c r="D16" s="207"/>
      <c r="E16" s="207"/>
      <c r="F16" s="208"/>
      <c r="G16" s="49"/>
      <c r="H16" s="270"/>
      <c r="I16" s="83"/>
      <c r="J16" s="83"/>
      <c r="K16" s="83"/>
      <c r="L16" s="49"/>
      <c r="M16" s="49"/>
      <c r="N16" s="49"/>
      <c r="O16" s="62">
        <f t="shared" si="0"/>
        <v>0</v>
      </c>
      <c r="Q16" s="87"/>
      <c r="R16" s="87"/>
      <c r="S16" s="87"/>
      <c r="T16" s="173"/>
      <c r="U16" s="87"/>
      <c r="V16" s="87"/>
    </row>
    <row r="17" spans="2:22" ht="15.75">
      <c r="B17" s="174">
        <v>11</v>
      </c>
      <c r="C17" s="207"/>
      <c r="D17" s="207"/>
      <c r="E17" s="207"/>
      <c r="F17" s="208"/>
      <c r="G17" s="49"/>
      <c r="H17" s="270"/>
      <c r="I17" s="83"/>
      <c r="J17" s="83"/>
      <c r="K17" s="83"/>
      <c r="L17" s="49"/>
      <c r="M17" s="49"/>
      <c r="N17" s="49"/>
      <c r="O17" s="62">
        <f t="shared" si="0"/>
        <v>0</v>
      </c>
      <c r="Q17" s="87"/>
      <c r="R17" s="87"/>
      <c r="S17" s="87"/>
      <c r="T17" s="173"/>
      <c r="U17" s="87"/>
      <c r="V17" s="87"/>
    </row>
    <row r="18" spans="2:22" ht="15.75">
      <c r="B18" s="174">
        <v>12</v>
      </c>
      <c r="C18" s="207"/>
      <c r="D18" s="207"/>
      <c r="E18" s="207"/>
      <c r="F18" s="208"/>
      <c r="G18" s="49"/>
      <c r="H18" s="270"/>
      <c r="I18" s="83"/>
      <c r="J18" s="83"/>
      <c r="K18" s="83"/>
      <c r="L18" s="49"/>
      <c r="M18" s="49"/>
      <c r="N18" s="49"/>
      <c r="O18" s="62">
        <f t="shared" si="0"/>
        <v>0</v>
      </c>
      <c r="Q18" s="87"/>
      <c r="R18" s="87"/>
      <c r="S18" s="87"/>
      <c r="T18" s="173"/>
      <c r="U18" s="87"/>
      <c r="V18" s="87"/>
    </row>
    <row r="19" spans="2:22" ht="15.75">
      <c r="B19" s="174">
        <v>13</v>
      </c>
      <c r="C19" s="207"/>
      <c r="D19" s="207"/>
      <c r="E19" s="207"/>
      <c r="F19" s="208"/>
      <c r="G19" s="49"/>
      <c r="H19" s="270"/>
      <c r="I19" s="83"/>
      <c r="J19" s="83"/>
      <c r="K19" s="83"/>
      <c r="L19" s="49"/>
      <c r="M19" s="49"/>
      <c r="N19" s="49"/>
      <c r="O19" s="62">
        <f t="shared" si="0"/>
        <v>0</v>
      </c>
      <c r="Q19" s="87"/>
      <c r="R19" s="87"/>
      <c r="S19" s="87"/>
      <c r="T19" s="172"/>
      <c r="U19" s="87"/>
      <c r="V19" s="87"/>
    </row>
    <row r="20" spans="2:22" ht="15.75">
      <c r="B20" s="174">
        <v>14</v>
      </c>
      <c r="C20" s="207">
        <v>1</v>
      </c>
      <c r="D20" s="207"/>
      <c r="E20" s="207"/>
      <c r="F20" s="208"/>
      <c r="G20" s="49"/>
      <c r="H20" s="270"/>
      <c r="I20" s="83"/>
      <c r="J20" s="83"/>
      <c r="K20" s="83"/>
      <c r="L20" s="49"/>
      <c r="M20" s="49"/>
      <c r="N20" s="49"/>
      <c r="O20" s="62">
        <f t="shared" si="0"/>
        <v>1</v>
      </c>
      <c r="Q20" s="87"/>
      <c r="R20" s="87"/>
      <c r="S20" s="87"/>
      <c r="T20" s="173"/>
      <c r="U20" s="87"/>
      <c r="V20" s="87"/>
    </row>
    <row r="21" spans="2:22" ht="15.75">
      <c r="B21" s="175">
        <v>15</v>
      </c>
      <c r="C21" s="207">
        <v>1</v>
      </c>
      <c r="D21" s="207"/>
      <c r="E21" s="207"/>
      <c r="F21" s="208"/>
      <c r="G21" s="49"/>
      <c r="H21" s="270"/>
      <c r="I21" s="83"/>
      <c r="J21" s="83"/>
      <c r="K21" s="83"/>
      <c r="L21" s="49"/>
      <c r="M21" s="49"/>
      <c r="N21" s="49"/>
      <c r="O21" s="62">
        <f t="shared" si="0"/>
        <v>1</v>
      </c>
      <c r="Q21" s="87"/>
      <c r="R21" s="87"/>
      <c r="S21" s="87"/>
      <c r="T21" s="173"/>
      <c r="U21" s="87"/>
      <c r="V21" s="87"/>
    </row>
    <row r="22" spans="2:22" ht="15.75">
      <c r="B22" s="174">
        <v>16</v>
      </c>
      <c r="C22" s="207"/>
      <c r="D22" s="207"/>
      <c r="E22" s="207"/>
      <c r="F22" s="208"/>
      <c r="G22" s="49"/>
      <c r="H22" s="270"/>
      <c r="I22" s="83"/>
      <c r="J22" s="83"/>
      <c r="K22" s="83"/>
      <c r="L22" s="49"/>
      <c r="M22" s="49"/>
      <c r="N22" s="49"/>
      <c r="O22" s="62">
        <f t="shared" si="0"/>
        <v>0</v>
      </c>
      <c r="Q22" s="87"/>
      <c r="R22" s="87"/>
      <c r="S22" s="87"/>
      <c r="T22" s="173"/>
      <c r="U22" s="87"/>
      <c r="V22" s="87"/>
    </row>
    <row r="23" spans="2:22">
      <c r="B23" s="174">
        <v>17</v>
      </c>
      <c r="C23" s="207"/>
      <c r="D23" s="207"/>
      <c r="E23" s="207"/>
      <c r="F23" s="208"/>
      <c r="G23" s="49"/>
      <c r="H23" s="270"/>
      <c r="I23" s="83"/>
      <c r="J23" s="83"/>
      <c r="K23" s="83"/>
      <c r="L23" s="49"/>
      <c r="M23" s="49"/>
      <c r="N23" s="49"/>
      <c r="O23" s="62">
        <f t="shared" si="0"/>
        <v>0</v>
      </c>
      <c r="Q23" s="87"/>
      <c r="R23" s="87"/>
      <c r="S23" s="87"/>
      <c r="T23" s="87"/>
      <c r="U23" s="87"/>
      <c r="V23" s="87"/>
    </row>
    <row r="24" spans="2:22">
      <c r="B24" s="174">
        <v>18</v>
      </c>
      <c r="C24" s="207"/>
      <c r="D24" s="207"/>
      <c r="E24" s="207"/>
      <c r="F24" s="208"/>
      <c r="G24" s="49"/>
      <c r="H24" s="270"/>
      <c r="I24" s="83"/>
      <c r="J24" s="83"/>
      <c r="K24" s="83"/>
      <c r="L24" s="49"/>
      <c r="M24" s="49"/>
      <c r="N24" s="49"/>
      <c r="O24" s="145">
        <f t="shared" si="0"/>
        <v>0</v>
      </c>
      <c r="Q24" s="87"/>
      <c r="R24" s="87"/>
      <c r="S24" s="87"/>
      <c r="T24" s="87"/>
      <c r="U24" s="87"/>
      <c r="V24" s="87"/>
    </row>
    <row r="25" spans="2:22">
      <c r="B25" s="174">
        <v>19</v>
      </c>
      <c r="C25" s="207"/>
      <c r="D25" s="207"/>
      <c r="E25" s="207"/>
      <c r="F25" s="208"/>
      <c r="G25" s="49"/>
      <c r="H25" s="270"/>
      <c r="I25" s="83"/>
      <c r="J25" s="83"/>
      <c r="K25" s="83"/>
      <c r="L25" s="49"/>
      <c r="M25" s="49"/>
      <c r="N25" s="49"/>
      <c r="O25" s="62">
        <f t="shared" si="0"/>
        <v>0</v>
      </c>
      <c r="Q25" s="87"/>
      <c r="R25" s="87"/>
      <c r="S25" s="87"/>
      <c r="T25" s="87"/>
      <c r="U25" s="87"/>
      <c r="V25" s="87"/>
    </row>
    <row r="26" spans="2:22">
      <c r="B26" s="174">
        <v>20</v>
      </c>
      <c r="C26" s="207"/>
      <c r="D26" s="207"/>
      <c r="E26" s="207"/>
      <c r="F26" s="208"/>
      <c r="G26" s="49"/>
      <c r="H26" s="270"/>
      <c r="I26" s="83"/>
      <c r="J26" s="83"/>
      <c r="K26" s="83"/>
      <c r="L26" s="49"/>
      <c r="M26" s="49"/>
      <c r="N26" s="49"/>
      <c r="O26" s="62">
        <f t="shared" si="0"/>
        <v>0</v>
      </c>
      <c r="Q26" s="87"/>
      <c r="R26" s="87"/>
      <c r="S26" s="87"/>
      <c r="T26" s="87"/>
      <c r="U26" s="87"/>
      <c r="V26" s="87"/>
    </row>
    <row r="27" spans="2:22">
      <c r="B27" s="174">
        <v>21</v>
      </c>
      <c r="C27" s="207"/>
      <c r="D27" s="207"/>
      <c r="E27" s="207"/>
      <c r="F27" s="208"/>
      <c r="G27" s="49"/>
      <c r="H27" s="270"/>
      <c r="I27" s="83"/>
      <c r="J27" s="83"/>
      <c r="K27" s="83"/>
      <c r="L27" s="49"/>
      <c r="M27" s="49"/>
      <c r="N27" s="49"/>
      <c r="O27" s="62">
        <f t="shared" si="0"/>
        <v>0</v>
      </c>
      <c r="Q27" s="87"/>
      <c r="R27" s="87"/>
      <c r="S27" s="87"/>
      <c r="T27" s="87"/>
      <c r="U27" s="87"/>
      <c r="V27" s="87"/>
    </row>
    <row r="28" spans="2:22">
      <c r="B28" s="174">
        <v>22</v>
      </c>
      <c r="C28" s="207"/>
      <c r="D28" s="207"/>
      <c r="E28" s="207"/>
      <c r="F28" s="208"/>
      <c r="G28" s="49"/>
      <c r="H28" s="270"/>
      <c r="I28" s="83"/>
      <c r="J28" s="83"/>
      <c r="K28" s="83"/>
      <c r="L28" s="49"/>
      <c r="M28" s="49"/>
      <c r="N28" s="49"/>
      <c r="O28" s="62">
        <f t="shared" si="0"/>
        <v>0</v>
      </c>
      <c r="Q28" s="87"/>
      <c r="R28" s="87"/>
      <c r="S28" s="87"/>
      <c r="T28" s="87"/>
      <c r="U28" s="87"/>
      <c r="V28" s="87"/>
    </row>
    <row r="29" spans="2:22">
      <c r="B29" s="174">
        <v>23</v>
      </c>
      <c r="C29" s="207"/>
      <c r="D29" s="207"/>
      <c r="E29" s="207"/>
      <c r="F29" s="208"/>
      <c r="G29" s="49"/>
      <c r="H29" s="270"/>
      <c r="I29" s="83"/>
      <c r="J29" s="83"/>
      <c r="K29" s="83"/>
      <c r="L29" s="49"/>
      <c r="M29" s="49"/>
      <c r="N29" s="49"/>
      <c r="O29" s="62">
        <f t="shared" si="0"/>
        <v>0</v>
      </c>
      <c r="Q29" s="87"/>
      <c r="R29" s="87"/>
      <c r="S29" s="87"/>
      <c r="T29" s="87"/>
      <c r="U29" s="87"/>
      <c r="V29" s="87"/>
    </row>
    <row r="30" spans="2:22">
      <c r="B30" s="174">
        <v>24</v>
      </c>
      <c r="C30" s="207"/>
      <c r="D30" s="207"/>
      <c r="E30" s="207"/>
      <c r="F30" s="208"/>
      <c r="G30" s="49"/>
      <c r="H30" s="270"/>
      <c r="I30" s="83"/>
      <c r="J30" s="83"/>
      <c r="K30" s="83"/>
      <c r="L30" s="49"/>
      <c r="M30" s="49"/>
      <c r="N30" s="49"/>
      <c r="O30" s="62">
        <f t="shared" si="0"/>
        <v>0</v>
      </c>
      <c r="Q30" s="87"/>
      <c r="R30" s="87"/>
      <c r="S30" s="87"/>
      <c r="T30" s="87"/>
      <c r="U30" s="87"/>
      <c r="V30" s="87"/>
    </row>
    <row r="31" spans="2:22">
      <c r="B31" s="174">
        <v>25</v>
      </c>
      <c r="C31" s="207"/>
      <c r="D31" s="207"/>
      <c r="E31" s="207"/>
      <c r="F31" s="208"/>
      <c r="G31" s="49"/>
      <c r="H31" s="270"/>
      <c r="I31" s="83"/>
      <c r="J31" s="83"/>
      <c r="K31" s="83"/>
      <c r="L31" s="49"/>
      <c r="M31" s="49"/>
      <c r="N31" s="49"/>
      <c r="O31" s="62">
        <f t="shared" si="0"/>
        <v>0</v>
      </c>
      <c r="Q31" s="87"/>
      <c r="R31" s="87"/>
      <c r="S31" s="87"/>
      <c r="T31" s="87"/>
      <c r="U31" s="87"/>
      <c r="V31" s="87"/>
    </row>
    <row r="32" spans="2:22" ht="15.75" thickBot="1">
      <c r="B32" s="176">
        <v>26</v>
      </c>
      <c r="C32" s="207"/>
      <c r="D32" s="207"/>
      <c r="E32" s="207"/>
      <c r="F32" s="208"/>
      <c r="G32" s="49"/>
      <c r="H32" s="270"/>
      <c r="I32" s="83"/>
      <c r="J32" s="83"/>
      <c r="K32" s="83"/>
      <c r="L32" s="49"/>
      <c r="M32" s="49"/>
      <c r="N32" s="49"/>
      <c r="O32" s="62">
        <f t="shared" si="0"/>
        <v>0</v>
      </c>
      <c r="Q32" s="87"/>
      <c r="R32" s="87"/>
      <c r="S32" s="87"/>
      <c r="T32" s="87"/>
      <c r="U32" s="87"/>
      <c r="V32" s="87"/>
    </row>
    <row r="33" spans="2:22">
      <c r="B33" s="344">
        <v>27</v>
      </c>
      <c r="C33" s="207"/>
      <c r="D33" s="207"/>
      <c r="E33" s="207"/>
      <c r="F33" s="208"/>
      <c r="G33" s="49"/>
      <c r="H33" s="270"/>
      <c r="I33" s="83"/>
      <c r="J33" s="83"/>
      <c r="K33" s="83"/>
      <c r="L33" s="49"/>
      <c r="M33" s="49"/>
      <c r="N33" s="49"/>
      <c r="O33" s="62">
        <f t="shared" si="0"/>
        <v>0</v>
      </c>
      <c r="Q33" s="87"/>
      <c r="R33" s="87"/>
      <c r="S33" s="87"/>
      <c r="T33" s="87"/>
      <c r="U33" s="87"/>
      <c r="V33" s="87"/>
    </row>
    <row r="34" spans="2:22">
      <c r="B34" s="177">
        <v>28</v>
      </c>
      <c r="C34" s="207"/>
      <c r="D34" s="207"/>
      <c r="E34" s="207"/>
      <c r="F34" s="208"/>
      <c r="G34" s="49"/>
      <c r="H34" s="270"/>
      <c r="I34" s="83"/>
      <c r="J34" s="83"/>
      <c r="K34" s="83"/>
      <c r="L34" s="49"/>
      <c r="M34" s="49"/>
      <c r="N34" s="49"/>
      <c r="O34" s="62">
        <f t="shared" si="0"/>
        <v>0</v>
      </c>
      <c r="Q34" s="87"/>
      <c r="R34" s="87"/>
      <c r="S34" s="87"/>
      <c r="T34" s="87"/>
      <c r="U34" s="87"/>
      <c r="V34" s="87"/>
    </row>
    <row r="35" spans="2:22">
      <c r="B35" s="174">
        <v>29</v>
      </c>
      <c r="C35" s="207">
        <v>1</v>
      </c>
      <c r="D35" s="207"/>
      <c r="E35" s="207"/>
      <c r="F35" s="208"/>
      <c r="G35" s="49"/>
      <c r="H35" s="270"/>
      <c r="I35" s="83"/>
      <c r="J35" s="83"/>
      <c r="K35" s="83"/>
      <c r="L35" s="49"/>
      <c r="M35" s="49"/>
      <c r="N35" s="49"/>
      <c r="O35" s="62">
        <f t="shared" si="0"/>
        <v>1</v>
      </c>
      <c r="Q35" s="87"/>
      <c r="R35" s="87"/>
      <c r="S35" s="87"/>
      <c r="T35" s="87"/>
      <c r="U35" s="87"/>
      <c r="V35" s="87"/>
    </row>
    <row r="36" spans="2:22">
      <c r="B36" s="174">
        <v>30</v>
      </c>
      <c r="C36" s="207"/>
      <c r="D36" s="207"/>
      <c r="E36" s="207"/>
      <c r="F36" s="208"/>
      <c r="G36" s="49"/>
      <c r="H36" s="270"/>
      <c r="I36" s="83"/>
      <c r="J36" s="83"/>
      <c r="K36" s="83"/>
      <c r="L36" s="49"/>
      <c r="M36" s="49"/>
      <c r="N36" s="49"/>
      <c r="O36" s="62">
        <f t="shared" si="0"/>
        <v>0</v>
      </c>
      <c r="Q36" s="87"/>
      <c r="R36" s="87"/>
      <c r="S36" s="87"/>
      <c r="T36" s="87"/>
      <c r="U36" s="87"/>
      <c r="V36" s="87"/>
    </row>
    <row r="37" spans="2:22">
      <c r="B37" s="174">
        <v>31</v>
      </c>
      <c r="C37" s="207"/>
      <c r="D37" s="207"/>
      <c r="E37" s="207"/>
      <c r="F37" s="208"/>
      <c r="G37" s="49"/>
      <c r="H37" s="270"/>
      <c r="I37" s="83"/>
      <c r="J37" s="83"/>
      <c r="K37" s="83"/>
      <c r="L37" s="49"/>
      <c r="M37" s="49"/>
      <c r="N37" s="49"/>
      <c r="O37" s="62">
        <f t="shared" si="0"/>
        <v>0</v>
      </c>
      <c r="Q37" s="87"/>
      <c r="R37" s="87"/>
      <c r="S37" s="87"/>
      <c r="T37" s="87"/>
      <c r="U37" s="87"/>
      <c r="V37" s="87"/>
    </row>
    <row r="38" spans="2:22">
      <c r="B38" s="174">
        <v>32</v>
      </c>
      <c r="C38" s="207"/>
      <c r="D38" s="207"/>
      <c r="E38" s="207"/>
      <c r="F38" s="208"/>
      <c r="G38" s="49"/>
      <c r="H38" s="270"/>
      <c r="I38" s="83"/>
      <c r="J38" s="83"/>
      <c r="K38" s="83"/>
      <c r="L38" s="49"/>
      <c r="M38" s="49"/>
      <c r="N38" s="49"/>
      <c r="O38" s="62">
        <f t="shared" si="0"/>
        <v>0</v>
      </c>
      <c r="Q38" s="87"/>
      <c r="R38" s="87"/>
      <c r="S38" s="87"/>
      <c r="T38" s="87"/>
      <c r="U38" s="87"/>
      <c r="V38" s="87"/>
    </row>
    <row r="39" spans="2:22">
      <c r="B39" s="174">
        <v>33</v>
      </c>
      <c r="C39" s="207"/>
      <c r="D39" s="207"/>
      <c r="E39" s="207"/>
      <c r="F39" s="208"/>
      <c r="G39" s="49"/>
      <c r="H39" s="270"/>
      <c r="I39" s="83"/>
      <c r="J39" s="83"/>
      <c r="K39" s="83"/>
      <c r="L39" s="49"/>
      <c r="M39" s="49"/>
      <c r="N39" s="49"/>
      <c r="O39" s="62">
        <f t="shared" si="0"/>
        <v>0</v>
      </c>
      <c r="Q39" s="87"/>
      <c r="R39" s="87"/>
      <c r="S39" s="87"/>
      <c r="T39" s="87"/>
      <c r="U39" s="87"/>
      <c r="V39" s="87"/>
    </row>
    <row r="40" spans="2:22" ht="30">
      <c r="B40" s="57" t="s">
        <v>31</v>
      </c>
      <c r="C40" s="58">
        <f t="shared" ref="C40:N40" si="1">SUM(C7:C39)</f>
        <v>6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0</v>
      </c>
      <c r="H40" s="58">
        <f t="shared" si="1"/>
        <v>0</v>
      </c>
      <c r="I40" s="58">
        <f t="shared" si="1"/>
        <v>0</v>
      </c>
      <c r="J40" s="58">
        <f t="shared" si="1"/>
        <v>0</v>
      </c>
      <c r="K40" s="58">
        <f t="shared" si="1"/>
        <v>0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2"/>
      <c r="Q40" s="87"/>
      <c r="R40" s="87"/>
      <c r="S40" s="87"/>
      <c r="T40" s="87"/>
      <c r="U40" s="87"/>
      <c r="V40" s="87"/>
    </row>
    <row r="41" spans="2:22" ht="30.75" thickBot="1">
      <c r="B41" s="629" t="s">
        <v>34</v>
      </c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1"/>
      <c r="N41" s="59" t="s">
        <v>33</v>
      </c>
      <c r="O41" s="60">
        <f>SUM(O7:O39)</f>
        <v>6</v>
      </c>
      <c r="Q41" s="87"/>
      <c r="R41" s="87"/>
      <c r="S41" s="87"/>
      <c r="T41" s="87"/>
      <c r="U41" s="87"/>
      <c r="V41" s="87"/>
    </row>
    <row r="42" spans="2:22">
      <c r="Q42" s="87"/>
      <c r="R42" s="626"/>
      <c r="S42" s="626"/>
      <c r="T42" s="87"/>
      <c r="U42" s="87"/>
      <c r="V42" s="87"/>
    </row>
    <row r="43" spans="2:22">
      <c r="Q43" s="87"/>
      <c r="R43" s="42"/>
      <c r="S43" s="87"/>
      <c r="T43" s="87"/>
      <c r="U43" s="87"/>
      <c r="V43" s="87"/>
    </row>
    <row r="44" spans="2:22">
      <c r="Q44" s="87"/>
      <c r="R44" s="42"/>
      <c r="S44" s="87"/>
      <c r="T44" s="87"/>
      <c r="U44" s="87"/>
      <c r="V44" s="87"/>
    </row>
    <row r="45" spans="2:22">
      <c r="Q45" s="87"/>
      <c r="R45" s="42"/>
      <c r="S45" s="87"/>
      <c r="T45" s="87"/>
      <c r="U45" s="87"/>
      <c r="V45" s="87"/>
    </row>
    <row r="46" spans="2:22">
      <c r="Q46" s="87"/>
      <c r="R46" s="87"/>
      <c r="S46" s="87"/>
      <c r="T46" s="87"/>
      <c r="U46" s="87"/>
      <c r="V46" s="87"/>
    </row>
  </sheetData>
  <mergeCells count="6">
    <mergeCell ref="R42:S42"/>
    <mergeCell ref="B2:O2"/>
    <mergeCell ref="B3:O3"/>
    <mergeCell ref="B41:M41"/>
    <mergeCell ref="C5:E5"/>
    <mergeCell ref="F4:N4"/>
  </mergeCells>
  <printOptions horizontalCentered="1"/>
  <pageMargins left="0.25" right="0.25" top="0.75" bottom="0.75" header="0.3" footer="0.3"/>
  <pageSetup scale="81" orientation="landscape" r:id="rId1"/>
  <headerFooter>
    <oddFooter>&amp;C&amp;D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80"/>
  <sheetViews>
    <sheetView zoomScaleNormal="100" workbookViewId="0">
      <selection activeCell="A3" sqref="A3:F3"/>
    </sheetView>
  </sheetViews>
  <sheetFormatPr defaultRowHeight="15"/>
  <cols>
    <col min="1" max="1" width="12.140625" style="267" bestFit="1" customWidth="1"/>
    <col min="2" max="2" width="14.7109375" style="267" bestFit="1" customWidth="1"/>
    <col min="3" max="3" width="14.140625" style="267" bestFit="1" customWidth="1"/>
    <col min="4" max="4" width="30.5703125" style="343" bestFit="1" customWidth="1"/>
    <col min="5" max="5" width="36.85546875" style="221" bestFit="1" customWidth="1"/>
    <col min="6" max="6" width="29.140625" style="221" bestFit="1" customWidth="1"/>
    <col min="7" max="7" width="32.28515625" style="221" bestFit="1" customWidth="1"/>
    <col min="8" max="16384" width="9.140625" style="221"/>
  </cols>
  <sheetData>
    <row r="1" spans="1:8" ht="18.75">
      <c r="A1" s="638" t="s">
        <v>259</v>
      </c>
      <c r="B1" s="638"/>
      <c r="C1" s="638"/>
      <c r="D1" s="638"/>
      <c r="E1" s="638"/>
      <c r="F1" s="638"/>
      <c r="G1" s="87"/>
      <c r="H1" s="87"/>
    </row>
    <row r="2" spans="1:8" ht="18.75">
      <c r="A2" s="638" t="s">
        <v>585</v>
      </c>
      <c r="B2" s="638"/>
      <c r="C2" s="638"/>
      <c r="D2" s="638"/>
      <c r="E2" s="638"/>
      <c r="F2" s="638"/>
      <c r="G2" s="87"/>
      <c r="H2" s="87"/>
    </row>
    <row r="3" spans="1:8" ht="18.75">
      <c r="A3" s="638" t="s">
        <v>2039</v>
      </c>
      <c r="B3" s="638"/>
      <c r="C3" s="638"/>
      <c r="D3" s="638"/>
      <c r="E3" s="638"/>
      <c r="F3" s="638"/>
      <c r="G3" s="87"/>
      <c r="H3" s="87"/>
    </row>
    <row r="4" spans="1:8">
      <c r="A4" s="347" t="s">
        <v>650</v>
      </c>
      <c r="B4" s="347" t="s">
        <v>795</v>
      </c>
      <c r="C4" s="347" t="s">
        <v>796</v>
      </c>
      <c r="D4" s="348" t="s">
        <v>797</v>
      </c>
      <c r="E4" s="349" t="s">
        <v>272</v>
      </c>
      <c r="F4" s="349" t="s">
        <v>798</v>
      </c>
      <c r="G4" s="345"/>
    </row>
    <row r="5" spans="1:8">
      <c r="G5"/>
    </row>
    <row r="6" spans="1:8">
      <c r="G6" s="362"/>
    </row>
    <row r="7" spans="1:8">
      <c r="G7" s="370"/>
    </row>
    <row r="8" spans="1:8">
      <c r="G8"/>
    </row>
    <row r="9" spans="1:8">
      <c r="G9" s="362"/>
    </row>
    <row r="10" spans="1:8">
      <c r="G10" s="362"/>
    </row>
    <row r="11" spans="1:8">
      <c r="G11"/>
    </row>
    <row r="12" spans="1:8">
      <c r="G12"/>
    </row>
    <row r="14" spans="1:8">
      <c r="G14"/>
    </row>
    <row r="15" spans="1:8">
      <c r="G15"/>
    </row>
    <row r="16" spans="1:8">
      <c r="G16" s="365"/>
    </row>
    <row r="17" spans="7:7">
      <c r="G17" s="362"/>
    </row>
    <row r="18" spans="7:7">
      <c r="G18"/>
    </row>
    <row r="19" spans="7:7">
      <c r="G19"/>
    </row>
    <row r="20" spans="7:7">
      <c r="G20"/>
    </row>
    <row r="22" spans="7:7">
      <c r="G22" s="366"/>
    </row>
    <row r="23" spans="7:7">
      <c r="G23" s="367"/>
    </row>
    <row r="24" spans="7:7">
      <c r="G24" s="362"/>
    </row>
    <row r="25" spans="7:7">
      <c r="G25" s="366"/>
    </row>
    <row r="26" spans="7:7">
      <c r="G26"/>
    </row>
    <row r="27" spans="7:7">
      <c r="G27" s="364"/>
    </row>
    <row r="28" spans="7:7">
      <c r="G28" s="368"/>
    </row>
    <row r="29" spans="7:7">
      <c r="G29" s="362"/>
    </row>
    <row r="30" spans="7:7">
      <c r="G30"/>
    </row>
    <row r="31" spans="7:7">
      <c r="G31" s="362"/>
    </row>
    <row r="32" spans="7:7">
      <c r="G32" s="365"/>
    </row>
    <row r="33" spans="7:7">
      <c r="G33" s="366"/>
    </row>
    <row r="34" spans="7:7">
      <c r="G34" s="366"/>
    </row>
    <row r="35" spans="7:7">
      <c r="G35"/>
    </row>
    <row r="36" spans="7:7">
      <c r="G36" s="364"/>
    </row>
    <row r="37" spans="7:7">
      <c r="G37"/>
    </row>
    <row r="38" spans="7:7">
      <c r="G38" s="364"/>
    </row>
    <row r="39" spans="7:7">
      <c r="G39" s="362"/>
    </row>
    <row r="40" spans="7:7">
      <c r="G40" s="364"/>
    </row>
    <row r="41" spans="7:7">
      <c r="G41" s="366"/>
    </row>
    <row r="42" spans="7:7">
      <c r="G42"/>
    </row>
    <row r="43" spans="7:7">
      <c r="G43"/>
    </row>
    <row r="44" spans="7:7">
      <c r="G44" s="362"/>
    </row>
    <row r="45" spans="7:7">
      <c r="G45" s="368"/>
    </row>
    <row r="46" spans="7:7">
      <c r="G46" s="366"/>
    </row>
    <row r="47" spans="7:7">
      <c r="G47" s="367"/>
    </row>
    <row r="48" spans="7:7">
      <c r="G48" s="365"/>
    </row>
    <row r="49" spans="7:7">
      <c r="G49" s="366"/>
    </row>
    <row r="50" spans="7:7">
      <c r="G50"/>
    </row>
    <row r="51" spans="7:7">
      <c r="G51" s="365"/>
    </row>
    <row r="53" spans="7:7">
      <c r="G53"/>
    </row>
    <row r="54" spans="7:7">
      <c r="G54" s="364"/>
    </row>
    <row r="55" spans="7:7">
      <c r="G55"/>
    </row>
    <row r="56" spans="7:7">
      <c r="G56"/>
    </row>
    <row r="57" spans="7:7">
      <c r="G57" s="363"/>
    </row>
    <row r="58" spans="7:7">
      <c r="G58" s="368"/>
    </row>
    <row r="59" spans="7:7">
      <c r="G59" s="364"/>
    </row>
    <row r="60" spans="7:7">
      <c r="G60"/>
    </row>
    <row r="61" spans="7:7">
      <c r="G61"/>
    </row>
    <row r="62" spans="7:7">
      <c r="G62"/>
    </row>
    <row r="63" spans="7:7">
      <c r="G63" s="364"/>
    </row>
    <row r="64" spans="7:7">
      <c r="G64" s="367"/>
    </row>
    <row r="65" spans="7:7">
      <c r="G65"/>
    </row>
    <row r="66" spans="7:7">
      <c r="G66" s="366"/>
    </row>
    <row r="67" spans="7:7">
      <c r="G67" s="362"/>
    </row>
    <row r="68" spans="7:7">
      <c r="G68" s="368"/>
    </row>
    <row r="69" spans="7:7">
      <c r="G69" s="363"/>
    </row>
    <row r="70" spans="7:7">
      <c r="G70"/>
    </row>
    <row r="71" spans="7:7">
      <c r="G71" s="367"/>
    </row>
    <row r="72" spans="7:7">
      <c r="G72"/>
    </row>
    <row r="73" spans="7:7">
      <c r="G73" s="362"/>
    </row>
    <row r="74" spans="7:7">
      <c r="G74"/>
    </row>
    <row r="75" spans="7:7">
      <c r="G75" s="368"/>
    </row>
    <row r="76" spans="7:7">
      <c r="G76" s="368"/>
    </row>
    <row r="77" spans="7:7">
      <c r="G77" s="363"/>
    </row>
    <row r="78" spans="7:7">
      <c r="G78" s="362"/>
    </row>
    <row r="79" spans="7:7">
      <c r="G79" s="365"/>
    </row>
    <row r="80" spans="7:7">
      <c r="G80" s="364"/>
    </row>
    <row r="81" spans="7:7">
      <c r="G81"/>
    </row>
    <row r="82" spans="7:7">
      <c r="G82" s="364"/>
    </row>
    <row r="83" spans="7:7">
      <c r="G83"/>
    </row>
    <row r="84" spans="7:7">
      <c r="G84"/>
    </row>
    <row r="85" spans="7:7">
      <c r="G85" s="363"/>
    </row>
    <row r="86" spans="7:7">
      <c r="G86"/>
    </row>
    <row r="87" spans="7:7">
      <c r="G87" s="363"/>
    </row>
    <row r="88" spans="7:7">
      <c r="G88" s="367"/>
    </row>
    <row r="89" spans="7:7">
      <c r="G89" s="366"/>
    </row>
    <row r="90" spans="7:7">
      <c r="G90"/>
    </row>
    <row r="91" spans="7:7">
      <c r="G91"/>
    </row>
    <row r="92" spans="7:7">
      <c r="G92"/>
    </row>
    <row r="93" spans="7:7">
      <c r="G93" s="362"/>
    </row>
    <row r="94" spans="7:7">
      <c r="G94" s="363"/>
    </row>
    <row r="95" spans="7:7">
      <c r="G95" s="366"/>
    </row>
    <row r="96" spans="7:7">
      <c r="G96"/>
    </row>
    <row r="97" spans="7:7">
      <c r="G97" s="366"/>
    </row>
    <row r="98" spans="7:7">
      <c r="G98"/>
    </row>
    <row r="99" spans="7:7">
      <c r="G99" s="364"/>
    </row>
    <row r="100" spans="7:7">
      <c r="G100" s="367"/>
    </row>
    <row r="101" spans="7:7">
      <c r="G101" s="367"/>
    </row>
    <row r="102" spans="7:7">
      <c r="G102" s="362"/>
    </row>
    <row r="103" spans="7:7">
      <c r="G103" s="368"/>
    </row>
    <row r="104" spans="7:7">
      <c r="G104"/>
    </row>
    <row r="105" spans="7:7">
      <c r="G105"/>
    </row>
    <row r="106" spans="7:7">
      <c r="G106" s="362"/>
    </row>
    <row r="107" spans="7:7">
      <c r="G107"/>
    </row>
    <row r="108" spans="7:7">
      <c r="G108" s="363"/>
    </row>
    <row r="109" spans="7:7">
      <c r="G109"/>
    </row>
    <row r="110" spans="7:7">
      <c r="G110"/>
    </row>
    <row r="111" spans="7:7">
      <c r="G111" s="367"/>
    </row>
    <row r="112" spans="7:7">
      <c r="G112" s="363"/>
    </row>
    <row r="113" spans="7:7">
      <c r="G113" s="367"/>
    </row>
    <row r="114" spans="7:7">
      <c r="G114"/>
    </row>
    <row r="115" spans="7:7">
      <c r="G115" s="362"/>
    </row>
    <row r="116" spans="7:7">
      <c r="G116" s="362"/>
    </row>
    <row r="117" spans="7:7">
      <c r="G117"/>
    </row>
    <row r="118" spans="7:7">
      <c r="G118" s="365"/>
    </row>
    <row r="119" spans="7:7">
      <c r="G119" s="366"/>
    </row>
    <row r="120" spans="7:7">
      <c r="G120" s="369"/>
    </row>
    <row r="121" spans="7:7">
      <c r="G121" s="362"/>
    </row>
    <row r="122" spans="7:7">
      <c r="G122" s="368"/>
    </row>
    <row r="123" spans="7:7">
      <c r="G123" s="365"/>
    </row>
    <row r="124" spans="7:7">
      <c r="G124" s="363"/>
    </row>
    <row r="125" spans="7:7">
      <c r="G125"/>
    </row>
    <row r="126" spans="7:7">
      <c r="G126" s="363"/>
    </row>
    <row r="127" spans="7:7">
      <c r="G127" s="364"/>
    </row>
    <row r="128" spans="7:7">
      <c r="G128" s="362"/>
    </row>
    <row r="129" spans="7:7">
      <c r="G129"/>
    </row>
    <row r="130" spans="7:7">
      <c r="G130" s="365"/>
    </row>
    <row r="131" spans="7:7">
      <c r="G131"/>
    </row>
    <row r="132" spans="7:7">
      <c r="G132" s="368"/>
    </row>
    <row r="133" spans="7:7">
      <c r="G133"/>
    </row>
    <row r="134" spans="7:7">
      <c r="G134" s="363"/>
    </row>
    <row r="135" spans="7:7">
      <c r="G135" s="364"/>
    </row>
    <row r="136" spans="7:7">
      <c r="G136" s="367"/>
    </row>
    <row r="137" spans="7:7">
      <c r="G137"/>
    </row>
    <row r="138" spans="7:7">
      <c r="G138" s="366"/>
    </row>
    <row r="139" spans="7:7">
      <c r="G139" s="363"/>
    </row>
    <row r="140" spans="7:7">
      <c r="G140"/>
    </row>
    <row r="141" spans="7:7">
      <c r="G141" s="364"/>
    </row>
    <row r="142" spans="7:7">
      <c r="G142" s="365"/>
    </row>
    <row r="143" spans="7:7">
      <c r="G143" s="366"/>
    </row>
    <row r="144" spans="7:7">
      <c r="G144" s="367"/>
    </row>
    <row r="145" spans="7:7">
      <c r="G145" s="368"/>
    </row>
    <row r="146" spans="7:7">
      <c r="G146"/>
    </row>
    <row r="147" spans="7:7">
      <c r="G147" s="366"/>
    </row>
    <row r="148" spans="7:7">
      <c r="G148"/>
    </row>
    <row r="149" spans="7:7">
      <c r="G149"/>
    </row>
    <row r="150" spans="7:7">
      <c r="G150" s="362"/>
    </row>
    <row r="151" spans="7:7">
      <c r="G151" s="367"/>
    </row>
    <row r="152" spans="7:7">
      <c r="G152"/>
    </row>
    <row r="153" spans="7:7">
      <c r="G153"/>
    </row>
    <row r="154" spans="7:7">
      <c r="G154" s="362"/>
    </row>
    <row r="155" spans="7:7">
      <c r="G155" s="368"/>
    </row>
    <row r="156" spans="7:7">
      <c r="G156"/>
    </row>
    <row r="157" spans="7:7">
      <c r="G157"/>
    </row>
    <row r="158" spans="7:7">
      <c r="G158" s="363"/>
    </row>
    <row r="159" spans="7:7">
      <c r="G159" s="367"/>
    </row>
    <row r="160" spans="7:7">
      <c r="G160" s="366"/>
    </row>
    <row r="161" spans="7:7">
      <c r="G161"/>
    </row>
    <row r="162" spans="7:7">
      <c r="G162" s="366"/>
    </row>
    <row r="163" spans="7:7">
      <c r="G163" s="365"/>
    </row>
    <row r="164" spans="7:7">
      <c r="G164" s="367"/>
    </row>
    <row r="165" spans="7:7">
      <c r="G165"/>
    </row>
    <row r="166" spans="7:7">
      <c r="G166" s="367"/>
    </row>
    <row r="167" spans="7:7">
      <c r="G167"/>
    </row>
    <row r="168" spans="7:7">
      <c r="G168" s="363"/>
    </row>
    <row r="169" spans="7:7">
      <c r="G169" s="366"/>
    </row>
    <row r="170" spans="7:7">
      <c r="G170"/>
    </row>
    <row r="171" spans="7:7">
      <c r="G171" s="363"/>
    </row>
    <row r="172" spans="7:7">
      <c r="G172" s="367"/>
    </row>
    <row r="173" spans="7:7">
      <c r="G173" s="367"/>
    </row>
    <row r="174" spans="7:7">
      <c r="G174" s="365"/>
    </row>
    <row r="175" spans="7:7">
      <c r="G175" s="362"/>
    </row>
    <row r="176" spans="7:7">
      <c r="G176"/>
    </row>
    <row r="177" spans="7:7">
      <c r="G177" s="364"/>
    </row>
    <row r="178" spans="7:7">
      <c r="G178" s="368"/>
    </row>
    <row r="179" spans="7:7">
      <c r="G179" s="362"/>
    </row>
    <row r="180" spans="7:7">
      <c r="G180" s="368"/>
    </row>
    <row r="181" spans="7:7">
      <c r="G181" s="366"/>
    </row>
    <row r="182" spans="7:7">
      <c r="G182" s="366"/>
    </row>
    <row r="183" spans="7:7">
      <c r="G183" s="368"/>
    </row>
    <row r="184" spans="7:7">
      <c r="G184" s="364"/>
    </row>
    <row r="185" spans="7:7">
      <c r="G185" s="363"/>
    </row>
    <row r="186" spans="7:7">
      <c r="G186" s="367"/>
    </row>
    <row r="187" spans="7:7">
      <c r="G187"/>
    </row>
    <row r="188" spans="7:7">
      <c r="G188" s="365"/>
    </row>
    <row r="189" spans="7:7">
      <c r="G189" s="365"/>
    </row>
    <row r="190" spans="7:7">
      <c r="G190" s="362"/>
    </row>
    <row r="191" spans="7:7">
      <c r="G191" s="362"/>
    </row>
    <row r="192" spans="7:7">
      <c r="G192" s="365"/>
    </row>
    <row r="193" spans="7:7">
      <c r="G193"/>
    </row>
    <row r="194" spans="7:7">
      <c r="G194" s="363"/>
    </row>
    <row r="195" spans="7:7">
      <c r="G195"/>
    </row>
    <row r="196" spans="7:7">
      <c r="G196"/>
    </row>
    <row r="197" spans="7:7">
      <c r="G197"/>
    </row>
    <row r="198" spans="7:7">
      <c r="G198" s="366"/>
    </row>
    <row r="199" spans="7:7">
      <c r="G199"/>
    </row>
    <row r="200" spans="7:7">
      <c r="G200" s="366"/>
    </row>
    <row r="201" spans="7:7">
      <c r="G201"/>
    </row>
    <row r="202" spans="7:7">
      <c r="G202" s="366"/>
    </row>
    <row r="203" spans="7:7">
      <c r="G203"/>
    </row>
    <row r="204" spans="7:7">
      <c r="G204" s="367"/>
    </row>
    <row r="205" spans="7:7">
      <c r="G205"/>
    </row>
    <row r="206" spans="7:7">
      <c r="G206" s="366"/>
    </row>
    <row r="207" spans="7:7">
      <c r="G207"/>
    </row>
    <row r="208" spans="7:7">
      <c r="G208"/>
    </row>
    <row r="209" spans="7:7">
      <c r="G209" s="367"/>
    </row>
    <row r="210" spans="7:7">
      <c r="G210" s="368"/>
    </row>
    <row r="211" spans="7:7">
      <c r="G211" s="363"/>
    </row>
    <row r="212" spans="7:7">
      <c r="G212" s="367"/>
    </row>
    <row r="213" spans="7:7">
      <c r="G213"/>
    </row>
    <row r="214" spans="7:7">
      <c r="G214" s="363"/>
    </row>
    <row r="215" spans="7:7">
      <c r="G215" s="368"/>
    </row>
    <row r="216" spans="7:7">
      <c r="G216" s="365"/>
    </row>
    <row r="217" spans="7:7">
      <c r="G217" s="362"/>
    </row>
    <row r="218" spans="7:7">
      <c r="G218" s="366"/>
    </row>
    <row r="219" spans="7:7">
      <c r="G219" s="362"/>
    </row>
    <row r="220" spans="7:7">
      <c r="G220" s="365"/>
    </row>
    <row r="221" spans="7:7">
      <c r="G221" s="362"/>
    </row>
    <row r="222" spans="7:7">
      <c r="G222" s="368"/>
    </row>
    <row r="223" spans="7:7">
      <c r="G223" s="363"/>
    </row>
    <row r="224" spans="7:7">
      <c r="G224" s="366"/>
    </row>
    <row r="225" spans="7:7">
      <c r="G225" s="363"/>
    </row>
    <row r="226" spans="7:7">
      <c r="G226" s="366"/>
    </row>
    <row r="227" spans="7:7">
      <c r="G227" s="366"/>
    </row>
    <row r="228" spans="7:7">
      <c r="G228" s="365"/>
    </row>
    <row r="229" spans="7:7">
      <c r="G229"/>
    </row>
    <row r="230" spans="7:7">
      <c r="G230" s="364"/>
    </row>
    <row r="231" spans="7:7">
      <c r="G231"/>
    </row>
    <row r="232" spans="7:7">
      <c r="G232"/>
    </row>
    <row r="233" spans="7:7">
      <c r="G233" s="362"/>
    </row>
    <row r="234" spans="7:7">
      <c r="G234" s="365"/>
    </row>
    <row r="235" spans="7:7">
      <c r="G235"/>
    </row>
    <row r="236" spans="7:7">
      <c r="G236" s="367"/>
    </row>
    <row r="237" spans="7:7">
      <c r="G237" s="362"/>
    </row>
    <row r="238" spans="7:7">
      <c r="G238" s="363"/>
    </row>
    <row r="239" spans="7:7">
      <c r="G239"/>
    </row>
    <row r="240" spans="7:7">
      <c r="G240"/>
    </row>
    <row r="241" spans="7:7">
      <c r="G241" s="368"/>
    </row>
    <row r="242" spans="7:7">
      <c r="G242" s="364"/>
    </row>
    <row r="243" spans="7:7">
      <c r="G243"/>
    </row>
    <row r="244" spans="7:7">
      <c r="G244" s="368"/>
    </row>
    <row r="245" spans="7:7">
      <c r="G245" s="363"/>
    </row>
    <row r="246" spans="7:7">
      <c r="G246" s="367"/>
    </row>
    <row r="247" spans="7:7">
      <c r="G247" s="363"/>
    </row>
    <row r="248" spans="7:7">
      <c r="G248"/>
    </row>
    <row r="249" spans="7:7">
      <c r="G249"/>
    </row>
    <row r="250" spans="7:7">
      <c r="G250"/>
    </row>
    <row r="251" spans="7:7">
      <c r="G251" s="364"/>
    </row>
    <row r="252" spans="7:7">
      <c r="G252"/>
    </row>
    <row r="253" spans="7:7">
      <c r="G253"/>
    </row>
    <row r="254" spans="7:7">
      <c r="G254" s="368"/>
    </row>
    <row r="255" spans="7:7">
      <c r="G255" s="363"/>
    </row>
    <row r="256" spans="7:7">
      <c r="G256" s="362"/>
    </row>
    <row r="257" spans="7:7">
      <c r="G257" s="362"/>
    </row>
    <row r="258" spans="7:7">
      <c r="G258" s="364"/>
    </row>
    <row r="259" spans="7:7">
      <c r="G259" s="364"/>
    </row>
    <row r="260" spans="7:7">
      <c r="G260"/>
    </row>
    <row r="261" spans="7:7">
      <c r="G261" s="366"/>
    </row>
    <row r="262" spans="7:7">
      <c r="G262" s="366"/>
    </row>
    <row r="263" spans="7:7">
      <c r="G263"/>
    </row>
    <row r="264" spans="7:7">
      <c r="G264" s="363"/>
    </row>
    <row r="265" spans="7:7">
      <c r="G265"/>
    </row>
    <row r="266" spans="7:7">
      <c r="G266" s="363"/>
    </row>
    <row r="267" spans="7:7">
      <c r="G267" s="363"/>
    </row>
    <row r="268" spans="7:7">
      <c r="G268"/>
    </row>
    <row r="269" spans="7:7">
      <c r="G269"/>
    </row>
    <row r="270" spans="7:7">
      <c r="G270" s="362"/>
    </row>
    <row r="271" spans="7:7">
      <c r="G271" s="364"/>
    </row>
    <row r="272" spans="7:7">
      <c r="G272"/>
    </row>
    <row r="273" spans="7:7">
      <c r="G273" s="368"/>
    </row>
    <row r="274" spans="7:7">
      <c r="G274" s="363"/>
    </row>
    <row r="275" spans="7:7">
      <c r="G275" s="362"/>
    </row>
    <row r="276" spans="7:7">
      <c r="G276" s="363"/>
    </row>
    <row r="277" spans="7:7">
      <c r="G277" s="364"/>
    </row>
    <row r="278" spans="7:7">
      <c r="G278" s="363"/>
    </row>
    <row r="279" spans="7:7">
      <c r="G279" s="363"/>
    </row>
    <row r="280" spans="7:7">
      <c r="G280" s="367"/>
    </row>
    <row r="281" spans="7:7">
      <c r="G281" s="368"/>
    </row>
    <row r="282" spans="7:7">
      <c r="G282"/>
    </row>
    <row r="283" spans="7:7">
      <c r="G283" s="362"/>
    </row>
    <row r="284" spans="7:7">
      <c r="G284"/>
    </row>
    <row r="285" spans="7:7">
      <c r="G285"/>
    </row>
    <row r="286" spans="7:7">
      <c r="G286"/>
    </row>
    <row r="287" spans="7:7">
      <c r="G287" s="367"/>
    </row>
    <row r="288" spans="7:7">
      <c r="G288"/>
    </row>
    <row r="289" spans="7:7">
      <c r="G289"/>
    </row>
    <row r="290" spans="7:7">
      <c r="G290" s="365"/>
    </row>
    <row r="291" spans="7:7">
      <c r="G291"/>
    </row>
    <row r="292" spans="7:7">
      <c r="G292"/>
    </row>
    <row r="293" spans="7:7">
      <c r="G293" s="364"/>
    </row>
    <row r="294" spans="7:7">
      <c r="G294" s="362"/>
    </row>
    <row r="295" spans="7:7">
      <c r="G295" s="368"/>
    </row>
    <row r="296" spans="7:7">
      <c r="G296"/>
    </row>
    <row r="297" spans="7:7">
      <c r="G297"/>
    </row>
    <row r="298" spans="7:7">
      <c r="G298" s="364"/>
    </row>
    <row r="299" spans="7:7">
      <c r="G299"/>
    </row>
    <row r="300" spans="7:7">
      <c r="G300"/>
    </row>
    <row r="301" spans="7:7">
      <c r="G301" s="368"/>
    </row>
    <row r="302" spans="7:7">
      <c r="G302" s="365"/>
    </row>
    <row r="303" spans="7:7">
      <c r="G303" s="366"/>
    </row>
    <row r="304" spans="7:7">
      <c r="G304" s="364"/>
    </row>
    <row r="305" spans="7:7">
      <c r="G305" s="365"/>
    </row>
    <row r="306" spans="7:7">
      <c r="G306" s="367"/>
    </row>
    <row r="307" spans="7:7">
      <c r="G307" s="368"/>
    </row>
    <row r="308" spans="7:7">
      <c r="G308"/>
    </row>
    <row r="309" spans="7:7">
      <c r="G309"/>
    </row>
    <row r="310" spans="7:7">
      <c r="G310"/>
    </row>
    <row r="311" spans="7:7">
      <c r="G311" s="363"/>
    </row>
    <row r="312" spans="7:7">
      <c r="G312" s="362"/>
    </row>
    <row r="313" spans="7:7">
      <c r="G313" s="364"/>
    </row>
    <row r="314" spans="7:7">
      <c r="G314" s="368"/>
    </row>
    <row r="315" spans="7:7">
      <c r="G315" s="362"/>
    </row>
    <row r="316" spans="7:7">
      <c r="G316" s="364"/>
    </row>
    <row r="317" spans="7:7">
      <c r="G317"/>
    </row>
    <row r="318" spans="7:7">
      <c r="G318" s="364"/>
    </row>
    <row r="319" spans="7:7">
      <c r="G319" s="368"/>
    </row>
    <row r="320" spans="7:7">
      <c r="G320" s="362"/>
    </row>
    <row r="321" spans="7:7">
      <c r="G321"/>
    </row>
    <row r="322" spans="7:7">
      <c r="G322"/>
    </row>
    <row r="323" spans="7:7">
      <c r="G323" s="365"/>
    </row>
    <row r="324" spans="7:7">
      <c r="G324"/>
    </row>
    <row r="325" spans="7:7">
      <c r="G325" s="366"/>
    </row>
    <row r="326" spans="7:7">
      <c r="G326" s="367"/>
    </row>
    <row r="327" spans="7:7">
      <c r="G327"/>
    </row>
    <row r="328" spans="7:7">
      <c r="G328" s="366"/>
    </row>
    <row r="329" spans="7:7">
      <c r="G329"/>
    </row>
    <row r="330" spans="7:7">
      <c r="G330"/>
    </row>
    <row r="331" spans="7:7">
      <c r="G331" s="367"/>
    </row>
    <row r="332" spans="7:7">
      <c r="G332" s="368"/>
    </row>
    <row r="333" spans="7:7">
      <c r="G333" s="367"/>
    </row>
    <row r="334" spans="7:7">
      <c r="G334" s="363"/>
    </row>
    <row r="335" spans="7:7">
      <c r="G335"/>
    </row>
    <row r="336" spans="7:7">
      <c r="G336"/>
    </row>
    <row r="337" spans="7:7">
      <c r="G337" s="365"/>
    </row>
    <row r="338" spans="7:7">
      <c r="G338" s="362"/>
    </row>
    <row r="339" spans="7:7">
      <c r="G339" s="363"/>
    </row>
    <row r="340" spans="7:7">
      <c r="G340" s="364"/>
    </row>
    <row r="341" spans="7:7">
      <c r="G341"/>
    </row>
    <row r="342" spans="7:7">
      <c r="G342" s="362"/>
    </row>
    <row r="343" spans="7:7">
      <c r="G343"/>
    </row>
    <row r="344" spans="7:7">
      <c r="G344" s="364"/>
    </row>
    <row r="345" spans="7:7">
      <c r="G345" s="363"/>
    </row>
    <row r="346" spans="7:7">
      <c r="G346" s="362"/>
    </row>
    <row r="347" spans="7:7">
      <c r="G347"/>
    </row>
    <row r="348" spans="7:7">
      <c r="G348"/>
    </row>
    <row r="349" spans="7:7">
      <c r="G349" s="368"/>
    </row>
    <row r="350" spans="7:7">
      <c r="G350" s="363"/>
    </row>
    <row r="351" spans="7:7">
      <c r="G351"/>
    </row>
    <row r="352" spans="7:7">
      <c r="G352"/>
    </row>
    <row r="353" spans="7:7">
      <c r="G353" s="363"/>
    </row>
    <row r="354" spans="7:7">
      <c r="G354"/>
    </row>
    <row r="355" spans="7:7">
      <c r="G355" s="368"/>
    </row>
    <row r="356" spans="7:7">
      <c r="G356" s="362"/>
    </row>
    <row r="357" spans="7:7">
      <c r="G357"/>
    </row>
    <row r="358" spans="7:7">
      <c r="G358" s="362"/>
    </row>
    <row r="359" spans="7:7">
      <c r="G359" s="365"/>
    </row>
    <row r="360" spans="7:7">
      <c r="G360" s="363"/>
    </row>
    <row r="361" spans="7:7">
      <c r="G361"/>
    </row>
    <row r="362" spans="7:7">
      <c r="G362"/>
    </row>
    <row r="363" spans="7:7">
      <c r="G363" s="365"/>
    </row>
    <row r="364" spans="7:7">
      <c r="G364"/>
    </row>
    <row r="366" spans="7:7">
      <c r="G366"/>
    </row>
    <row r="367" spans="7:7">
      <c r="G367" s="364"/>
    </row>
    <row r="368" spans="7:7">
      <c r="G368" s="368"/>
    </row>
    <row r="369" spans="7:7">
      <c r="G369"/>
    </row>
    <row r="370" spans="7:7">
      <c r="G370"/>
    </row>
    <row r="371" spans="7:7">
      <c r="G371" s="364"/>
    </row>
    <row r="372" spans="7:7">
      <c r="G372" s="364"/>
    </row>
    <row r="373" spans="7:7">
      <c r="G373" s="365"/>
    </row>
    <row r="374" spans="7:7">
      <c r="G374" s="367"/>
    </row>
    <row r="375" spans="7:7">
      <c r="G375" s="365"/>
    </row>
    <row r="376" spans="7:7">
      <c r="G376" s="364"/>
    </row>
    <row r="377" spans="7:7">
      <c r="G377"/>
    </row>
    <row r="378" spans="7:7">
      <c r="G378"/>
    </row>
    <row r="379" spans="7:7">
      <c r="G379" s="367"/>
    </row>
    <row r="380" spans="7:7">
      <c r="G380" s="363"/>
    </row>
  </sheetData>
  <autoFilter ref="A4:F4" xr:uid="{00000000-0009-0000-0000-000013000000}">
    <sortState ref="A4:F5">
      <sortCondition descending="1" ref="C4"/>
    </sortState>
  </autoFilter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38"/>
  <sheetViews>
    <sheetView topLeftCell="A7" workbookViewId="0">
      <selection activeCell="B40" sqref="B40"/>
    </sheetView>
  </sheetViews>
  <sheetFormatPr defaultRowHeight="15"/>
  <sheetData>
    <row r="1" spans="1:1">
      <c r="A1" s="168"/>
    </row>
    <row r="7" spans="1:1">
      <c r="A7" s="386"/>
    </row>
    <row r="37" spans="1:1" ht="15.75" thickBot="1"/>
    <row r="38" spans="1:1" ht="15.75">
      <c r="A38" s="189" t="str">
        <f>_xlfn.CONCAT("As of ",'Daily Mbr Ins'!$R$1)</f>
        <v>As of 08-29-2018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53"/>
  <sheetViews>
    <sheetView topLeftCell="A55" workbookViewId="0">
      <selection activeCell="C76" sqref="C76"/>
    </sheetView>
  </sheetViews>
  <sheetFormatPr defaultRowHeight="12.75"/>
  <cols>
    <col min="1" max="1" width="14.7109375" style="544" bestFit="1" customWidth="1"/>
    <col min="2" max="3" width="14.85546875" style="544" bestFit="1" customWidth="1"/>
    <col min="4" max="4" width="15.85546875" style="544" bestFit="1" customWidth="1"/>
    <col min="5" max="5" width="12.42578125" style="391" bestFit="1" customWidth="1"/>
    <col min="6" max="6" width="18.7109375" style="391" bestFit="1" customWidth="1"/>
    <col min="7" max="7" width="18.85546875" style="391" bestFit="1" customWidth="1"/>
    <col min="8" max="8" width="27.140625" style="391" bestFit="1" customWidth="1"/>
    <col min="9" max="9" width="13.7109375" style="391" bestFit="1" customWidth="1"/>
    <col min="10" max="10" width="17.28515625" style="391" bestFit="1" customWidth="1"/>
    <col min="11" max="16384" width="9.140625" style="391"/>
  </cols>
  <sheetData>
    <row r="1" spans="1:13">
      <c r="A1" s="639" t="s">
        <v>632</v>
      </c>
      <c r="B1" s="640"/>
      <c r="C1" s="640"/>
      <c r="D1" s="640"/>
      <c r="E1" s="640"/>
      <c r="F1" s="640"/>
    </row>
    <row r="2" spans="1:13">
      <c r="A2" s="544" t="s">
        <v>631</v>
      </c>
      <c r="B2" s="544" t="s">
        <v>633</v>
      </c>
      <c r="C2" s="544" t="s">
        <v>634</v>
      </c>
      <c r="D2" s="544" t="s">
        <v>635</v>
      </c>
      <c r="E2" s="538" t="s">
        <v>636</v>
      </c>
      <c r="F2" s="391" t="s">
        <v>873</v>
      </c>
      <c r="G2" s="391" t="s">
        <v>2050</v>
      </c>
      <c r="H2" s="391" t="s">
        <v>2056</v>
      </c>
      <c r="I2" s="391" t="s">
        <v>2051</v>
      </c>
      <c r="J2" s="391" t="s">
        <v>2052</v>
      </c>
    </row>
    <row r="3" spans="1:13" ht="15">
      <c r="A3" s="539">
        <v>863</v>
      </c>
      <c r="B3" s="539">
        <v>1158</v>
      </c>
      <c r="C3" s="539">
        <v>1189</v>
      </c>
      <c r="D3" s="539">
        <v>863</v>
      </c>
      <c r="E3" s="539">
        <v>863</v>
      </c>
      <c r="F3" s="539">
        <v>863</v>
      </c>
      <c r="G3" s="545">
        <v>1158</v>
      </c>
      <c r="H3" s="545">
        <v>863</v>
      </c>
      <c r="I3" s="545">
        <v>1229</v>
      </c>
      <c r="J3" s="546">
        <v>1032</v>
      </c>
      <c r="L3" s="540"/>
      <c r="M3" s="267"/>
    </row>
    <row r="4" spans="1:13" ht="15">
      <c r="A4" s="539">
        <v>1032</v>
      </c>
      <c r="B4" s="539">
        <v>1189</v>
      </c>
      <c r="C4" s="539">
        <v>1784</v>
      </c>
      <c r="D4" s="539">
        <v>1032</v>
      </c>
      <c r="E4" s="539">
        <v>1032</v>
      </c>
      <c r="F4" s="539">
        <v>1032</v>
      </c>
      <c r="G4" s="545">
        <v>1200</v>
      </c>
      <c r="H4" s="545">
        <v>1032</v>
      </c>
      <c r="I4" s="545">
        <v>1806</v>
      </c>
      <c r="J4" s="546">
        <v>1200</v>
      </c>
      <c r="L4" s="394"/>
      <c r="M4" s="267"/>
    </row>
    <row r="5" spans="1:13" ht="15">
      <c r="A5" s="539">
        <v>1158</v>
      </c>
      <c r="B5" s="539">
        <v>3395</v>
      </c>
      <c r="C5" s="539">
        <v>3145</v>
      </c>
      <c r="D5" s="539">
        <v>1158</v>
      </c>
      <c r="E5" s="539">
        <v>1158</v>
      </c>
      <c r="F5" s="539">
        <v>1158</v>
      </c>
      <c r="G5" s="545">
        <v>1229</v>
      </c>
      <c r="H5" s="545">
        <v>1200</v>
      </c>
      <c r="I5" s="545">
        <v>1882</v>
      </c>
      <c r="J5" s="546">
        <v>1806</v>
      </c>
      <c r="L5" s="540"/>
      <c r="M5" s="267"/>
    </row>
    <row r="6" spans="1:13" ht="15">
      <c r="A6" s="539">
        <v>1189</v>
      </c>
      <c r="B6" s="539">
        <v>4426</v>
      </c>
      <c r="C6" s="539">
        <v>3395</v>
      </c>
      <c r="D6" s="539">
        <v>1189</v>
      </c>
      <c r="E6" s="539">
        <v>1189</v>
      </c>
      <c r="F6" s="539">
        <v>1189</v>
      </c>
      <c r="G6" s="545">
        <v>3136</v>
      </c>
      <c r="H6" s="545">
        <v>1229</v>
      </c>
      <c r="I6" s="545">
        <v>3136</v>
      </c>
      <c r="J6" s="546">
        <v>3419</v>
      </c>
      <c r="L6" s="540"/>
      <c r="M6" s="267"/>
    </row>
    <row r="7" spans="1:13" ht="15">
      <c r="A7" s="539">
        <v>1200</v>
      </c>
      <c r="B7" s="539">
        <v>7521</v>
      </c>
      <c r="C7" s="539">
        <v>3510</v>
      </c>
      <c r="D7" s="539">
        <v>1200</v>
      </c>
      <c r="E7" s="539">
        <v>1200</v>
      </c>
      <c r="F7" s="539">
        <v>1200</v>
      </c>
      <c r="G7" s="545">
        <v>3419</v>
      </c>
      <c r="H7" s="545">
        <v>1784</v>
      </c>
      <c r="I7" s="545">
        <v>3855</v>
      </c>
      <c r="J7" s="546">
        <v>3855</v>
      </c>
      <c r="L7" s="540"/>
      <c r="M7" s="267"/>
    </row>
    <row r="8" spans="1:13" ht="15">
      <c r="A8" s="539">
        <v>1229</v>
      </c>
      <c r="B8" s="539">
        <v>7646</v>
      </c>
      <c r="C8" s="539">
        <v>4260</v>
      </c>
      <c r="D8" s="539">
        <v>1229</v>
      </c>
      <c r="E8" s="539">
        <v>1229</v>
      </c>
      <c r="F8" s="539">
        <v>1229</v>
      </c>
      <c r="G8" s="545">
        <v>3855</v>
      </c>
      <c r="H8" s="545">
        <v>1858</v>
      </c>
      <c r="I8" s="545">
        <v>4584</v>
      </c>
      <c r="J8" s="546">
        <v>7159</v>
      </c>
      <c r="L8" s="540"/>
      <c r="M8" s="267"/>
    </row>
    <row r="9" spans="1:13" ht="15">
      <c r="A9" s="539">
        <v>1784</v>
      </c>
      <c r="B9" s="539">
        <v>8105</v>
      </c>
      <c r="C9" s="539">
        <v>4426</v>
      </c>
      <c r="D9" s="539">
        <v>1784</v>
      </c>
      <c r="E9" s="539">
        <v>1784</v>
      </c>
      <c r="F9" s="539">
        <v>1784</v>
      </c>
      <c r="G9" s="545">
        <v>4584</v>
      </c>
      <c r="H9" s="545">
        <v>2493</v>
      </c>
      <c r="I9" s="545">
        <v>5221</v>
      </c>
      <c r="J9" s="546">
        <v>7904</v>
      </c>
      <c r="L9" s="540"/>
      <c r="M9" s="540"/>
    </row>
    <row r="10" spans="1:13" ht="15">
      <c r="A10" s="539">
        <v>1806</v>
      </c>
      <c r="B10" s="539">
        <v>9188</v>
      </c>
      <c r="C10" s="539">
        <v>4584</v>
      </c>
      <c r="D10" s="539">
        <v>1806</v>
      </c>
      <c r="E10" s="539">
        <v>1806</v>
      </c>
      <c r="F10" s="539">
        <v>1806</v>
      </c>
      <c r="G10" s="545">
        <v>6442</v>
      </c>
      <c r="H10" s="545">
        <v>3121</v>
      </c>
      <c r="I10" s="545">
        <v>7159</v>
      </c>
      <c r="J10" s="546">
        <v>9482</v>
      </c>
      <c r="L10" s="394"/>
      <c r="M10" s="267"/>
    </row>
    <row r="11" spans="1:13" ht="15">
      <c r="A11" s="539">
        <v>1858</v>
      </c>
      <c r="B11" s="539">
        <v>9446</v>
      </c>
      <c r="C11" s="539">
        <v>5133</v>
      </c>
      <c r="D11" s="539">
        <v>1858</v>
      </c>
      <c r="E11" s="539">
        <v>1858</v>
      </c>
      <c r="F11" s="539">
        <v>1858</v>
      </c>
      <c r="G11" s="545">
        <v>6627</v>
      </c>
      <c r="H11" s="545">
        <v>3136</v>
      </c>
      <c r="I11" s="545">
        <v>8077</v>
      </c>
      <c r="J11" s="546">
        <v>10062</v>
      </c>
      <c r="L11" s="540"/>
      <c r="M11" s="394"/>
    </row>
    <row r="12" spans="1:13" ht="15">
      <c r="A12" s="539">
        <v>1882</v>
      </c>
      <c r="B12" s="539">
        <v>9467</v>
      </c>
      <c r="C12" s="539">
        <v>5195</v>
      </c>
      <c r="D12" s="539">
        <v>1882</v>
      </c>
      <c r="E12" s="539">
        <v>1882</v>
      </c>
      <c r="F12" s="539">
        <v>1882</v>
      </c>
      <c r="G12" s="545">
        <v>7159</v>
      </c>
      <c r="H12" s="545">
        <v>3145</v>
      </c>
      <c r="I12" s="545">
        <v>9482</v>
      </c>
      <c r="J12" s="546">
        <v>10070</v>
      </c>
      <c r="L12" s="394"/>
      <c r="M12" s="267"/>
    </row>
    <row r="13" spans="1:13" ht="15">
      <c r="A13" s="539">
        <v>2493</v>
      </c>
      <c r="B13" s="539">
        <v>12338</v>
      </c>
      <c r="C13" s="539">
        <v>5313</v>
      </c>
      <c r="D13" s="539">
        <v>2493</v>
      </c>
      <c r="E13" s="539">
        <v>2493</v>
      </c>
      <c r="F13" s="539">
        <v>2493</v>
      </c>
      <c r="G13" s="545">
        <v>7521</v>
      </c>
      <c r="H13" s="545">
        <v>3419</v>
      </c>
      <c r="I13" s="545">
        <v>9800</v>
      </c>
      <c r="J13" s="546">
        <v>10441</v>
      </c>
      <c r="L13" s="540"/>
    </row>
    <row r="14" spans="1:13" ht="15">
      <c r="A14" s="539">
        <v>3121</v>
      </c>
      <c r="B14" s="539">
        <v>13497</v>
      </c>
      <c r="C14" s="539">
        <v>5471</v>
      </c>
      <c r="D14" s="539">
        <v>3121</v>
      </c>
      <c r="E14" s="539">
        <v>3121</v>
      </c>
      <c r="F14" s="539">
        <v>3121</v>
      </c>
      <c r="G14" s="545">
        <v>7904</v>
      </c>
      <c r="H14" s="545">
        <v>3855</v>
      </c>
      <c r="I14" s="545">
        <v>10062</v>
      </c>
      <c r="J14" s="546">
        <v>11738</v>
      </c>
      <c r="L14" s="540"/>
    </row>
    <row r="15" spans="1:13" ht="15">
      <c r="A15" s="539">
        <v>3136</v>
      </c>
      <c r="B15" s="539">
        <v>14340</v>
      </c>
      <c r="C15" s="539">
        <v>5542</v>
      </c>
      <c r="D15" s="539">
        <v>3136</v>
      </c>
      <c r="E15" s="539">
        <v>3136</v>
      </c>
      <c r="F15" s="539">
        <v>3136</v>
      </c>
      <c r="G15" s="545">
        <v>8305</v>
      </c>
      <c r="H15" s="545">
        <v>4339</v>
      </c>
      <c r="I15" s="545">
        <v>10070</v>
      </c>
      <c r="J15" s="546">
        <v>11855</v>
      </c>
      <c r="L15" s="540"/>
    </row>
    <row r="16" spans="1:13" ht="15">
      <c r="A16" s="539">
        <v>3145</v>
      </c>
      <c r="B16" s="539">
        <v>14804</v>
      </c>
      <c r="C16" s="539">
        <v>6612</v>
      </c>
      <c r="D16" s="539">
        <v>3145</v>
      </c>
      <c r="E16" s="539">
        <v>3145</v>
      </c>
      <c r="F16" s="539">
        <v>3145</v>
      </c>
      <c r="G16" s="545">
        <v>9380</v>
      </c>
      <c r="H16" s="545">
        <v>4584</v>
      </c>
      <c r="I16" s="545">
        <v>10441</v>
      </c>
      <c r="J16" s="546">
        <v>11999</v>
      </c>
      <c r="L16" s="540"/>
    </row>
    <row r="17" spans="1:12" ht="15">
      <c r="A17" s="539">
        <v>3395</v>
      </c>
      <c r="B17" s="539">
        <v>16776</v>
      </c>
      <c r="C17" s="539">
        <v>6788</v>
      </c>
      <c r="D17" s="539">
        <v>3395</v>
      </c>
      <c r="E17" s="539">
        <v>3395</v>
      </c>
      <c r="F17" s="539">
        <v>3395</v>
      </c>
      <c r="G17" s="545">
        <v>9482</v>
      </c>
      <c r="H17" s="545">
        <v>4737</v>
      </c>
      <c r="I17" s="545">
        <v>10799</v>
      </c>
      <c r="J17" s="546">
        <v>12144</v>
      </c>
      <c r="L17" s="540"/>
    </row>
    <row r="18" spans="1:12" ht="15">
      <c r="A18" s="539">
        <v>3419</v>
      </c>
      <c r="B18" s="539">
        <v>98002</v>
      </c>
      <c r="C18" s="539">
        <v>6842</v>
      </c>
      <c r="D18" s="539">
        <v>3419</v>
      </c>
      <c r="E18" s="539">
        <v>3419</v>
      </c>
      <c r="F18" s="539">
        <v>3419</v>
      </c>
      <c r="G18" s="545">
        <v>9800</v>
      </c>
      <c r="H18" s="545">
        <v>5133</v>
      </c>
      <c r="I18" s="545">
        <v>11675</v>
      </c>
      <c r="J18" s="546">
        <v>12708</v>
      </c>
      <c r="L18" s="540"/>
    </row>
    <row r="19" spans="1:12" ht="15">
      <c r="A19" s="539">
        <v>3510</v>
      </c>
      <c r="B19" s="539"/>
      <c r="C19" s="539">
        <v>6848</v>
      </c>
      <c r="D19" s="539">
        <v>3510</v>
      </c>
      <c r="E19" s="539">
        <v>3510</v>
      </c>
      <c r="F19" s="539">
        <v>3510</v>
      </c>
      <c r="G19" s="545">
        <v>10062</v>
      </c>
      <c r="H19" s="545">
        <v>5221</v>
      </c>
      <c r="I19" s="545">
        <v>12144</v>
      </c>
      <c r="J19" s="546">
        <v>13024</v>
      </c>
      <c r="L19" s="267"/>
    </row>
    <row r="20" spans="1:12" ht="15">
      <c r="A20" s="539">
        <v>3855</v>
      </c>
      <c r="B20" s="539"/>
      <c r="C20" s="539">
        <v>6858</v>
      </c>
      <c r="D20" s="539">
        <v>3855</v>
      </c>
      <c r="E20" s="539">
        <v>3855</v>
      </c>
      <c r="F20" s="539">
        <v>3855</v>
      </c>
      <c r="G20" s="545">
        <v>10070</v>
      </c>
      <c r="H20" s="545">
        <v>5542</v>
      </c>
      <c r="I20" s="545">
        <v>12708</v>
      </c>
      <c r="J20" s="546">
        <v>13286</v>
      </c>
      <c r="L20" s="540"/>
    </row>
    <row r="21" spans="1:12" ht="15">
      <c r="A21" s="539">
        <v>4260</v>
      </c>
      <c r="B21" s="539"/>
      <c r="C21" s="539">
        <v>6933</v>
      </c>
      <c r="D21" s="539">
        <v>4260</v>
      </c>
      <c r="E21" s="539">
        <v>4260</v>
      </c>
      <c r="F21" s="539">
        <v>4260</v>
      </c>
      <c r="G21" s="545">
        <v>10762</v>
      </c>
      <c r="H21" s="545">
        <v>6627</v>
      </c>
      <c r="I21" s="545">
        <v>12851</v>
      </c>
      <c r="J21" s="546">
        <v>14121</v>
      </c>
      <c r="L21" s="540"/>
    </row>
    <row r="22" spans="1:12" ht="15">
      <c r="A22" s="539">
        <v>4339</v>
      </c>
      <c r="B22" s="539"/>
      <c r="C22" s="539">
        <v>7513</v>
      </c>
      <c r="D22" s="539">
        <v>4339</v>
      </c>
      <c r="E22" s="539">
        <v>4339</v>
      </c>
      <c r="F22" s="539">
        <v>4339</v>
      </c>
      <c r="G22" s="545">
        <v>10799</v>
      </c>
      <c r="H22" s="545">
        <v>6933</v>
      </c>
      <c r="I22" s="545">
        <v>13024</v>
      </c>
      <c r="J22" s="546">
        <v>15001</v>
      </c>
      <c r="L22" s="267"/>
    </row>
    <row r="23" spans="1:12" ht="15">
      <c r="A23" s="539">
        <v>4426</v>
      </c>
      <c r="B23" s="539"/>
      <c r="C23" s="539">
        <v>7646</v>
      </c>
      <c r="D23" s="539">
        <v>4426</v>
      </c>
      <c r="E23" s="539">
        <v>4426</v>
      </c>
      <c r="F23" s="539">
        <v>4426</v>
      </c>
      <c r="G23" s="545">
        <v>10832</v>
      </c>
      <c r="H23" s="545">
        <v>7159</v>
      </c>
      <c r="I23" s="545">
        <v>13272</v>
      </c>
      <c r="J23" s="546">
        <v>15704</v>
      </c>
      <c r="L23" s="267"/>
    </row>
    <row r="24" spans="1:12" ht="15">
      <c r="A24" s="539">
        <v>4584</v>
      </c>
      <c r="B24" s="539"/>
      <c r="C24" s="539">
        <v>7949</v>
      </c>
      <c r="D24" s="539">
        <v>4584</v>
      </c>
      <c r="E24" s="539">
        <v>4584</v>
      </c>
      <c r="F24" s="539">
        <v>4584</v>
      </c>
      <c r="G24" s="545">
        <v>11675</v>
      </c>
      <c r="H24" s="545">
        <v>7243</v>
      </c>
      <c r="I24" s="545">
        <v>13278</v>
      </c>
      <c r="J24" s="546">
        <v>16277</v>
      </c>
      <c r="L24" s="267"/>
    </row>
    <row r="25" spans="1:12" ht="15">
      <c r="A25" s="539">
        <v>4737</v>
      </c>
      <c r="B25" s="539"/>
      <c r="C25" s="539">
        <v>8090</v>
      </c>
      <c r="D25" s="539">
        <v>4737</v>
      </c>
      <c r="E25" s="539">
        <v>4737</v>
      </c>
      <c r="F25" s="539">
        <v>4737</v>
      </c>
      <c r="G25" s="545">
        <v>12164</v>
      </c>
      <c r="H25" s="545">
        <v>7465</v>
      </c>
      <c r="I25" s="545">
        <v>13841</v>
      </c>
      <c r="J25" s="546">
        <v>16856</v>
      </c>
      <c r="L25" s="267"/>
    </row>
    <row r="26" spans="1:12" ht="15">
      <c r="A26" s="539">
        <v>5133</v>
      </c>
      <c r="B26" s="539"/>
      <c r="C26" s="539">
        <v>8091</v>
      </c>
      <c r="D26" s="539">
        <v>5133</v>
      </c>
      <c r="E26" s="539">
        <v>5133</v>
      </c>
      <c r="F26" s="539">
        <v>5133</v>
      </c>
      <c r="G26" s="545">
        <v>12696</v>
      </c>
      <c r="H26" s="545">
        <v>7562</v>
      </c>
      <c r="I26" s="545">
        <v>14121</v>
      </c>
      <c r="J26" s="539"/>
      <c r="L26" s="540"/>
    </row>
    <row r="27" spans="1:12" ht="15">
      <c r="A27" s="539">
        <v>5195</v>
      </c>
      <c r="B27" s="539"/>
      <c r="C27" s="539">
        <v>8100</v>
      </c>
      <c r="D27" s="539">
        <v>5195</v>
      </c>
      <c r="E27" s="539">
        <v>5195</v>
      </c>
      <c r="F27" s="539">
        <v>5195</v>
      </c>
      <c r="G27" s="545">
        <v>13024</v>
      </c>
      <c r="H27" s="545">
        <v>7904</v>
      </c>
      <c r="I27" s="545">
        <v>15001</v>
      </c>
      <c r="J27" s="539"/>
      <c r="L27" s="540"/>
    </row>
    <row r="28" spans="1:12" ht="15">
      <c r="A28" s="539">
        <v>5221</v>
      </c>
      <c r="B28" s="539"/>
      <c r="C28" s="539">
        <v>8105</v>
      </c>
      <c r="D28" s="539">
        <v>5221</v>
      </c>
      <c r="E28" s="539">
        <v>5221</v>
      </c>
      <c r="F28" s="539">
        <v>5221</v>
      </c>
      <c r="G28" s="545">
        <v>13272</v>
      </c>
      <c r="H28" s="545">
        <v>7912</v>
      </c>
      <c r="I28" s="545">
        <v>16856</v>
      </c>
      <c r="J28" s="539"/>
      <c r="L28" s="540"/>
    </row>
    <row r="29" spans="1:12" ht="15">
      <c r="A29" s="539">
        <v>5313</v>
      </c>
      <c r="B29" s="539"/>
      <c r="C29" s="539">
        <v>8358</v>
      </c>
      <c r="D29" s="539">
        <v>5313</v>
      </c>
      <c r="E29" s="539">
        <v>5313</v>
      </c>
      <c r="F29" s="539">
        <v>5313</v>
      </c>
      <c r="G29" s="545">
        <v>13286</v>
      </c>
      <c r="H29" s="545">
        <v>9378</v>
      </c>
      <c r="I29" s="539"/>
      <c r="J29" s="539"/>
      <c r="L29" s="267"/>
    </row>
    <row r="30" spans="1:12" ht="15">
      <c r="A30" s="539">
        <v>5471</v>
      </c>
      <c r="B30" s="539"/>
      <c r="C30" s="539">
        <v>8540</v>
      </c>
      <c r="D30" s="539">
        <v>5471</v>
      </c>
      <c r="E30" s="539">
        <v>5471</v>
      </c>
      <c r="F30" s="539">
        <v>5471</v>
      </c>
      <c r="G30" s="545">
        <v>15164</v>
      </c>
      <c r="H30" s="545">
        <v>9380</v>
      </c>
      <c r="I30" s="539"/>
      <c r="J30" s="539"/>
      <c r="L30" s="540"/>
    </row>
    <row r="31" spans="1:12" ht="15">
      <c r="A31" s="539">
        <v>5542</v>
      </c>
      <c r="B31" s="539"/>
      <c r="C31" s="539">
        <v>8813</v>
      </c>
      <c r="D31" s="539">
        <v>5542</v>
      </c>
      <c r="E31" s="539">
        <v>5542</v>
      </c>
      <c r="F31" s="539">
        <v>5542</v>
      </c>
      <c r="G31" s="545">
        <v>15704</v>
      </c>
      <c r="H31" s="545">
        <v>9482</v>
      </c>
      <c r="I31" s="539"/>
      <c r="J31" s="539"/>
      <c r="L31" s="267"/>
    </row>
    <row r="32" spans="1:12" ht="15">
      <c r="A32" s="539">
        <v>6442</v>
      </c>
      <c r="B32" s="539"/>
      <c r="C32" s="539">
        <v>9188</v>
      </c>
      <c r="D32" s="539">
        <v>6442</v>
      </c>
      <c r="E32" s="539">
        <v>6442</v>
      </c>
      <c r="F32" s="539">
        <v>6442</v>
      </c>
      <c r="G32" s="545">
        <v>16277</v>
      </c>
      <c r="H32" s="545">
        <v>9485</v>
      </c>
      <c r="I32" s="539"/>
      <c r="J32" s="539"/>
      <c r="L32" s="267"/>
    </row>
    <row r="33" spans="1:12" ht="15">
      <c r="A33" s="539">
        <v>6612</v>
      </c>
      <c r="B33" s="539"/>
      <c r="C33" s="539">
        <v>9287</v>
      </c>
      <c r="D33" s="539">
        <v>6612</v>
      </c>
      <c r="E33" s="539">
        <v>6612</v>
      </c>
      <c r="F33" s="539">
        <v>6612</v>
      </c>
      <c r="G33" s="539"/>
      <c r="H33" s="545">
        <v>9678</v>
      </c>
      <c r="I33" s="539"/>
      <c r="J33" s="539"/>
      <c r="L33" s="540"/>
    </row>
    <row r="34" spans="1:12" ht="15">
      <c r="A34" s="539">
        <v>6627</v>
      </c>
      <c r="B34" s="539"/>
      <c r="C34" s="539">
        <v>9312</v>
      </c>
      <c r="D34" s="539">
        <v>6627</v>
      </c>
      <c r="E34" s="539">
        <v>6627</v>
      </c>
      <c r="F34" s="539">
        <v>6627</v>
      </c>
      <c r="G34" s="539"/>
      <c r="H34" s="545">
        <v>9800</v>
      </c>
      <c r="I34" s="539"/>
      <c r="J34" s="539"/>
      <c r="L34" s="267"/>
    </row>
    <row r="35" spans="1:12" ht="15">
      <c r="A35" s="539">
        <v>6788</v>
      </c>
      <c r="B35" s="539"/>
      <c r="C35" s="539">
        <v>9446</v>
      </c>
      <c r="D35" s="539">
        <v>6788</v>
      </c>
      <c r="E35" s="539">
        <v>6788</v>
      </c>
      <c r="F35" s="539">
        <v>6788</v>
      </c>
      <c r="G35" s="539"/>
      <c r="H35" s="545">
        <v>9801</v>
      </c>
      <c r="I35" s="539"/>
      <c r="J35" s="539"/>
      <c r="L35" s="540"/>
    </row>
    <row r="36" spans="1:12" ht="15">
      <c r="A36" s="539">
        <v>6842</v>
      </c>
      <c r="B36" s="539"/>
      <c r="C36" s="539">
        <v>9467</v>
      </c>
      <c r="D36" s="539">
        <v>6842</v>
      </c>
      <c r="E36" s="539">
        <v>6842</v>
      </c>
      <c r="F36" s="539">
        <v>6842</v>
      </c>
      <c r="G36" s="539"/>
      <c r="H36" s="545">
        <v>9838</v>
      </c>
      <c r="I36" s="539"/>
      <c r="J36" s="539"/>
      <c r="L36" s="540"/>
    </row>
    <row r="37" spans="1:12" ht="15">
      <c r="A37" s="539">
        <v>6848</v>
      </c>
      <c r="B37" s="539"/>
      <c r="C37" s="539">
        <v>9485</v>
      </c>
      <c r="D37" s="539">
        <v>6848</v>
      </c>
      <c r="E37" s="539">
        <v>6848</v>
      </c>
      <c r="F37" s="539">
        <v>6848</v>
      </c>
      <c r="G37" s="539"/>
      <c r="H37" s="545">
        <v>9995</v>
      </c>
      <c r="I37" s="539"/>
      <c r="J37" s="539"/>
      <c r="L37" s="267"/>
    </row>
    <row r="38" spans="1:12" ht="15">
      <c r="A38" s="539">
        <v>6858</v>
      </c>
      <c r="B38" s="539"/>
      <c r="C38" s="539">
        <v>9678</v>
      </c>
      <c r="D38" s="539">
        <v>6858</v>
      </c>
      <c r="E38" s="539">
        <v>6858</v>
      </c>
      <c r="F38" s="539">
        <v>6858</v>
      </c>
      <c r="G38" s="539"/>
      <c r="H38" s="545">
        <v>10062</v>
      </c>
      <c r="I38" s="539"/>
      <c r="J38" s="539"/>
    </row>
    <row r="39" spans="1:12" ht="15">
      <c r="A39" s="539">
        <v>6933</v>
      </c>
      <c r="B39" s="539"/>
      <c r="C39" s="539">
        <v>9801</v>
      </c>
      <c r="D39" s="539">
        <v>6933</v>
      </c>
      <c r="E39" s="539">
        <v>6933</v>
      </c>
      <c r="F39" s="539">
        <v>6933</v>
      </c>
      <c r="G39" s="539"/>
      <c r="H39" s="545">
        <v>10441</v>
      </c>
      <c r="I39" s="539"/>
      <c r="J39" s="539"/>
    </row>
    <row r="40" spans="1:12" ht="15">
      <c r="A40" s="539">
        <v>7114</v>
      </c>
      <c r="B40" s="539"/>
      <c r="C40" s="539">
        <v>9838</v>
      </c>
      <c r="D40" s="539">
        <v>7114</v>
      </c>
      <c r="E40" s="539">
        <v>7114</v>
      </c>
      <c r="F40" s="539">
        <v>7114</v>
      </c>
      <c r="G40" s="539"/>
      <c r="H40" s="545">
        <v>10540</v>
      </c>
      <c r="I40" s="539"/>
      <c r="J40" s="539"/>
    </row>
    <row r="41" spans="1:12" ht="15">
      <c r="A41" s="539">
        <v>7159</v>
      </c>
      <c r="B41" s="539"/>
      <c r="C41" s="539">
        <v>9995</v>
      </c>
      <c r="D41" s="539">
        <v>7159</v>
      </c>
      <c r="E41" s="539">
        <v>7159</v>
      </c>
      <c r="F41" s="539">
        <v>7159</v>
      </c>
      <c r="G41" s="539"/>
      <c r="H41" s="545">
        <v>10762</v>
      </c>
      <c r="I41" s="539"/>
      <c r="J41" s="539"/>
    </row>
    <row r="42" spans="1:12" ht="15">
      <c r="A42" s="539">
        <v>7243</v>
      </c>
      <c r="B42" s="539"/>
      <c r="C42" s="539">
        <v>10050</v>
      </c>
      <c r="D42" s="539">
        <v>7243</v>
      </c>
      <c r="E42" s="539">
        <v>7243</v>
      </c>
      <c r="F42" s="539">
        <v>7243</v>
      </c>
      <c r="G42" s="539"/>
      <c r="H42" s="545">
        <v>10799</v>
      </c>
      <c r="I42" s="539"/>
      <c r="J42" s="539"/>
    </row>
    <row r="43" spans="1:12" ht="15">
      <c r="A43" s="539">
        <v>7306</v>
      </c>
      <c r="B43" s="539"/>
      <c r="C43" s="539">
        <v>10441</v>
      </c>
      <c r="D43" s="539">
        <v>7306</v>
      </c>
      <c r="E43" s="539">
        <v>7306</v>
      </c>
      <c r="F43" s="539">
        <v>7306</v>
      </c>
      <c r="G43" s="539"/>
      <c r="H43" s="545">
        <v>10832</v>
      </c>
      <c r="I43" s="539"/>
      <c r="J43" s="539"/>
    </row>
    <row r="44" spans="1:12" ht="15">
      <c r="A44" s="539">
        <v>7465</v>
      </c>
      <c r="B44" s="539"/>
      <c r="C44" s="539">
        <v>10799</v>
      </c>
      <c r="D44" s="539">
        <v>7465</v>
      </c>
      <c r="E44" s="539">
        <v>7465</v>
      </c>
      <c r="F44" s="539">
        <v>7465</v>
      </c>
      <c r="G44" s="539"/>
      <c r="H44" s="545">
        <v>11007</v>
      </c>
      <c r="I44" s="539"/>
      <c r="J44" s="539"/>
    </row>
    <row r="45" spans="1:12" ht="15">
      <c r="A45" s="539">
        <v>7513</v>
      </c>
      <c r="B45" s="539"/>
      <c r="C45" s="539">
        <v>10915</v>
      </c>
      <c r="D45" s="539">
        <v>7513</v>
      </c>
      <c r="E45" s="539">
        <v>7513</v>
      </c>
      <c r="F45" s="539">
        <v>7513</v>
      </c>
      <c r="G45" s="539"/>
      <c r="H45" s="545">
        <v>11440</v>
      </c>
      <c r="I45" s="539"/>
      <c r="J45" s="539"/>
    </row>
    <row r="46" spans="1:12" ht="15">
      <c r="A46" s="539">
        <v>7521</v>
      </c>
      <c r="B46" s="539"/>
      <c r="C46" s="539">
        <v>11536</v>
      </c>
      <c r="D46" s="539">
        <v>7521</v>
      </c>
      <c r="E46" s="539">
        <v>7521</v>
      </c>
      <c r="F46" s="539">
        <v>7521</v>
      </c>
      <c r="G46" s="539"/>
      <c r="H46" s="545">
        <v>11536</v>
      </c>
      <c r="I46" s="539"/>
      <c r="J46" s="539"/>
    </row>
    <row r="47" spans="1:12" ht="15">
      <c r="A47" s="539">
        <v>7562</v>
      </c>
      <c r="B47" s="539"/>
      <c r="C47" s="539">
        <v>11827</v>
      </c>
      <c r="D47" s="539">
        <v>7562</v>
      </c>
      <c r="E47" s="539">
        <v>7562</v>
      </c>
      <c r="F47" s="539">
        <v>7562</v>
      </c>
      <c r="G47" s="539"/>
      <c r="H47" s="545">
        <v>11738</v>
      </c>
      <c r="I47" s="539"/>
      <c r="J47" s="539"/>
    </row>
    <row r="48" spans="1:12" ht="15">
      <c r="A48" s="539">
        <v>7626</v>
      </c>
      <c r="B48" s="539"/>
      <c r="C48" s="539">
        <v>11858</v>
      </c>
      <c r="D48" s="539">
        <v>7626</v>
      </c>
      <c r="E48" s="539">
        <v>7626</v>
      </c>
      <c r="F48" s="539">
        <v>7626</v>
      </c>
      <c r="G48" s="539"/>
      <c r="H48" s="545">
        <v>11809</v>
      </c>
      <c r="I48" s="539"/>
      <c r="J48" s="539"/>
    </row>
    <row r="49" spans="1:10" ht="15">
      <c r="A49" s="539">
        <v>7646</v>
      </c>
      <c r="B49" s="539"/>
      <c r="C49" s="539">
        <v>11912</v>
      </c>
      <c r="D49" s="539">
        <v>7646</v>
      </c>
      <c r="E49" s="539">
        <v>7646</v>
      </c>
      <c r="F49" s="539">
        <v>7646</v>
      </c>
      <c r="G49" s="539"/>
      <c r="H49" s="545">
        <v>11855</v>
      </c>
      <c r="I49" s="539"/>
      <c r="J49" s="539"/>
    </row>
    <row r="50" spans="1:10" ht="15">
      <c r="A50" s="539">
        <v>7904</v>
      </c>
      <c r="B50" s="539"/>
      <c r="C50" s="539">
        <v>12078</v>
      </c>
      <c r="D50" s="539">
        <v>7904</v>
      </c>
      <c r="E50" s="539">
        <v>7904</v>
      </c>
      <c r="F50" s="539">
        <v>7904</v>
      </c>
      <c r="G50" s="539"/>
      <c r="H50" s="545">
        <v>11999</v>
      </c>
      <c r="I50" s="539"/>
      <c r="J50" s="539"/>
    </row>
    <row r="51" spans="1:10" ht="15">
      <c r="A51" s="539">
        <v>7912</v>
      </c>
      <c r="B51" s="539"/>
      <c r="C51" s="539">
        <v>12246</v>
      </c>
      <c r="D51" s="539">
        <v>7912</v>
      </c>
      <c r="E51" s="539">
        <v>7912</v>
      </c>
      <c r="F51" s="539">
        <v>7912</v>
      </c>
      <c r="G51" s="539"/>
      <c r="H51" s="545">
        <v>12144</v>
      </c>
      <c r="I51" s="539"/>
      <c r="J51" s="539"/>
    </row>
    <row r="52" spans="1:10" ht="15">
      <c r="A52" s="539">
        <v>7949</v>
      </c>
      <c r="B52" s="539"/>
      <c r="C52" s="539">
        <v>12338</v>
      </c>
      <c r="D52" s="539">
        <v>7949</v>
      </c>
      <c r="E52" s="539">
        <v>7949</v>
      </c>
      <c r="F52" s="539">
        <v>7949</v>
      </c>
      <c r="G52" s="539"/>
      <c r="H52" s="545">
        <v>12164</v>
      </c>
      <c r="I52" s="539"/>
      <c r="J52" s="539"/>
    </row>
    <row r="53" spans="1:10" ht="15">
      <c r="A53" s="539">
        <v>8077</v>
      </c>
      <c r="B53" s="539"/>
      <c r="C53" s="539">
        <v>12375</v>
      </c>
      <c r="D53" s="539">
        <v>8077</v>
      </c>
      <c r="E53" s="539">
        <v>8077</v>
      </c>
      <c r="F53" s="539">
        <v>8077</v>
      </c>
      <c r="G53" s="539"/>
      <c r="H53" s="545">
        <v>12246</v>
      </c>
      <c r="I53" s="539"/>
      <c r="J53" s="539"/>
    </row>
    <row r="54" spans="1:10" ht="15">
      <c r="A54" s="539">
        <v>8090</v>
      </c>
      <c r="B54" s="539"/>
      <c r="C54" s="539">
        <v>12449</v>
      </c>
      <c r="D54" s="539">
        <v>8090</v>
      </c>
      <c r="E54" s="539">
        <v>8090</v>
      </c>
      <c r="F54" s="539">
        <v>8090</v>
      </c>
      <c r="G54" s="539"/>
      <c r="H54" s="545">
        <v>12313</v>
      </c>
      <c r="I54" s="539"/>
      <c r="J54" s="539"/>
    </row>
    <row r="55" spans="1:10" ht="15">
      <c r="A55" s="539">
        <v>8091</v>
      </c>
      <c r="B55" s="539"/>
      <c r="C55" s="539">
        <v>12737</v>
      </c>
      <c r="D55" s="539">
        <v>8091</v>
      </c>
      <c r="E55" s="539">
        <v>8091</v>
      </c>
      <c r="F55" s="539">
        <v>8091</v>
      </c>
      <c r="G55" s="539"/>
      <c r="H55" s="545">
        <v>12345</v>
      </c>
      <c r="I55" s="539"/>
      <c r="J55" s="539"/>
    </row>
    <row r="56" spans="1:10" ht="15">
      <c r="A56" s="539">
        <v>8100</v>
      </c>
      <c r="B56" s="539"/>
      <c r="C56" s="539">
        <v>13004</v>
      </c>
      <c r="D56" s="539">
        <v>8100</v>
      </c>
      <c r="E56" s="539">
        <v>8100</v>
      </c>
      <c r="F56" s="539">
        <v>8100</v>
      </c>
      <c r="G56" s="539"/>
      <c r="H56" s="545">
        <v>12696</v>
      </c>
      <c r="I56" s="539"/>
      <c r="J56" s="539"/>
    </row>
    <row r="57" spans="1:10" ht="15">
      <c r="A57" s="539">
        <v>8105</v>
      </c>
      <c r="B57" s="539"/>
      <c r="C57" s="539">
        <v>13278</v>
      </c>
      <c r="D57" s="539">
        <v>8105</v>
      </c>
      <c r="E57" s="539">
        <v>8105</v>
      </c>
      <c r="F57" s="539">
        <v>8105</v>
      </c>
      <c r="G57" s="539"/>
      <c r="H57" s="545">
        <v>12708</v>
      </c>
      <c r="I57" s="539"/>
      <c r="J57" s="539"/>
    </row>
    <row r="58" spans="1:10" ht="15">
      <c r="A58" s="539">
        <v>8305</v>
      </c>
      <c r="B58" s="539"/>
      <c r="C58" s="539">
        <v>13435</v>
      </c>
      <c r="D58" s="539">
        <v>8305</v>
      </c>
      <c r="E58" s="539">
        <v>8305</v>
      </c>
      <c r="F58" s="539">
        <v>8305</v>
      </c>
      <c r="G58" s="539"/>
      <c r="H58" s="545">
        <v>12851</v>
      </c>
      <c r="I58" s="539"/>
      <c r="J58" s="539"/>
    </row>
    <row r="59" spans="1:10" ht="15">
      <c r="A59" s="539">
        <v>8358</v>
      </c>
      <c r="B59" s="539"/>
      <c r="C59" s="539">
        <v>13497</v>
      </c>
      <c r="D59" s="539">
        <v>8358</v>
      </c>
      <c r="E59" s="539">
        <v>8358</v>
      </c>
      <c r="F59" s="539">
        <v>8358</v>
      </c>
      <c r="G59" s="539"/>
      <c r="H59" s="545">
        <v>12856</v>
      </c>
      <c r="I59" s="539"/>
      <c r="J59" s="539"/>
    </row>
    <row r="60" spans="1:10" ht="15">
      <c r="A60" s="539">
        <v>8386</v>
      </c>
      <c r="B60" s="539"/>
      <c r="C60" s="539">
        <v>13568</v>
      </c>
      <c r="D60" s="539">
        <v>8386</v>
      </c>
      <c r="E60" s="539">
        <v>8386</v>
      </c>
      <c r="F60" s="539">
        <v>8386</v>
      </c>
      <c r="G60" s="539"/>
      <c r="H60" s="545">
        <v>13024</v>
      </c>
      <c r="I60" s="539"/>
      <c r="J60" s="539"/>
    </row>
    <row r="61" spans="1:10" ht="15">
      <c r="A61" s="539">
        <v>8540</v>
      </c>
      <c r="B61" s="539"/>
      <c r="C61" s="539">
        <v>13895</v>
      </c>
      <c r="D61" s="539">
        <v>8540</v>
      </c>
      <c r="E61" s="539">
        <v>8540</v>
      </c>
      <c r="F61" s="539">
        <v>8540</v>
      </c>
      <c r="G61" s="539"/>
      <c r="H61" s="545">
        <v>13272</v>
      </c>
      <c r="I61" s="539"/>
      <c r="J61" s="539"/>
    </row>
    <row r="62" spans="1:10" ht="15">
      <c r="A62" s="539">
        <v>8813</v>
      </c>
      <c r="B62" s="539"/>
      <c r="C62" s="539">
        <v>14033</v>
      </c>
      <c r="D62" s="539">
        <v>8813</v>
      </c>
      <c r="E62" s="539">
        <v>8813</v>
      </c>
      <c r="F62" s="539">
        <v>8813</v>
      </c>
      <c r="G62" s="539"/>
      <c r="H62" s="545">
        <v>13278</v>
      </c>
      <c r="I62" s="539"/>
      <c r="J62" s="539"/>
    </row>
    <row r="63" spans="1:10" ht="15">
      <c r="A63" s="539">
        <v>8854</v>
      </c>
      <c r="B63" s="539"/>
      <c r="C63" s="539">
        <v>14089</v>
      </c>
      <c r="D63" s="539">
        <v>8854</v>
      </c>
      <c r="E63" s="539">
        <v>8854</v>
      </c>
      <c r="F63" s="539">
        <v>8854</v>
      </c>
      <c r="G63" s="539"/>
      <c r="H63" s="545">
        <v>13286</v>
      </c>
      <c r="I63" s="539"/>
      <c r="J63" s="539"/>
    </row>
    <row r="64" spans="1:10" ht="15">
      <c r="A64" s="539">
        <v>9188</v>
      </c>
      <c r="B64" s="539"/>
      <c r="C64" s="539">
        <v>14139</v>
      </c>
      <c r="D64" s="539">
        <v>9188</v>
      </c>
      <c r="E64" s="539">
        <v>9188</v>
      </c>
      <c r="F64" s="539">
        <v>9188</v>
      </c>
      <c r="G64" s="539"/>
      <c r="H64" s="545">
        <v>13719</v>
      </c>
      <c r="I64" s="539"/>
      <c r="J64" s="539"/>
    </row>
    <row r="65" spans="1:10" ht="15">
      <c r="A65" s="539">
        <v>9287</v>
      </c>
      <c r="B65" s="539"/>
      <c r="C65" s="539">
        <v>14230</v>
      </c>
      <c r="D65" s="539">
        <v>9287</v>
      </c>
      <c r="E65" s="539">
        <v>9287</v>
      </c>
      <c r="F65" s="539">
        <v>9287</v>
      </c>
      <c r="G65" s="539"/>
      <c r="H65" s="545">
        <v>13779</v>
      </c>
      <c r="I65" s="539"/>
      <c r="J65" s="539"/>
    </row>
    <row r="66" spans="1:10" ht="15">
      <c r="A66" s="539">
        <v>9312</v>
      </c>
      <c r="B66" s="539"/>
      <c r="C66" s="539">
        <v>14340</v>
      </c>
      <c r="D66" s="539">
        <v>9312</v>
      </c>
      <c r="E66" s="539">
        <v>9312</v>
      </c>
      <c r="F66" s="539">
        <v>9312</v>
      </c>
      <c r="G66" s="539"/>
      <c r="H66" s="545">
        <v>13841</v>
      </c>
      <c r="I66" s="539"/>
      <c r="J66" s="539"/>
    </row>
    <row r="67" spans="1:10" ht="15">
      <c r="A67" s="539">
        <v>9378</v>
      </c>
      <c r="B67" s="539"/>
      <c r="C67" s="539">
        <v>14357</v>
      </c>
      <c r="D67" s="539">
        <v>9378</v>
      </c>
      <c r="E67" s="539">
        <v>9378</v>
      </c>
      <c r="F67" s="539">
        <v>9378</v>
      </c>
      <c r="G67" s="539"/>
      <c r="H67" s="545">
        <v>13895</v>
      </c>
      <c r="I67" s="539"/>
      <c r="J67" s="539"/>
    </row>
    <row r="68" spans="1:10" ht="15">
      <c r="A68" s="539">
        <v>9380</v>
      </c>
      <c r="B68" s="539"/>
      <c r="C68" s="539">
        <v>14583</v>
      </c>
      <c r="D68" s="539">
        <v>9380</v>
      </c>
      <c r="E68" s="539">
        <v>9380</v>
      </c>
      <c r="F68" s="539">
        <v>9380</v>
      </c>
      <c r="G68" s="539"/>
      <c r="H68" s="545">
        <v>14101</v>
      </c>
      <c r="I68" s="539"/>
      <c r="J68" s="539"/>
    </row>
    <row r="69" spans="1:10" ht="15">
      <c r="A69" s="539">
        <v>9446</v>
      </c>
      <c r="B69" s="539"/>
      <c r="C69" s="539">
        <v>14610</v>
      </c>
      <c r="D69" s="539">
        <v>9446</v>
      </c>
      <c r="E69" s="539">
        <v>9446</v>
      </c>
      <c r="F69" s="539">
        <v>9446</v>
      </c>
      <c r="G69" s="539"/>
      <c r="H69" s="545">
        <v>14121</v>
      </c>
      <c r="I69" s="539"/>
      <c r="J69" s="539"/>
    </row>
    <row r="70" spans="1:10" ht="15">
      <c r="A70" s="539">
        <v>9467</v>
      </c>
      <c r="B70" s="539"/>
      <c r="C70" s="539">
        <v>14621</v>
      </c>
      <c r="D70" s="539">
        <v>9467</v>
      </c>
      <c r="E70" s="539">
        <v>9467</v>
      </c>
      <c r="F70" s="539">
        <v>9467</v>
      </c>
      <c r="G70" s="539"/>
      <c r="H70" s="545">
        <v>14230</v>
      </c>
      <c r="I70" s="539"/>
      <c r="J70" s="539"/>
    </row>
    <row r="71" spans="1:10" ht="15">
      <c r="A71" s="539">
        <v>9482</v>
      </c>
      <c r="B71" s="539"/>
      <c r="C71" s="539">
        <v>14804</v>
      </c>
      <c r="D71" s="539">
        <v>9482</v>
      </c>
      <c r="E71" s="539">
        <v>9482</v>
      </c>
      <c r="F71" s="539">
        <v>9482</v>
      </c>
      <c r="G71" s="539"/>
      <c r="H71" s="545">
        <v>14357</v>
      </c>
      <c r="I71" s="539"/>
      <c r="J71" s="539"/>
    </row>
    <row r="72" spans="1:10" ht="15">
      <c r="A72" s="539">
        <v>9485</v>
      </c>
      <c r="B72" s="539"/>
      <c r="C72" s="539">
        <v>15325</v>
      </c>
      <c r="D72" s="539">
        <v>9485</v>
      </c>
      <c r="E72" s="539">
        <v>9485</v>
      </c>
      <c r="F72" s="539">
        <v>9485</v>
      </c>
      <c r="G72" s="539"/>
      <c r="H72" s="545">
        <v>14583</v>
      </c>
      <c r="I72" s="539"/>
      <c r="J72" s="539"/>
    </row>
    <row r="73" spans="1:10" ht="15">
      <c r="A73" s="539">
        <v>9678</v>
      </c>
      <c r="B73" s="539"/>
      <c r="C73" s="539">
        <v>15576</v>
      </c>
      <c r="D73" s="539">
        <v>9678</v>
      </c>
      <c r="E73" s="539">
        <v>9678</v>
      </c>
      <c r="F73" s="539">
        <v>9678</v>
      </c>
      <c r="G73" s="539"/>
      <c r="H73" s="545">
        <v>14621</v>
      </c>
      <c r="I73" s="539"/>
      <c r="J73" s="539"/>
    </row>
    <row r="74" spans="1:10" ht="15">
      <c r="A74" s="539">
        <v>9800</v>
      </c>
      <c r="B74" s="539"/>
      <c r="C74" s="539">
        <v>16776</v>
      </c>
      <c r="D74" s="539">
        <v>9800</v>
      </c>
      <c r="E74" s="539">
        <v>9800</v>
      </c>
      <c r="F74" s="539">
        <v>9800</v>
      </c>
      <c r="G74" s="539"/>
      <c r="H74" s="545">
        <v>15376</v>
      </c>
      <c r="I74" s="539"/>
      <c r="J74" s="539"/>
    </row>
    <row r="75" spans="1:10" ht="15">
      <c r="A75" s="539">
        <v>9801</v>
      </c>
      <c r="B75" s="539"/>
      <c r="C75" s="539">
        <v>98002</v>
      </c>
      <c r="D75" s="539">
        <v>9801</v>
      </c>
      <c r="E75" s="539">
        <v>9801</v>
      </c>
      <c r="F75" s="539">
        <v>9801</v>
      </c>
      <c r="G75" s="539"/>
      <c r="H75" s="545">
        <v>15576</v>
      </c>
      <c r="I75" s="539"/>
      <c r="J75" s="539"/>
    </row>
    <row r="76" spans="1:10" ht="15">
      <c r="A76" s="539">
        <v>9838</v>
      </c>
      <c r="B76" s="539"/>
      <c r="C76" s="539"/>
      <c r="D76" s="539">
        <v>9838</v>
      </c>
      <c r="E76" s="539">
        <v>9838</v>
      </c>
      <c r="F76" s="539">
        <v>9838</v>
      </c>
      <c r="G76" s="539"/>
      <c r="H76" s="545">
        <v>16277</v>
      </c>
      <c r="I76" s="539"/>
      <c r="J76" s="539"/>
    </row>
    <row r="77" spans="1:10" ht="15">
      <c r="A77" s="539">
        <v>9995</v>
      </c>
      <c r="B77" s="539"/>
      <c r="C77" s="539"/>
      <c r="D77" s="539">
        <v>9995</v>
      </c>
      <c r="E77" s="539">
        <v>9995</v>
      </c>
      <c r="F77" s="539">
        <v>9995</v>
      </c>
      <c r="G77" s="539"/>
      <c r="H77" s="545">
        <v>16856</v>
      </c>
      <c r="I77" s="539"/>
      <c r="J77" s="539"/>
    </row>
    <row r="78" spans="1:10">
      <c r="A78" s="539">
        <v>10050</v>
      </c>
      <c r="B78" s="539"/>
      <c r="C78" s="539"/>
      <c r="D78" s="539">
        <v>10050</v>
      </c>
      <c r="E78" s="539">
        <v>10050</v>
      </c>
      <c r="F78" s="539">
        <v>10050</v>
      </c>
      <c r="G78" s="539"/>
      <c r="H78" s="541"/>
      <c r="I78" s="539"/>
      <c r="J78" s="539"/>
    </row>
    <row r="79" spans="1:10">
      <c r="A79" s="539">
        <v>10062</v>
      </c>
      <c r="B79" s="539"/>
      <c r="C79" s="539"/>
      <c r="D79" s="539">
        <v>10062</v>
      </c>
      <c r="E79" s="539">
        <v>10062</v>
      </c>
      <c r="F79" s="539">
        <v>10062</v>
      </c>
      <c r="G79" s="539"/>
      <c r="H79" s="541"/>
      <c r="I79" s="539"/>
      <c r="J79" s="539"/>
    </row>
    <row r="80" spans="1:10">
      <c r="A80" s="539">
        <v>10070</v>
      </c>
      <c r="B80" s="539"/>
      <c r="C80" s="539"/>
      <c r="D80" s="539">
        <v>10070</v>
      </c>
      <c r="E80" s="539">
        <v>10070</v>
      </c>
      <c r="F80" s="539">
        <v>10070</v>
      </c>
      <c r="G80" s="539"/>
      <c r="H80" s="541"/>
      <c r="I80" s="539"/>
      <c r="J80" s="539"/>
    </row>
    <row r="81" spans="1:10">
      <c r="A81" s="539">
        <v>10324</v>
      </c>
      <c r="B81" s="539"/>
      <c r="C81" s="539"/>
      <c r="D81" s="539">
        <v>10324</v>
      </c>
      <c r="E81" s="539">
        <v>10324</v>
      </c>
      <c r="F81" s="539">
        <v>10324</v>
      </c>
      <c r="G81" s="539"/>
      <c r="H81" s="541"/>
      <c r="I81" s="539"/>
      <c r="J81" s="539"/>
    </row>
    <row r="82" spans="1:10">
      <c r="A82" s="539">
        <v>10441</v>
      </c>
      <c r="B82" s="539"/>
      <c r="C82" s="539"/>
      <c r="D82" s="539">
        <v>10441</v>
      </c>
      <c r="E82" s="539">
        <v>10441</v>
      </c>
      <c r="F82" s="539">
        <v>10441</v>
      </c>
      <c r="G82" s="539"/>
      <c r="H82" s="541"/>
      <c r="I82" s="539"/>
      <c r="J82" s="539"/>
    </row>
    <row r="83" spans="1:10">
      <c r="A83" s="539">
        <v>10540</v>
      </c>
      <c r="B83" s="539"/>
      <c r="C83" s="539"/>
      <c r="D83" s="539">
        <v>10540</v>
      </c>
      <c r="E83" s="539">
        <v>10540</v>
      </c>
      <c r="F83" s="539">
        <v>10540</v>
      </c>
      <c r="G83" s="539"/>
      <c r="H83" s="541"/>
      <c r="I83" s="539"/>
      <c r="J83" s="539"/>
    </row>
    <row r="84" spans="1:10">
      <c r="A84" s="539">
        <v>10762</v>
      </c>
      <c r="B84" s="539"/>
      <c r="C84" s="539"/>
      <c r="D84" s="539">
        <v>10762</v>
      </c>
      <c r="E84" s="539">
        <v>10762</v>
      </c>
      <c r="F84" s="539">
        <v>10762</v>
      </c>
      <c r="G84" s="539"/>
      <c r="H84" s="541"/>
      <c r="I84" s="539"/>
      <c r="J84" s="539"/>
    </row>
    <row r="85" spans="1:10">
      <c r="A85" s="539">
        <v>10799</v>
      </c>
      <c r="B85" s="539"/>
      <c r="C85" s="539"/>
      <c r="D85" s="539">
        <v>10799</v>
      </c>
      <c r="E85" s="539">
        <v>10799</v>
      </c>
      <c r="F85" s="539">
        <v>10799</v>
      </c>
      <c r="G85" s="539"/>
      <c r="H85" s="541"/>
      <c r="I85" s="539"/>
      <c r="J85" s="539"/>
    </row>
    <row r="86" spans="1:10">
      <c r="A86" s="539">
        <v>10832</v>
      </c>
      <c r="B86" s="539"/>
      <c r="C86" s="539"/>
      <c r="D86" s="539">
        <v>10832</v>
      </c>
      <c r="E86" s="539">
        <v>10832</v>
      </c>
      <c r="F86" s="539">
        <v>10832</v>
      </c>
      <c r="G86" s="539"/>
      <c r="H86" s="541"/>
      <c r="I86" s="539"/>
      <c r="J86" s="539"/>
    </row>
    <row r="87" spans="1:10">
      <c r="A87" s="539">
        <v>10915</v>
      </c>
      <c r="B87" s="539"/>
      <c r="C87" s="539"/>
      <c r="D87" s="539">
        <v>10915</v>
      </c>
      <c r="E87" s="539">
        <v>10915</v>
      </c>
      <c r="F87" s="539">
        <v>10915</v>
      </c>
      <c r="G87" s="539"/>
      <c r="H87" s="541"/>
      <c r="I87" s="539"/>
      <c r="J87" s="539"/>
    </row>
    <row r="88" spans="1:10">
      <c r="A88" s="539">
        <v>11007</v>
      </c>
      <c r="B88" s="539"/>
      <c r="C88" s="539"/>
      <c r="D88" s="539">
        <v>11007</v>
      </c>
      <c r="E88" s="539">
        <v>11007</v>
      </c>
      <c r="F88" s="539">
        <v>11007</v>
      </c>
      <c r="G88" s="539"/>
      <c r="H88" s="541"/>
      <c r="I88" s="539"/>
      <c r="J88" s="539"/>
    </row>
    <row r="89" spans="1:10">
      <c r="A89" s="539">
        <v>11116</v>
      </c>
      <c r="B89" s="539"/>
      <c r="C89" s="539"/>
      <c r="D89" s="539">
        <v>11116</v>
      </c>
      <c r="E89" s="539">
        <v>11116</v>
      </c>
      <c r="F89" s="539">
        <v>11116</v>
      </c>
      <c r="G89" s="539"/>
      <c r="H89" s="541"/>
      <c r="I89" s="539"/>
      <c r="J89" s="539"/>
    </row>
    <row r="90" spans="1:10">
      <c r="A90" s="539">
        <v>11440</v>
      </c>
      <c r="B90" s="539"/>
      <c r="C90" s="539"/>
      <c r="D90" s="539">
        <v>11440</v>
      </c>
      <c r="E90" s="539">
        <v>11440</v>
      </c>
      <c r="F90" s="539">
        <v>11440</v>
      </c>
      <c r="G90" s="539"/>
      <c r="H90" s="541"/>
      <c r="I90" s="539"/>
      <c r="J90" s="539"/>
    </row>
    <row r="91" spans="1:10">
      <c r="A91" s="539">
        <v>11536</v>
      </c>
      <c r="B91" s="539"/>
      <c r="C91" s="539"/>
      <c r="D91" s="539">
        <v>11536</v>
      </c>
      <c r="E91" s="539">
        <v>11536</v>
      </c>
      <c r="F91" s="539">
        <v>11536</v>
      </c>
      <c r="G91" s="539"/>
      <c r="H91" s="541"/>
      <c r="I91" s="539"/>
      <c r="J91" s="539"/>
    </row>
    <row r="92" spans="1:10">
      <c r="A92" s="539">
        <v>11675</v>
      </c>
      <c r="B92" s="539"/>
      <c r="C92" s="539"/>
      <c r="D92" s="539">
        <v>11675</v>
      </c>
      <c r="E92" s="539">
        <v>11675</v>
      </c>
      <c r="F92" s="539">
        <v>11675</v>
      </c>
      <c r="G92" s="539"/>
      <c r="H92" s="541"/>
      <c r="I92" s="539"/>
      <c r="J92" s="539"/>
    </row>
    <row r="93" spans="1:10">
      <c r="A93" s="539">
        <v>11738</v>
      </c>
      <c r="B93" s="539"/>
      <c r="C93" s="539"/>
      <c r="D93" s="539">
        <v>11738</v>
      </c>
      <c r="E93" s="539">
        <v>11738</v>
      </c>
      <c r="F93" s="539">
        <v>11738</v>
      </c>
      <c r="G93" s="539"/>
      <c r="H93" s="541"/>
      <c r="I93" s="539"/>
      <c r="J93" s="539"/>
    </row>
    <row r="94" spans="1:10">
      <c r="A94" s="539">
        <v>11809</v>
      </c>
      <c r="B94" s="539"/>
      <c r="C94" s="539"/>
      <c r="D94" s="539">
        <v>11809</v>
      </c>
      <c r="E94" s="539">
        <v>11809</v>
      </c>
      <c r="F94" s="539">
        <v>11809</v>
      </c>
      <c r="G94" s="539"/>
      <c r="H94" s="541"/>
      <c r="I94" s="539"/>
      <c r="J94" s="539"/>
    </row>
    <row r="95" spans="1:10">
      <c r="A95" s="539">
        <v>11827</v>
      </c>
      <c r="B95" s="539"/>
      <c r="C95" s="539"/>
      <c r="D95" s="539">
        <v>11827</v>
      </c>
      <c r="E95" s="539">
        <v>11827</v>
      </c>
      <c r="F95" s="539">
        <v>11827</v>
      </c>
      <c r="G95" s="539"/>
      <c r="H95" s="541"/>
      <c r="I95" s="539"/>
      <c r="J95" s="539"/>
    </row>
    <row r="96" spans="1:10">
      <c r="A96" s="539">
        <v>11855</v>
      </c>
      <c r="B96" s="539"/>
      <c r="C96" s="539"/>
      <c r="D96" s="539">
        <v>11855</v>
      </c>
      <c r="E96" s="539">
        <v>11855</v>
      </c>
      <c r="F96" s="539">
        <v>11855</v>
      </c>
      <c r="G96" s="539"/>
      <c r="H96" s="541"/>
      <c r="I96" s="539"/>
      <c r="J96" s="539"/>
    </row>
    <row r="97" spans="1:10">
      <c r="A97" s="539">
        <v>11858</v>
      </c>
      <c r="B97" s="539"/>
      <c r="C97" s="539"/>
      <c r="D97" s="539">
        <v>11858</v>
      </c>
      <c r="E97" s="539">
        <v>11858</v>
      </c>
      <c r="F97" s="539">
        <v>11858</v>
      </c>
      <c r="G97" s="539"/>
      <c r="H97" s="541"/>
      <c r="I97" s="539"/>
      <c r="J97" s="539"/>
    </row>
    <row r="98" spans="1:10">
      <c r="A98" s="539">
        <v>11912</v>
      </c>
      <c r="B98" s="539"/>
      <c r="C98" s="539"/>
      <c r="D98" s="539">
        <v>11912</v>
      </c>
      <c r="E98" s="539">
        <v>11912</v>
      </c>
      <c r="F98" s="539">
        <v>11912</v>
      </c>
      <c r="G98" s="539"/>
      <c r="H98" s="541"/>
      <c r="I98" s="539"/>
      <c r="J98" s="539"/>
    </row>
    <row r="99" spans="1:10">
      <c r="A99" s="539">
        <v>11999</v>
      </c>
      <c r="B99" s="539"/>
      <c r="C99" s="539"/>
      <c r="D99" s="539">
        <v>11999</v>
      </c>
      <c r="E99" s="539">
        <v>11999</v>
      </c>
      <c r="F99" s="539">
        <v>11999</v>
      </c>
      <c r="G99" s="539"/>
      <c r="H99" s="541"/>
      <c r="I99" s="539"/>
      <c r="J99" s="539"/>
    </row>
    <row r="100" spans="1:10">
      <c r="A100" s="539">
        <v>12078</v>
      </c>
      <c r="B100" s="539"/>
      <c r="C100" s="539"/>
      <c r="D100" s="539">
        <v>12078</v>
      </c>
      <c r="E100" s="539">
        <v>12078</v>
      </c>
      <c r="F100" s="539">
        <v>12078</v>
      </c>
      <c r="G100" s="539"/>
      <c r="H100" s="541"/>
      <c r="I100" s="539"/>
      <c r="J100" s="539"/>
    </row>
    <row r="101" spans="1:10">
      <c r="A101" s="539">
        <v>12144</v>
      </c>
      <c r="B101" s="539"/>
      <c r="C101" s="539"/>
      <c r="D101" s="539">
        <v>12144</v>
      </c>
      <c r="E101" s="539">
        <v>12144</v>
      </c>
      <c r="F101" s="539">
        <v>12144</v>
      </c>
      <c r="G101" s="539"/>
      <c r="H101" s="541"/>
      <c r="I101" s="539"/>
      <c r="J101" s="539"/>
    </row>
    <row r="102" spans="1:10">
      <c r="A102" s="539">
        <v>12164</v>
      </c>
      <c r="B102" s="539"/>
      <c r="C102" s="539"/>
      <c r="D102" s="539">
        <v>12164</v>
      </c>
      <c r="E102" s="539">
        <v>12164</v>
      </c>
      <c r="F102" s="539">
        <v>12164</v>
      </c>
      <c r="G102" s="539"/>
      <c r="H102" s="541"/>
      <c r="I102" s="539"/>
      <c r="J102" s="539"/>
    </row>
    <row r="103" spans="1:10">
      <c r="A103" s="539">
        <v>12246</v>
      </c>
      <c r="B103" s="539"/>
      <c r="C103" s="539"/>
      <c r="D103" s="539">
        <v>12246</v>
      </c>
      <c r="E103" s="539">
        <v>12246</v>
      </c>
      <c r="F103" s="539">
        <v>12246</v>
      </c>
      <c r="G103" s="539"/>
      <c r="H103" s="541"/>
      <c r="I103" s="539"/>
      <c r="J103" s="539"/>
    </row>
    <row r="104" spans="1:10">
      <c r="A104" s="539">
        <v>12313</v>
      </c>
      <c r="B104" s="539"/>
      <c r="C104" s="539"/>
      <c r="D104" s="539">
        <v>12313</v>
      </c>
      <c r="E104" s="539">
        <v>12313</v>
      </c>
      <c r="F104" s="539">
        <v>12313</v>
      </c>
      <c r="G104" s="539"/>
      <c r="H104" s="541"/>
      <c r="I104" s="539"/>
      <c r="J104" s="539"/>
    </row>
    <row r="105" spans="1:10">
      <c r="A105" s="539">
        <v>12338</v>
      </c>
      <c r="B105" s="539"/>
      <c r="C105" s="539"/>
      <c r="D105" s="539">
        <v>12338</v>
      </c>
      <c r="E105" s="539">
        <v>12338</v>
      </c>
      <c r="F105" s="539">
        <v>12338</v>
      </c>
      <c r="G105" s="539"/>
      <c r="H105" s="541"/>
      <c r="I105" s="539"/>
      <c r="J105" s="539"/>
    </row>
    <row r="106" spans="1:10">
      <c r="A106" s="539">
        <v>12345</v>
      </c>
      <c r="B106" s="539"/>
      <c r="C106" s="539"/>
      <c r="D106" s="539">
        <v>12345</v>
      </c>
      <c r="E106" s="539">
        <v>12345</v>
      </c>
      <c r="F106" s="539">
        <v>12345</v>
      </c>
      <c r="G106" s="539"/>
      <c r="H106" s="541"/>
      <c r="I106" s="539"/>
      <c r="J106" s="539"/>
    </row>
    <row r="107" spans="1:10">
      <c r="A107" s="539">
        <v>12375</v>
      </c>
      <c r="B107" s="539"/>
      <c r="C107" s="539"/>
      <c r="D107" s="539">
        <v>12375</v>
      </c>
      <c r="E107" s="539">
        <v>12375</v>
      </c>
      <c r="F107" s="539">
        <v>12375</v>
      </c>
      <c r="G107" s="539"/>
      <c r="H107" s="541"/>
      <c r="I107" s="539"/>
      <c r="J107" s="539"/>
    </row>
    <row r="108" spans="1:10">
      <c r="A108" s="539">
        <v>12449</v>
      </c>
      <c r="B108" s="539"/>
      <c r="C108" s="539"/>
      <c r="D108" s="539">
        <v>12449</v>
      </c>
      <c r="E108" s="539">
        <v>12449</v>
      </c>
      <c r="F108" s="539">
        <v>12449</v>
      </c>
      <c r="G108" s="539"/>
      <c r="H108" s="541"/>
      <c r="I108" s="539"/>
      <c r="J108" s="539"/>
    </row>
    <row r="109" spans="1:10">
      <c r="A109" s="539">
        <v>12696</v>
      </c>
      <c r="B109" s="539"/>
      <c r="C109" s="539"/>
      <c r="D109" s="539">
        <v>12696</v>
      </c>
      <c r="E109" s="539">
        <v>12696</v>
      </c>
      <c r="F109" s="539">
        <v>12696</v>
      </c>
      <c r="G109" s="539"/>
      <c r="H109" s="541"/>
      <c r="I109" s="539"/>
      <c r="J109" s="539"/>
    </row>
    <row r="110" spans="1:10">
      <c r="A110" s="539">
        <v>12708</v>
      </c>
      <c r="B110" s="539"/>
      <c r="C110" s="539"/>
      <c r="D110" s="539">
        <v>12708</v>
      </c>
      <c r="E110" s="539">
        <v>12708</v>
      </c>
      <c r="F110" s="539">
        <v>12708</v>
      </c>
      <c r="G110" s="539"/>
      <c r="H110" s="541"/>
      <c r="I110" s="539"/>
      <c r="J110" s="539"/>
    </row>
    <row r="111" spans="1:10">
      <c r="A111" s="539">
        <v>12737</v>
      </c>
      <c r="B111" s="539"/>
      <c r="C111" s="539"/>
      <c r="D111" s="539">
        <v>12737</v>
      </c>
      <c r="E111" s="539">
        <v>12737</v>
      </c>
      <c r="F111" s="539">
        <v>12737</v>
      </c>
      <c r="G111" s="539"/>
      <c r="H111" s="541"/>
      <c r="I111" s="539"/>
      <c r="J111" s="539"/>
    </row>
    <row r="112" spans="1:10">
      <c r="A112" s="539">
        <v>12851</v>
      </c>
      <c r="B112" s="539"/>
      <c r="C112" s="539"/>
      <c r="D112" s="539">
        <v>12851</v>
      </c>
      <c r="E112" s="539">
        <v>12851</v>
      </c>
      <c r="F112" s="539">
        <v>12851</v>
      </c>
      <c r="G112" s="539"/>
      <c r="H112" s="541"/>
      <c r="I112" s="539"/>
      <c r="J112" s="539"/>
    </row>
    <row r="113" spans="1:10">
      <c r="A113" s="539">
        <v>12856</v>
      </c>
      <c r="B113" s="539"/>
      <c r="C113" s="539"/>
      <c r="D113" s="539">
        <v>12856</v>
      </c>
      <c r="E113" s="539">
        <v>12856</v>
      </c>
      <c r="F113" s="539">
        <v>12856</v>
      </c>
      <c r="G113" s="539"/>
      <c r="H113" s="541"/>
      <c r="I113" s="539"/>
      <c r="J113" s="539"/>
    </row>
    <row r="114" spans="1:10">
      <c r="A114" s="539">
        <v>13004</v>
      </c>
      <c r="B114" s="539"/>
      <c r="C114" s="539"/>
      <c r="D114" s="539">
        <v>13004</v>
      </c>
      <c r="E114" s="539">
        <v>13004</v>
      </c>
      <c r="F114" s="539">
        <v>13004</v>
      </c>
      <c r="G114" s="539"/>
      <c r="H114" s="541"/>
      <c r="I114" s="539"/>
      <c r="J114" s="539"/>
    </row>
    <row r="115" spans="1:10">
      <c r="A115" s="539">
        <v>13024</v>
      </c>
      <c r="B115" s="539"/>
      <c r="C115" s="539"/>
      <c r="D115" s="539">
        <v>13024</v>
      </c>
      <c r="E115" s="539">
        <v>13024</v>
      </c>
      <c r="F115" s="539">
        <v>13024</v>
      </c>
      <c r="G115" s="539"/>
      <c r="H115" s="541"/>
      <c r="I115" s="539"/>
      <c r="J115" s="539"/>
    </row>
    <row r="116" spans="1:10">
      <c r="A116" s="539">
        <v>13272</v>
      </c>
      <c r="B116" s="539"/>
      <c r="C116" s="539"/>
      <c r="D116" s="539">
        <v>13272</v>
      </c>
      <c r="E116" s="539">
        <v>13272</v>
      </c>
      <c r="F116" s="539">
        <v>13272</v>
      </c>
      <c r="G116" s="539"/>
      <c r="H116" s="541"/>
      <c r="I116" s="539"/>
      <c r="J116" s="539"/>
    </row>
    <row r="117" spans="1:10">
      <c r="A117" s="539">
        <v>13278</v>
      </c>
      <c r="B117" s="539"/>
      <c r="C117" s="539"/>
      <c r="D117" s="539">
        <v>13278</v>
      </c>
      <c r="E117" s="539">
        <v>13278</v>
      </c>
      <c r="F117" s="539">
        <v>13278</v>
      </c>
      <c r="G117" s="539"/>
      <c r="H117" s="541"/>
      <c r="I117" s="539"/>
      <c r="J117" s="539"/>
    </row>
    <row r="118" spans="1:10">
      <c r="A118" s="539">
        <v>13286</v>
      </c>
      <c r="B118" s="539"/>
      <c r="C118" s="539"/>
      <c r="D118" s="539">
        <v>13286</v>
      </c>
      <c r="E118" s="539">
        <v>13286</v>
      </c>
      <c r="F118" s="539">
        <v>13286</v>
      </c>
      <c r="G118" s="539"/>
      <c r="H118" s="541"/>
      <c r="I118" s="539"/>
      <c r="J118" s="539"/>
    </row>
    <row r="119" spans="1:10">
      <c r="A119" s="539">
        <v>13435</v>
      </c>
      <c r="B119" s="539"/>
      <c r="C119" s="539"/>
      <c r="D119" s="539">
        <v>13435</v>
      </c>
      <c r="E119" s="539">
        <v>13435</v>
      </c>
      <c r="F119" s="539">
        <v>13435</v>
      </c>
      <c r="G119" s="539"/>
      <c r="H119" s="541"/>
      <c r="I119" s="539"/>
      <c r="J119" s="539"/>
    </row>
    <row r="120" spans="1:10">
      <c r="A120" s="539">
        <v>13497</v>
      </c>
      <c r="B120" s="539"/>
      <c r="C120" s="539"/>
      <c r="D120" s="539">
        <v>13497</v>
      </c>
      <c r="E120" s="539">
        <v>13497</v>
      </c>
      <c r="F120" s="539">
        <v>13497</v>
      </c>
      <c r="G120" s="539"/>
      <c r="H120" s="541"/>
      <c r="I120" s="539"/>
      <c r="J120" s="539"/>
    </row>
    <row r="121" spans="1:10">
      <c r="A121" s="539">
        <v>13568</v>
      </c>
      <c r="B121" s="539"/>
      <c r="C121" s="539"/>
      <c r="D121" s="539">
        <v>13568</v>
      </c>
      <c r="E121" s="539">
        <v>13568</v>
      </c>
      <c r="F121" s="539">
        <v>13568</v>
      </c>
      <c r="G121" s="539"/>
      <c r="H121" s="541"/>
      <c r="I121" s="539"/>
      <c r="J121" s="539"/>
    </row>
    <row r="122" spans="1:10">
      <c r="A122" s="539">
        <v>13719</v>
      </c>
      <c r="B122" s="539"/>
      <c r="C122" s="539"/>
      <c r="D122" s="539">
        <v>13719</v>
      </c>
      <c r="E122" s="539">
        <v>13719</v>
      </c>
      <c r="F122" s="539">
        <v>13719</v>
      </c>
      <c r="G122" s="539"/>
      <c r="H122" s="541"/>
      <c r="I122" s="539"/>
      <c r="J122" s="539"/>
    </row>
    <row r="123" spans="1:10">
      <c r="A123" s="539">
        <v>13779</v>
      </c>
      <c r="B123" s="539"/>
      <c r="C123" s="539"/>
      <c r="D123" s="539">
        <v>13779</v>
      </c>
      <c r="E123" s="539">
        <v>13779</v>
      </c>
      <c r="F123" s="539">
        <v>13779</v>
      </c>
      <c r="G123" s="539"/>
      <c r="H123" s="541"/>
      <c r="I123" s="539"/>
      <c r="J123" s="539"/>
    </row>
    <row r="124" spans="1:10">
      <c r="A124" s="539">
        <v>13836</v>
      </c>
      <c r="B124" s="539"/>
      <c r="C124" s="539"/>
      <c r="D124" s="539">
        <v>13836</v>
      </c>
      <c r="E124" s="539">
        <v>13836</v>
      </c>
      <c r="F124" s="539">
        <v>13836</v>
      </c>
      <c r="G124" s="539"/>
      <c r="H124" s="541"/>
      <c r="I124" s="539"/>
      <c r="J124" s="539"/>
    </row>
    <row r="125" spans="1:10">
      <c r="A125" s="539">
        <v>13841</v>
      </c>
      <c r="B125" s="539"/>
      <c r="C125" s="539"/>
      <c r="D125" s="539">
        <v>13841</v>
      </c>
      <c r="E125" s="539">
        <v>13841</v>
      </c>
      <c r="F125" s="539">
        <v>13841</v>
      </c>
      <c r="G125" s="539"/>
      <c r="H125" s="541"/>
      <c r="I125" s="539"/>
      <c r="J125" s="539"/>
    </row>
    <row r="126" spans="1:10">
      <c r="A126" s="539">
        <v>13895</v>
      </c>
      <c r="B126" s="539"/>
      <c r="C126" s="539"/>
      <c r="D126" s="539">
        <v>13895</v>
      </c>
      <c r="E126" s="539">
        <v>13895</v>
      </c>
      <c r="F126" s="539">
        <v>13895</v>
      </c>
      <c r="G126" s="539"/>
      <c r="H126" s="541"/>
      <c r="I126" s="539"/>
      <c r="J126" s="539"/>
    </row>
    <row r="127" spans="1:10">
      <c r="A127" s="539">
        <v>14033</v>
      </c>
      <c r="B127" s="539"/>
      <c r="C127" s="539"/>
      <c r="D127" s="539">
        <v>14033</v>
      </c>
      <c r="E127" s="539">
        <v>14033</v>
      </c>
      <c r="F127" s="539">
        <v>14033</v>
      </c>
      <c r="G127" s="539"/>
      <c r="H127" s="541"/>
      <c r="I127" s="539"/>
      <c r="J127" s="539"/>
    </row>
    <row r="128" spans="1:10">
      <c r="A128" s="539">
        <v>14089</v>
      </c>
      <c r="B128" s="539"/>
      <c r="C128" s="539"/>
      <c r="D128" s="539">
        <v>14089</v>
      </c>
      <c r="E128" s="539">
        <v>14089</v>
      </c>
      <c r="F128" s="539">
        <v>14089</v>
      </c>
      <c r="G128" s="539"/>
      <c r="H128" s="541"/>
      <c r="I128" s="539"/>
      <c r="J128" s="539"/>
    </row>
    <row r="129" spans="1:10">
      <c r="A129" s="539">
        <v>14101</v>
      </c>
      <c r="B129" s="539"/>
      <c r="C129" s="539"/>
      <c r="D129" s="539">
        <v>14101</v>
      </c>
      <c r="E129" s="539">
        <v>14101</v>
      </c>
      <c r="F129" s="539">
        <v>14101</v>
      </c>
      <c r="G129" s="539"/>
      <c r="H129" s="541"/>
      <c r="I129" s="539"/>
      <c r="J129" s="539"/>
    </row>
    <row r="130" spans="1:10">
      <c r="A130" s="539">
        <v>14121</v>
      </c>
      <c r="B130" s="539"/>
      <c r="C130" s="539"/>
      <c r="D130" s="539">
        <v>14121</v>
      </c>
      <c r="E130" s="539">
        <v>14121</v>
      </c>
      <c r="F130" s="539">
        <v>14121</v>
      </c>
      <c r="G130" s="539"/>
      <c r="H130" s="541"/>
      <c r="I130" s="539"/>
      <c r="J130" s="539"/>
    </row>
    <row r="131" spans="1:10">
      <c r="A131" s="539">
        <v>14139</v>
      </c>
      <c r="B131" s="539"/>
      <c r="C131" s="539"/>
      <c r="D131" s="539">
        <v>14139</v>
      </c>
      <c r="E131" s="539">
        <v>14139</v>
      </c>
      <c r="F131" s="539">
        <v>14139</v>
      </c>
      <c r="G131" s="539"/>
      <c r="H131" s="541"/>
      <c r="I131" s="539"/>
      <c r="J131" s="539"/>
    </row>
    <row r="132" spans="1:10">
      <c r="A132" s="539">
        <v>14157</v>
      </c>
      <c r="B132" s="539"/>
      <c r="C132" s="539"/>
      <c r="D132" s="539">
        <v>14157</v>
      </c>
      <c r="E132" s="539">
        <v>14157</v>
      </c>
      <c r="F132" s="539">
        <v>14157</v>
      </c>
      <c r="G132" s="539"/>
      <c r="H132" s="541"/>
      <c r="I132" s="539"/>
      <c r="J132" s="539"/>
    </row>
    <row r="133" spans="1:10">
      <c r="A133" s="539">
        <v>14185</v>
      </c>
      <c r="B133" s="539"/>
      <c r="C133" s="539"/>
      <c r="D133" s="539">
        <v>14185</v>
      </c>
      <c r="E133" s="539">
        <v>14185</v>
      </c>
      <c r="F133" s="539">
        <v>14185</v>
      </c>
      <c r="G133" s="539"/>
      <c r="H133" s="541"/>
      <c r="I133" s="539"/>
      <c r="J133" s="539"/>
    </row>
    <row r="134" spans="1:10">
      <c r="A134" s="539">
        <v>14230</v>
      </c>
      <c r="B134" s="539"/>
      <c r="C134" s="539"/>
      <c r="D134" s="539">
        <v>14230</v>
      </c>
      <c r="E134" s="539">
        <v>14230</v>
      </c>
      <c r="F134" s="539">
        <v>14230</v>
      </c>
      <c r="G134" s="539"/>
      <c r="H134" s="541"/>
      <c r="I134" s="539"/>
      <c r="J134" s="539"/>
    </row>
    <row r="135" spans="1:10">
      <c r="A135" s="539">
        <v>14340</v>
      </c>
      <c r="B135" s="539"/>
      <c r="C135" s="539"/>
      <c r="D135" s="539">
        <v>14340</v>
      </c>
      <c r="E135" s="539">
        <v>14340</v>
      </c>
      <c r="F135" s="539">
        <v>14340</v>
      </c>
      <c r="G135" s="539"/>
      <c r="H135" s="541"/>
      <c r="I135" s="539"/>
      <c r="J135" s="539"/>
    </row>
    <row r="136" spans="1:10">
      <c r="A136" s="539">
        <v>14357</v>
      </c>
      <c r="B136" s="539"/>
      <c r="C136" s="539"/>
      <c r="D136" s="539">
        <v>14357</v>
      </c>
      <c r="E136" s="539">
        <v>14357</v>
      </c>
      <c r="F136" s="539">
        <v>14357</v>
      </c>
      <c r="G136" s="539"/>
      <c r="H136" s="541"/>
      <c r="I136" s="539"/>
      <c r="J136" s="539"/>
    </row>
    <row r="137" spans="1:10">
      <c r="A137" s="539">
        <v>14583</v>
      </c>
      <c r="B137" s="539"/>
      <c r="C137" s="539"/>
      <c r="D137" s="539">
        <v>14583</v>
      </c>
      <c r="E137" s="539">
        <v>14583</v>
      </c>
      <c r="F137" s="539">
        <v>14583</v>
      </c>
      <c r="G137" s="539"/>
      <c r="H137" s="541"/>
      <c r="I137" s="539"/>
      <c r="J137" s="539"/>
    </row>
    <row r="138" spans="1:10">
      <c r="A138" s="539">
        <v>14610</v>
      </c>
      <c r="B138" s="539"/>
      <c r="C138" s="539"/>
      <c r="D138" s="539">
        <v>14610</v>
      </c>
      <c r="E138" s="539">
        <v>14610</v>
      </c>
      <c r="F138" s="539">
        <v>14610</v>
      </c>
      <c r="G138" s="539"/>
      <c r="H138" s="541"/>
      <c r="I138" s="539"/>
      <c r="J138" s="539"/>
    </row>
    <row r="139" spans="1:10">
      <c r="A139" s="539">
        <v>14621</v>
      </c>
      <c r="B139" s="539"/>
      <c r="C139" s="539"/>
      <c r="D139" s="539">
        <v>14621</v>
      </c>
      <c r="E139" s="539">
        <v>14621</v>
      </c>
      <c r="F139" s="539">
        <v>14621</v>
      </c>
      <c r="G139" s="539"/>
      <c r="H139" s="541"/>
      <c r="I139" s="539"/>
      <c r="J139" s="539"/>
    </row>
    <row r="140" spans="1:10">
      <c r="A140" s="539">
        <v>14804</v>
      </c>
      <c r="B140" s="539"/>
      <c r="C140" s="539"/>
      <c r="D140" s="539">
        <v>14804</v>
      </c>
      <c r="E140" s="539">
        <v>14804</v>
      </c>
      <c r="F140" s="539">
        <v>14804</v>
      </c>
      <c r="G140" s="539"/>
      <c r="H140" s="541"/>
      <c r="I140" s="539"/>
      <c r="J140" s="539"/>
    </row>
    <row r="141" spans="1:10">
      <c r="A141" s="539">
        <v>15001</v>
      </c>
      <c r="B141" s="539"/>
      <c r="C141" s="539"/>
      <c r="D141" s="539">
        <v>15001</v>
      </c>
      <c r="E141" s="539">
        <v>15001</v>
      </c>
      <c r="F141" s="539">
        <v>15001</v>
      </c>
      <c r="G141" s="539"/>
      <c r="H141" s="541"/>
      <c r="I141" s="539"/>
      <c r="J141" s="539"/>
    </row>
    <row r="142" spans="1:10">
      <c r="A142" s="539">
        <v>15164</v>
      </c>
      <c r="B142" s="539"/>
      <c r="C142" s="539"/>
      <c r="D142" s="539">
        <v>15164</v>
      </c>
      <c r="E142" s="539">
        <v>15164</v>
      </c>
      <c r="F142" s="539">
        <v>15164</v>
      </c>
      <c r="G142" s="539"/>
      <c r="H142" s="541"/>
      <c r="I142" s="539"/>
      <c r="J142" s="539"/>
    </row>
    <row r="143" spans="1:10">
      <c r="A143" s="539">
        <v>15325</v>
      </c>
      <c r="B143" s="539"/>
      <c r="C143" s="539"/>
      <c r="D143" s="539">
        <v>15325</v>
      </c>
      <c r="E143" s="539">
        <v>15325</v>
      </c>
      <c r="F143" s="539">
        <v>15325</v>
      </c>
      <c r="G143" s="539"/>
      <c r="H143" s="541"/>
      <c r="I143" s="539"/>
      <c r="J143" s="539"/>
    </row>
    <row r="144" spans="1:10">
      <c r="A144" s="539">
        <v>15376</v>
      </c>
      <c r="B144" s="539"/>
      <c r="C144" s="539"/>
      <c r="D144" s="539">
        <v>15376</v>
      </c>
      <c r="E144" s="539">
        <v>15376</v>
      </c>
      <c r="F144" s="539">
        <v>15376</v>
      </c>
      <c r="G144" s="539"/>
      <c r="H144" s="541"/>
      <c r="I144" s="539"/>
      <c r="J144" s="539"/>
    </row>
    <row r="145" spans="1:10">
      <c r="A145" s="539">
        <v>15497</v>
      </c>
      <c r="B145" s="539"/>
      <c r="C145" s="539"/>
      <c r="D145" s="539">
        <v>15497</v>
      </c>
      <c r="E145" s="539">
        <v>15497</v>
      </c>
      <c r="F145" s="539">
        <v>15497</v>
      </c>
      <c r="G145" s="539"/>
      <c r="H145" s="541"/>
      <c r="I145" s="539"/>
      <c r="J145" s="539"/>
    </row>
    <row r="146" spans="1:10">
      <c r="A146" s="539">
        <v>15576</v>
      </c>
      <c r="B146" s="539"/>
      <c r="C146" s="539"/>
      <c r="D146" s="539">
        <v>15576</v>
      </c>
      <c r="E146" s="539">
        <v>15576</v>
      </c>
      <c r="F146" s="539">
        <v>15576</v>
      </c>
      <c r="G146" s="539"/>
      <c r="H146" s="541"/>
      <c r="I146" s="539"/>
      <c r="J146" s="539"/>
    </row>
    <row r="147" spans="1:10">
      <c r="A147" s="539">
        <v>15704</v>
      </c>
      <c r="B147" s="539"/>
      <c r="C147" s="539"/>
      <c r="D147" s="539">
        <v>15704</v>
      </c>
      <c r="E147" s="539">
        <v>15704</v>
      </c>
      <c r="F147" s="539">
        <v>15704</v>
      </c>
      <c r="G147" s="539"/>
      <c r="H147" s="541"/>
      <c r="I147" s="539"/>
      <c r="J147" s="539"/>
    </row>
    <row r="148" spans="1:10">
      <c r="A148" s="539">
        <v>16061</v>
      </c>
      <c r="B148" s="539"/>
      <c r="C148" s="539"/>
      <c r="D148" s="539">
        <v>16061</v>
      </c>
      <c r="E148" s="539">
        <v>16061</v>
      </c>
      <c r="F148" s="539">
        <v>16061</v>
      </c>
      <c r="G148" s="539"/>
      <c r="H148" s="541"/>
      <c r="I148" s="539"/>
      <c r="J148" s="539"/>
    </row>
    <row r="149" spans="1:10">
      <c r="A149" s="539">
        <v>16277</v>
      </c>
      <c r="B149" s="539"/>
      <c r="C149" s="539"/>
      <c r="D149" s="539">
        <v>16277</v>
      </c>
      <c r="E149" s="539">
        <v>16277</v>
      </c>
      <c r="F149" s="539">
        <v>16277</v>
      </c>
      <c r="G149" s="539"/>
      <c r="H149" s="541"/>
      <c r="I149" s="539"/>
      <c r="J149" s="539"/>
    </row>
    <row r="150" spans="1:10">
      <c r="A150" s="391">
        <v>16776</v>
      </c>
      <c r="B150" s="391"/>
      <c r="C150" s="391"/>
      <c r="D150" s="391">
        <v>16776</v>
      </c>
      <c r="E150" s="391">
        <v>16776</v>
      </c>
      <c r="F150" s="391">
        <v>16776</v>
      </c>
    </row>
    <row r="151" spans="1:10">
      <c r="A151" s="391">
        <v>16856</v>
      </c>
      <c r="B151" s="391"/>
      <c r="C151" s="391"/>
      <c r="D151" s="391">
        <v>16856</v>
      </c>
      <c r="E151" s="391">
        <v>16856</v>
      </c>
      <c r="F151" s="391">
        <v>16856</v>
      </c>
    </row>
    <row r="152" spans="1:10">
      <c r="A152" s="544">
        <v>17005</v>
      </c>
      <c r="D152" s="544">
        <v>17005</v>
      </c>
      <c r="E152" s="544">
        <v>17005</v>
      </c>
      <c r="F152" s="544">
        <v>17005</v>
      </c>
      <c r="G152" s="544"/>
      <c r="H152" s="542"/>
      <c r="I152" s="544"/>
      <c r="J152" s="544"/>
    </row>
    <row r="153" spans="1:10">
      <c r="A153" s="544">
        <v>17036</v>
      </c>
      <c r="D153" s="544">
        <v>17036</v>
      </c>
      <c r="E153" s="544">
        <v>17036</v>
      </c>
      <c r="F153" s="544">
        <v>17036</v>
      </c>
      <c r="G153" s="544"/>
      <c r="H153" s="542"/>
      <c r="I153" s="544"/>
      <c r="J153" s="544"/>
    </row>
  </sheetData>
  <autoFilter ref="A2:J151" xr:uid="{00000000-0009-0000-0000-000011000000}"/>
  <mergeCells count="1">
    <mergeCell ref="A1:F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51"/>
  <sheetViews>
    <sheetView topLeftCell="A52" workbookViewId="0">
      <selection activeCell="A73" sqref="A73:XFD73"/>
    </sheetView>
  </sheetViews>
  <sheetFormatPr defaultColWidth="8.5703125" defaultRowHeight="15"/>
  <cols>
    <col min="1" max="1" width="10.5703125" bestFit="1" customWidth="1"/>
    <col min="2" max="2" width="11.85546875" bestFit="1" customWidth="1"/>
    <col min="3" max="4" width="10" bestFit="1" customWidth="1"/>
    <col min="5" max="5" width="16.28515625" bestFit="1" customWidth="1"/>
    <col min="6" max="6" width="13.140625" bestFit="1" customWidth="1"/>
    <col min="7" max="7" width="10" bestFit="1" customWidth="1"/>
    <col min="8" max="8" width="9.5703125" bestFit="1" customWidth="1"/>
    <col min="9" max="9" width="8.7109375" bestFit="1" customWidth="1"/>
    <col min="12" max="12" width="10.42578125" bestFit="1" customWidth="1"/>
    <col min="13" max="13" width="7.7109375" bestFit="1" customWidth="1"/>
    <col min="14" max="14" width="10" bestFit="1" customWidth="1"/>
    <col min="15" max="15" width="9.140625" bestFit="1" customWidth="1"/>
    <col min="16" max="16" width="20.5703125" bestFit="1" customWidth="1"/>
  </cols>
  <sheetData>
    <row r="1" spans="1:16" ht="18">
      <c r="A1" s="642" t="s">
        <v>950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</row>
    <row r="2" spans="1:16" ht="18">
      <c r="A2" s="642" t="s">
        <v>1092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</row>
    <row r="3" spans="1:16" ht="18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</row>
    <row r="4" spans="1:16">
      <c r="A4" s="643" t="s">
        <v>1979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</row>
    <row r="5" spans="1:16" ht="23.25">
      <c r="A5" s="498" t="s">
        <v>951</v>
      </c>
      <c r="B5" s="499" t="s">
        <v>952</v>
      </c>
      <c r="C5" s="498" t="s">
        <v>265</v>
      </c>
      <c r="D5" s="498" t="s">
        <v>953</v>
      </c>
      <c r="E5" s="498" t="s">
        <v>954</v>
      </c>
      <c r="F5" s="499" t="s">
        <v>955</v>
      </c>
      <c r="G5" s="498" t="s">
        <v>956</v>
      </c>
      <c r="H5" s="498" t="s">
        <v>957</v>
      </c>
      <c r="I5" s="498" t="s">
        <v>1980</v>
      </c>
      <c r="J5" s="498" t="s">
        <v>958</v>
      </c>
      <c r="K5" s="498" t="s">
        <v>959</v>
      </c>
      <c r="L5" s="498" t="s">
        <v>960</v>
      </c>
      <c r="M5" s="498" t="s">
        <v>1936</v>
      </c>
      <c r="N5" s="498" t="s">
        <v>1937</v>
      </c>
      <c r="O5" s="498" t="s">
        <v>1938</v>
      </c>
      <c r="P5" s="498" t="s">
        <v>961</v>
      </c>
    </row>
    <row r="6" spans="1:16">
      <c r="A6" s="501" t="s">
        <v>461</v>
      </c>
      <c r="B6" s="502">
        <v>863</v>
      </c>
      <c r="C6" s="501" t="s">
        <v>962</v>
      </c>
      <c r="D6" s="501" t="s">
        <v>963</v>
      </c>
      <c r="E6" s="501" t="s">
        <v>943</v>
      </c>
      <c r="F6" s="503">
        <v>43073</v>
      </c>
      <c r="G6" s="501" t="s">
        <v>296</v>
      </c>
      <c r="H6" s="501" t="s">
        <v>964</v>
      </c>
      <c r="I6" s="501" t="s">
        <v>1981</v>
      </c>
      <c r="J6" s="501" t="s">
        <v>965</v>
      </c>
      <c r="K6" s="501" t="s">
        <v>966</v>
      </c>
      <c r="L6" s="501" t="s">
        <v>967</v>
      </c>
      <c r="M6" s="501"/>
      <c r="N6" s="501" t="s">
        <v>968</v>
      </c>
      <c r="O6" s="501" t="s">
        <v>969</v>
      </c>
      <c r="P6" s="501"/>
    </row>
    <row r="7" spans="1:16">
      <c r="A7" s="504" t="s">
        <v>461</v>
      </c>
      <c r="B7" s="505">
        <v>1032</v>
      </c>
      <c r="C7" s="504" t="s">
        <v>970</v>
      </c>
      <c r="D7" s="504" t="s">
        <v>963</v>
      </c>
      <c r="E7" s="504" t="s">
        <v>943</v>
      </c>
      <c r="F7" s="506">
        <v>43173</v>
      </c>
      <c r="G7" s="504" t="s">
        <v>296</v>
      </c>
      <c r="H7" s="504" t="s">
        <v>964</v>
      </c>
      <c r="I7" s="504" t="s">
        <v>1982</v>
      </c>
      <c r="J7" s="504" t="s">
        <v>971</v>
      </c>
      <c r="K7" s="504"/>
      <c r="L7" s="504" t="s">
        <v>972</v>
      </c>
      <c r="M7" s="504"/>
      <c r="N7" s="504" t="s">
        <v>968</v>
      </c>
      <c r="O7" s="504" t="s">
        <v>969</v>
      </c>
      <c r="P7" s="504"/>
    </row>
    <row r="8" spans="1:16">
      <c r="A8" s="501" t="s">
        <v>461</v>
      </c>
      <c r="B8" s="502">
        <v>1158</v>
      </c>
      <c r="C8" s="501"/>
      <c r="D8" s="501"/>
      <c r="E8" s="501"/>
      <c r="F8" s="503"/>
      <c r="G8" s="501" t="s">
        <v>296</v>
      </c>
      <c r="H8" s="501" t="s">
        <v>964</v>
      </c>
      <c r="I8" s="501"/>
      <c r="J8" s="501"/>
      <c r="K8" s="501"/>
      <c r="L8" s="501"/>
      <c r="M8" s="501"/>
      <c r="N8" s="501"/>
      <c r="O8" s="501"/>
      <c r="P8" s="501" t="s">
        <v>1082</v>
      </c>
    </row>
    <row r="9" spans="1:16">
      <c r="A9" s="504" t="s">
        <v>461</v>
      </c>
      <c r="B9" s="505">
        <v>1189</v>
      </c>
      <c r="C9" s="504"/>
      <c r="D9" s="504"/>
      <c r="E9" s="504"/>
      <c r="F9" s="506"/>
      <c r="G9" s="504" t="s">
        <v>296</v>
      </c>
      <c r="H9" s="504" t="s">
        <v>964</v>
      </c>
      <c r="I9" s="504"/>
      <c r="J9" s="504"/>
      <c r="K9" s="504"/>
      <c r="L9" s="504"/>
      <c r="M9" s="504"/>
      <c r="N9" s="504"/>
      <c r="O9" s="504"/>
      <c r="P9" s="504" t="s">
        <v>1082</v>
      </c>
    </row>
    <row r="10" spans="1:16">
      <c r="A10" s="501" t="s">
        <v>461</v>
      </c>
      <c r="B10" s="502">
        <v>1200</v>
      </c>
      <c r="C10" s="501" t="s">
        <v>973</v>
      </c>
      <c r="D10" s="501" t="s">
        <v>963</v>
      </c>
      <c r="E10" s="501" t="s">
        <v>943</v>
      </c>
      <c r="F10" s="503">
        <v>43122</v>
      </c>
      <c r="G10" s="501" t="s">
        <v>296</v>
      </c>
      <c r="H10" s="501" t="s">
        <v>964</v>
      </c>
      <c r="I10" s="501" t="s">
        <v>1983</v>
      </c>
      <c r="J10" s="501" t="s">
        <v>974</v>
      </c>
      <c r="K10" s="501" t="s">
        <v>975</v>
      </c>
      <c r="L10" s="501" t="s">
        <v>976</v>
      </c>
      <c r="M10" s="501"/>
      <c r="N10" s="501" t="s">
        <v>968</v>
      </c>
      <c r="O10" s="501" t="s">
        <v>969</v>
      </c>
      <c r="P10" s="501"/>
    </row>
    <row r="11" spans="1:16" ht="23.25">
      <c r="A11" s="504" t="s">
        <v>461</v>
      </c>
      <c r="B11" s="505">
        <v>1229</v>
      </c>
      <c r="C11" s="504" t="s">
        <v>977</v>
      </c>
      <c r="D11" s="504" t="s">
        <v>963</v>
      </c>
      <c r="E11" s="504" t="s">
        <v>943</v>
      </c>
      <c r="F11" s="506">
        <v>42917</v>
      </c>
      <c r="G11" s="504" t="s">
        <v>296</v>
      </c>
      <c r="H11" s="504" t="s">
        <v>964</v>
      </c>
      <c r="I11" s="504" t="s">
        <v>1984</v>
      </c>
      <c r="J11" s="504" t="s">
        <v>978</v>
      </c>
      <c r="K11" s="504" t="s">
        <v>975</v>
      </c>
      <c r="L11" s="504" t="s">
        <v>979</v>
      </c>
      <c r="M11" s="504"/>
      <c r="N11" s="504" t="s">
        <v>968</v>
      </c>
      <c r="O11" s="504" t="s">
        <v>969</v>
      </c>
      <c r="P11" s="504"/>
    </row>
    <row r="12" spans="1:16">
      <c r="A12" s="501" t="s">
        <v>461</v>
      </c>
      <c r="B12" s="502">
        <v>1784</v>
      </c>
      <c r="C12" s="501"/>
      <c r="D12" s="501"/>
      <c r="E12" s="501"/>
      <c r="F12" s="503"/>
      <c r="G12" s="501" t="s">
        <v>296</v>
      </c>
      <c r="H12" s="501" t="s">
        <v>964</v>
      </c>
      <c r="I12" s="501"/>
      <c r="J12" s="501"/>
      <c r="K12" s="501"/>
      <c r="L12" s="501"/>
      <c r="M12" s="501"/>
      <c r="N12" s="501"/>
      <c r="O12" s="501"/>
      <c r="P12" s="501" t="s">
        <v>1082</v>
      </c>
    </row>
    <row r="13" spans="1:16">
      <c r="A13" s="504" t="s">
        <v>461</v>
      </c>
      <c r="B13" s="505">
        <v>1806</v>
      </c>
      <c r="C13" s="504"/>
      <c r="D13" s="504"/>
      <c r="E13" s="504"/>
      <c r="F13" s="506"/>
      <c r="G13" s="504" t="s">
        <v>296</v>
      </c>
      <c r="H13" s="504" t="s">
        <v>964</v>
      </c>
      <c r="I13" s="504"/>
      <c r="J13" s="504"/>
      <c r="K13" s="504"/>
      <c r="L13" s="504"/>
      <c r="M13" s="504"/>
      <c r="N13" s="504"/>
      <c r="O13" s="504"/>
      <c r="P13" s="504" t="s">
        <v>1082</v>
      </c>
    </row>
    <row r="14" spans="1:16">
      <c r="A14" s="501" t="s">
        <v>461</v>
      </c>
      <c r="B14" s="502">
        <v>1858</v>
      </c>
      <c r="C14" s="501"/>
      <c r="D14" s="501"/>
      <c r="E14" s="501"/>
      <c r="F14" s="503"/>
      <c r="G14" s="501" t="s">
        <v>296</v>
      </c>
      <c r="H14" s="501" t="s">
        <v>964</v>
      </c>
      <c r="I14" s="501"/>
      <c r="J14" s="501"/>
      <c r="K14" s="501"/>
      <c r="L14" s="501"/>
      <c r="M14" s="501"/>
      <c r="N14" s="501"/>
      <c r="O14" s="501"/>
      <c r="P14" s="501" t="s">
        <v>1082</v>
      </c>
    </row>
    <row r="15" spans="1:16">
      <c r="A15" s="504" t="s">
        <v>461</v>
      </c>
      <c r="B15" s="505">
        <v>1882</v>
      </c>
      <c r="C15" s="504"/>
      <c r="D15" s="504"/>
      <c r="E15" s="504"/>
      <c r="F15" s="506"/>
      <c r="G15" s="504" t="s">
        <v>296</v>
      </c>
      <c r="H15" s="504" t="s">
        <v>964</v>
      </c>
      <c r="I15" s="504"/>
      <c r="J15" s="504"/>
      <c r="K15" s="504"/>
      <c r="L15" s="504"/>
      <c r="M15" s="504"/>
      <c r="N15" s="504"/>
      <c r="O15" s="504"/>
      <c r="P15" s="504" t="s">
        <v>1082</v>
      </c>
    </row>
    <row r="16" spans="1:16">
      <c r="A16" s="501" t="s">
        <v>461</v>
      </c>
      <c r="B16" s="502">
        <v>2493</v>
      </c>
      <c r="C16" s="501"/>
      <c r="D16" s="501"/>
      <c r="E16" s="501"/>
      <c r="F16" s="503"/>
      <c r="G16" s="501" t="s">
        <v>296</v>
      </c>
      <c r="H16" s="501" t="s">
        <v>964</v>
      </c>
      <c r="I16" s="501"/>
      <c r="J16" s="501"/>
      <c r="K16" s="501"/>
      <c r="L16" s="501"/>
      <c r="M16" s="501"/>
      <c r="N16" s="501"/>
      <c r="O16" s="501"/>
      <c r="P16" s="501" t="s">
        <v>1082</v>
      </c>
    </row>
    <row r="17" spans="1:16">
      <c r="A17" s="504" t="s">
        <v>461</v>
      </c>
      <c r="B17" s="505">
        <v>3121</v>
      </c>
      <c r="C17" s="504" t="s">
        <v>980</v>
      </c>
      <c r="D17" s="504" t="s">
        <v>963</v>
      </c>
      <c r="E17" s="504" t="s">
        <v>943</v>
      </c>
      <c r="F17" s="506">
        <v>42917</v>
      </c>
      <c r="G17" s="504" t="s">
        <v>296</v>
      </c>
      <c r="H17" s="504" t="s">
        <v>964</v>
      </c>
      <c r="I17" s="504" t="s">
        <v>1985</v>
      </c>
      <c r="J17" s="504" t="s">
        <v>981</v>
      </c>
      <c r="K17" s="504" t="s">
        <v>550</v>
      </c>
      <c r="L17" s="504" t="s">
        <v>982</v>
      </c>
      <c r="M17" s="504"/>
      <c r="N17" s="504" t="s">
        <v>968</v>
      </c>
      <c r="O17" s="504" t="s">
        <v>969</v>
      </c>
      <c r="P17" s="504"/>
    </row>
    <row r="18" spans="1:16">
      <c r="A18" s="501" t="s">
        <v>461</v>
      </c>
      <c r="B18" s="502">
        <v>3136</v>
      </c>
      <c r="C18" s="501"/>
      <c r="D18" s="501"/>
      <c r="E18" s="501"/>
      <c r="F18" s="503"/>
      <c r="G18" s="501" t="s">
        <v>296</v>
      </c>
      <c r="H18" s="501" t="s">
        <v>964</v>
      </c>
      <c r="I18" s="501"/>
      <c r="J18" s="501"/>
      <c r="K18" s="501"/>
      <c r="L18" s="501"/>
      <c r="M18" s="501"/>
      <c r="N18" s="501"/>
      <c r="O18" s="501"/>
      <c r="P18" s="501" t="s">
        <v>1082</v>
      </c>
    </row>
    <row r="19" spans="1:16">
      <c r="A19" s="504" t="s">
        <v>461</v>
      </c>
      <c r="B19" s="505">
        <v>3145</v>
      </c>
      <c r="C19" s="504"/>
      <c r="D19" s="504"/>
      <c r="E19" s="504"/>
      <c r="F19" s="506"/>
      <c r="G19" s="504" t="s">
        <v>296</v>
      </c>
      <c r="H19" s="504" t="s">
        <v>964</v>
      </c>
      <c r="I19" s="504"/>
      <c r="J19" s="504"/>
      <c r="K19" s="504"/>
      <c r="L19" s="504"/>
      <c r="M19" s="504"/>
      <c r="N19" s="504"/>
      <c r="O19" s="504"/>
      <c r="P19" s="504" t="s">
        <v>1082</v>
      </c>
    </row>
    <row r="20" spans="1:16">
      <c r="A20" s="501" t="s">
        <v>461</v>
      </c>
      <c r="B20" s="502">
        <v>3395</v>
      </c>
      <c r="C20" s="501"/>
      <c r="D20" s="501"/>
      <c r="E20" s="501"/>
      <c r="F20" s="503"/>
      <c r="G20" s="501" t="s">
        <v>296</v>
      </c>
      <c r="H20" s="501" t="s">
        <v>964</v>
      </c>
      <c r="I20" s="501"/>
      <c r="J20" s="501"/>
      <c r="K20" s="501"/>
      <c r="L20" s="501"/>
      <c r="M20" s="501"/>
      <c r="N20" s="501"/>
      <c r="O20" s="501"/>
      <c r="P20" s="501" t="s">
        <v>1082</v>
      </c>
    </row>
    <row r="21" spans="1:16">
      <c r="A21" s="504" t="s">
        <v>461</v>
      </c>
      <c r="B21" s="505">
        <v>3419</v>
      </c>
      <c r="C21" s="504"/>
      <c r="D21" s="504"/>
      <c r="E21" s="504"/>
      <c r="F21" s="506"/>
      <c r="G21" s="504" t="s">
        <v>296</v>
      </c>
      <c r="H21" s="504" t="s">
        <v>964</v>
      </c>
      <c r="I21" s="504"/>
      <c r="J21" s="504"/>
      <c r="K21" s="504"/>
      <c r="L21" s="504"/>
      <c r="M21" s="504"/>
      <c r="N21" s="504"/>
      <c r="O21" s="504"/>
      <c r="P21" s="504" t="s">
        <v>1082</v>
      </c>
    </row>
    <row r="22" spans="1:16">
      <c r="A22" s="501" t="s">
        <v>461</v>
      </c>
      <c r="B22" s="502">
        <v>3510</v>
      </c>
      <c r="C22" s="501"/>
      <c r="D22" s="501"/>
      <c r="E22" s="501"/>
      <c r="F22" s="503"/>
      <c r="G22" s="501" t="s">
        <v>296</v>
      </c>
      <c r="H22" s="501" t="s">
        <v>964</v>
      </c>
      <c r="I22" s="501"/>
      <c r="J22" s="501"/>
      <c r="K22" s="501"/>
      <c r="L22" s="501"/>
      <c r="M22" s="501"/>
      <c r="N22" s="501"/>
      <c r="O22" s="501"/>
      <c r="P22" s="501" t="s">
        <v>1082</v>
      </c>
    </row>
    <row r="23" spans="1:16">
      <c r="A23" s="504" t="s">
        <v>461</v>
      </c>
      <c r="B23" s="505">
        <v>3855</v>
      </c>
      <c r="C23" s="504"/>
      <c r="D23" s="504"/>
      <c r="E23" s="504"/>
      <c r="F23" s="506"/>
      <c r="G23" s="504" t="s">
        <v>296</v>
      </c>
      <c r="H23" s="504" t="s">
        <v>964</v>
      </c>
      <c r="I23" s="504"/>
      <c r="J23" s="504"/>
      <c r="K23" s="504"/>
      <c r="L23" s="504"/>
      <c r="M23" s="504"/>
      <c r="N23" s="504"/>
      <c r="O23" s="504"/>
      <c r="P23" s="504" t="s">
        <v>1082</v>
      </c>
    </row>
    <row r="24" spans="1:16">
      <c r="A24" s="501" t="s">
        <v>461</v>
      </c>
      <c r="B24" s="502">
        <v>4260</v>
      </c>
      <c r="C24" s="501"/>
      <c r="D24" s="501"/>
      <c r="E24" s="501"/>
      <c r="F24" s="503"/>
      <c r="G24" s="501" t="s">
        <v>296</v>
      </c>
      <c r="H24" s="501" t="s">
        <v>964</v>
      </c>
      <c r="I24" s="501"/>
      <c r="J24" s="501"/>
      <c r="K24" s="501"/>
      <c r="L24" s="501"/>
      <c r="M24" s="501"/>
      <c r="N24" s="501"/>
      <c r="O24" s="501"/>
      <c r="P24" s="501" t="s">
        <v>1082</v>
      </c>
    </row>
    <row r="25" spans="1:16">
      <c r="A25" s="504" t="s">
        <v>461</v>
      </c>
      <c r="B25" s="505">
        <v>4339</v>
      </c>
      <c r="C25" s="504" t="s">
        <v>1098</v>
      </c>
      <c r="D25" s="504" t="s">
        <v>963</v>
      </c>
      <c r="E25" s="504" t="s">
        <v>943</v>
      </c>
      <c r="F25" s="506">
        <v>43263</v>
      </c>
      <c r="G25" s="504" t="s">
        <v>296</v>
      </c>
      <c r="H25" s="504" t="s">
        <v>964</v>
      </c>
      <c r="I25" s="504" t="s">
        <v>1986</v>
      </c>
      <c r="J25" s="504" t="s">
        <v>1100</v>
      </c>
      <c r="K25" s="504" t="s">
        <v>975</v>
      </c>
      <c r="L25" s="504" t="s">
        <v>1101</v>
      </c>
      <c r="M25" s="504"/>
      <c r="N25" s="504" t="s">
        <v>968</v>
      </c>
      <c r="O25" s="504" t="s">
        <v>969</v>
      </c>
      <c r="P25" s="504"/>
    </row>
    <row r="26" spans="1:16">
      <c r="A26" s="501" t="s">
        <v>461</v>
      </c>
      <c r="B26" s="502">
        <v>4426</v>
      </c>
      <c r="C26" s="501"/>
      <c r="D26" s="501"/>
      <c r="E26" s="501"/>
      <c r="F26" s="503"/>
      <c r="G26" s="501" t="s">
        <v>296</v>
      </c>
      <c r="H26" s="501" t="s">
        <v>964</v>
      </c>
      <c r="I26" s="501"/>
      <c r="J26" s="501"/>
      <c r="K26" s="501"/>
      <c r="L26" s="501"/>
      <c r="M26" s="501"/>
      <c r="N26" s="501"/>
      <c r="O26" s="501"/>
      <c r="P26" s="501" t="s">
        <v>1082</v>
      </c>
    </row>
    <row r="27" spans="1:16" ht="23.25">
      <c r="A27" s="504" t="s">
        <v>461</v>
      </c>
      <c r="B27" s="505">
        <v>4584</v>
      </c>
      <c r="C27" s="504" t="s">
        <v>1102</v>
      </c>
      <c r="D27" s="504" t="s">
        <v>963</v>
      </c>
      <c r="E27" s="504" t="s">
        <v>943</v>
      </c>
      <c r="F27" s="506">
        <v>42917</v>
      </c>
      <c r="G27" s="504" t="s">
        <v>296</v>
      </c>
      <c r="H27" s="504" t="s">
        <v>964</v>
      </c>
      <c r="I27" s="504" t="s">
        <v>1987</v>
      </c>
      <c r="J27" s="504" t="s">
        <v>1002</v>
      </c>
      <c r="K27" s="504" t="s">
        <v>968</v>
      </c>
      <c r="L27" s="504" t="s">
        <v>1104</v>
      </c>
      <c r="M27" s="504"/>
      <c r="N27" s="504" t="s">
        <v>968</v>
      </c>
      <c r="O27" s="504" t="s">
        <v>969</v>
      </c>
      <c r="P27" s="504"/>
    </row>
    <row r="28" spans="1:16">
      <c r="A28" s="501" t="s">
        <v>461</v>
      </c>
      <c r="B28" s="502">
        <v>4737</v>
      </c>
      <c r="C28" s="501"/>
      <c r="D28" s="501"/>
      <c r="E28" s="501"/>
      <c r="F28" s="503"/>
      <c r="G28" s="501" t="s">
        <v>296</v>
      </c>
      <c r="H28" s="501" t="s">
        <v>964</v>
      </c>
      <c r="I28" s="501"/>
      <c r="J28" s="501"/>
      <c r="K28" s="501"/>
      <c r="L28" s="501"/>
      <c r="M28" s="501"/>
      <c r="N28" s="501"/>
      <c r="O28" s="501"/>
      <c r="P28" s="501" t="s">
        <v>1082</v>
      </c>
    </row>
    <row r="29" spans="1:16">
      <c r="A29" s="504" t="s">
        <v>461</v>
      </c>
      <c r="B29" s="505">
        <v>5133</v>
      </c>
      <c r="C29" s="504" t="s">
        <v>983</v>
      </c>
      <c r="D29" s="504" t="s">
        <v>963</v>
      </c>
      <c r="E29" s="504" t="s">
        <v>943</v>
      </c>
      <c r="F29" s="506">
        <v>42955</v>
      </c>
      <c r="G29" s="504" t="s">
        <v>296</v>
      </c>
      <c r="H29" s="504" t="s">
        <v>964</v>
      </c>
      <c r="I29" s="504" t="s">
        <v>1988</v>
      </c>
      <c r="J29" s="504" t="s">
        <v>984</v>
      </c>
      <c r="K29" s="504" t="s">
        <v>985</v>
      </c>
      <c r="L29" s="504" t="s">
        <v>986</v>
      </c>
      <c r="M29" s="504"/>
      <c r="N29" s="504" t="s">
        <v>968</v>
      </c>
      <c r="O29" s="504" t="s">
        <v>969</v>
      </c>
      <c r="P29" s="504"/>
    </row>
    <row r="30" spans="1:16">
      <c r="A30" s="501" t="s">
        <v>461</v>
      </c>
      <c r="B30" s="502">
        <v>5195</v>
      </c>
      <c r="C30" s="501"/>
      <c r="D30" s="501"/>
      <c r="E30" s="501"/>
      <c r="F30" s="503"/>
      <c r="G30" s="501" t="s">
        <v>296</v>
      </c>
      <c r="H30" s="501" t="s">
        <v>964</v>
      </c>
      <c r="I30" s="501"/>
      <c r="J30" s="501"/>
      <c r="K30" s="501"/>
      <c r="L30" s="501"/>
      <c r="M30" s="501"/>
      <c r="N30" s="501"/>
      <c r="O30" s="501"/>
      <c r="P30" s="501" t="s">
        <v>1082</v>
      </c>
    </row>
    <row r="31" spans="1:16">
      <c r="A31" s="504" t="s">
        <v>461</v>
      </c>
      <c r="B31" s="505">
        <v>5221</v>
      </c>
      <c r="C31" s="504"/>
      <c r="D31" s="504"/>
      <c r="E31" s="504"/>
      <c r="F31" s="506"/>
      <c r="G31" s="504" t="s">
        <v>296</v>
      </c>
      <c r="H31" s="504" t="s">
        <v>964</v>
      </c>
      <c r="I31" s="504"/>
      <c r="J31" s="504"/>
      <c r="K31" s="504"/>
      <c r="L31" s="504"/>
      <c r="M31" s="504"/>
      <c r="N31" s="504"/>
      <c r="O31" s="504"/>
      <c r="P31" s="504" t="s">
        <v>1082</v>
      </c>
    </row>
    <row r="32" spans="1:16">
      <c r="A32" s="501" t="s">
        <v>461</v>
      </c>
      <c r="B32" s="502">
        <v>5471</v>
      </c>
      <c r="C32" s="501"/>
      <c r="D32" s="501"/>
      <c r="E32" s="501"/>
      <c r="F32" s="503"/>
      <c r="G32" s="501" t="s">
        <v>296</v>
      </c>
      <c r="H32" s="501" t="s">
        <v>964</v>
      </c>
      <c r="I32" s="501"/>
      <c r="J32" s="501"/>
      <c r="K32" s="501"/>
      <c r="L32" s="501"/>
      <c r="M32" s="501"/>
      <c r="N32" s="501"/>
      <c r="O32" s="501"/>
      <c r="P32" s="501" t="s">
        <v>1082</v>
      </c>
    </row>
    <row r="33" spans="1:16">
      <c r="A33" s="504" t="s">
        <v>461</v>
      </c>
      <c r="B33" s="505">
        <v>5542</v>
      </c>
      <c r="C33" s="504" t="s">
        <v>987</v>
      </c>
      <c r="D33" s="504" t="s">
        <v>963</v>
      </c>
      <c r="E33" s="504" t="s">
        <v>943</v>
      </c>
      <c r="F33" s="506">
        <v>42945</v>
      </c>
      <c r="G33" s="504" t="s">
        <v>296</v>
      </c>
      <c r="H33" s="504" t="s">
        <v>964</v>
      </c>
      <c r="I33" s="504" t="s">
        <v>1989</v>
      </c>
      <c r="J33" s="504" t="s">
        <v>988</v>
      </c>
      <c r="K33" s="504" t="s">
        <v>989</v>
      </c>
      <c r="L33" s="504" t="s">
        <v>990</v>
      </c>
      <c r="M33" s="504"/>
      <c r="N33" s="504" t="s">
        <v>968</v>
      </c>
      <c r="O33" s="504" t="s">
        <v>969</v>
      </c>
      <c r="P33" s="504"/>
    </row>
    <row r="34" spans="1:16">
      <c r="A34" s="501" t="s">
        <v>461</v>
      </c>
      <c r="B34" s="502">
        <v>6442</v>
      </c>
      <c r="C34" s="501"/>
      <c r="D34" s="501"/>
      <c r="E34" s="501"/>
      <c r="F34" s="503"/>
      <c r="G34" s="501" t="s">
        <v>296</v>
      </c>
      <c r="H34" s="501" t="s">
        <v>964</v>
      </c>
      <c r="I34" s="501"/>
      <c r="J34" s="501"/>
      <c r="K34" s="501"/>
      <c r="L34" s="501"/>
      <c r="M34" s="501"/>
      <c r="N34" s="501"/>
      <c r="O34" s="501"/>
      <c r="P34" s="501" t="s">
        <v>1082</v>
      </c>
    </row>
    <row r="35" spans="1:16">
      <c r="A35" s="504" t="s">
        <v>461</v>
      </c>
      <c r="B35" s="505">
        <v>6627</v>
      </c>
      <c r="C35" s="504" t="s">
        <v>1185</v>
      </c>
      <c r="D35" s="504" t="s">
        <v>963</v>
      </c>
      <c r="E35" s="504" t="s">
        <v>943</v>
      </c>
      <c r="F35" s="506">
        <v>43266</v>
      </c>
      <c r="G35" s="504" t="s">
        <v>296</v>
      </c>
      <c r="H35" s="504" t="s">
        <v>964</v>
      </c>
      <c r="I35" s="504" t="s">
        <v>1990</v>
      </c>
      <c r="J35" s="504" t="s">
        <v>1152</v>
      </c>
      <c r="K35" s="504" t="s">
        <v>989</v>
      </c>
      <c r="L35" s="504" t="s">
        <v>1186</v>
      </c>
      <c r="M35" s="504"/>
      <c r="N35" s="504" t="s">
        <v>968</v>
      </c>
      <c r="O35" s="504" t="s">
        <v>969</v>
      </c>
      <c r="P35" s="504"/>
    </row>
    <row r="36" spans="1:16">
      <c r="A36" s="501" t="s">
        <v>461</v>
      </c>
      <c r="B36" s="502">
        <v>6842</v>
      </c>
      <c r="C36" s="501"/>
      <c r="D36" s="501"/>
      <c r="E36" s="501"/>
      <c r="F36" s="503"/>
      <c r="G36" s="501" t="s">
        <v>296</v>
      </c>
      <c r="H36" s="501" t="s">
        <v>964</v>
      </c>
      <c r="I36" s="501"/>
      <c r="J36" s="501"/>
      <c r="K36" s="501"/>
      <c r="L36" s="501"/>
      <c r="M36" s="501"/>
      <c r="N36" s="501"/>
      <c r="O36" s="501"/>
      <c r="P36" s="501" t="s">
        <v>1082</v>
      </c>
    </row>
    <row r="37" spans="1:16">
      <c r="A37" s="504" t="s">
        <v>461</v>
      </c>
      <c r="B37" s="505">
        <v>6848</v>
      </c>
      <c r="C37" s="504"/>
      <c r="D37" s="504"/>
      <c r="E37" s="504"/>
      <c r="F37" s="506"/>
      <c r="G37" s="504" t="s">
        <v>296</v>
      </c>
      <c r="H37" s="504" t="s">
        <v>964</v>
      </c>
      <c r="I37" s="504"/>
      <c r="J37" s="504"/>
      <c r="K37" s="504"/>
      <c r="L37" s="504"/>
      <c r="M37" s="504"/>
      <c r="N37" s="504"/>
      <c r="O37" s="504"/>
      <c r="P37" s="504" t="s">
        <v>1082</v>
      </c>
    </row>
    <row r="38" spans="1:16">
      <c r="A38" s="501" t="s">
        <v>461</v>
      </c>
      <c r="B38" s="502">
        <v>6858</v>
      </c>
      <c r="C38" s="501"/>
      <c r="D38" s="501"/>
      <c r="E38" s="501"/>
      <c r="F38" s="503"/>
      <c r="G38" s="501" t="s">
        <v>1083</v>
      </c>
      <c r="H38" s="501" t="s">
        <v>964</v>
      </c>
      <c r="I38" s="501"/>
      <c r="J38" s="501"/>
      <c r="K38" s="501"/>
      <c r="L38" s="501"/>
      <c r="M38" s="501"/>
      <c r="N38" s="501"/>
      <c r="O38" s="501"/>
      <c r="P38" s="501" t="s">
        <v>1082</v>
      </c>
    </row>
    <row r="39" spans="1:16" ht="23.25">
      <c r="A39" s="504" t="s">
        <v>461</v>
      </c>
      <c r="B39" s="505">
        <v>6933</v>
      </c>
      <c r="C39" s="504" t="s">
        <v>1187</v>
      </c>
      <c r="D39" s="504" t="s">
        <v>963</v>
      </c>
      <c r="E39" s="504" t="s">
        <v>943</v>
      </c>
      <c r="F39" s="506">
        <v>43268</v>
      </c>
      <c r="G39" s="504" t="s">
        <v>296</v>
      </c>
      <c r="H39" s="504" t="s">
        <v>964</v>
      </c>
      <c r="I39" s="504" t="s">
        <v>1991</v>
      </c>
      <c r="J39" s="504" t="s">
        <v>1188</v>
      </c>
      <c r="K39" s="504"/>
      <c r="L39" s="504" t="s">
        <v>1189</v>
      </c>
      <c r="M39" s="504"/>
      <c r="N39" s="504" t="s">
        <v>968</v>
      </c>
      <c r="O39" s="504" t="s">
        <v>969</v>
      </c>
      <c r="P39" s="504"/>
    </row>
    <row r="40" spans="1:16">
      <c r="A40" s="501" t="s">
        <v>461</v>
      </c>
      <c r="B40" s="502">
        <v>7114</v>
      </c>
      <c r="C40" s="501"/>
      <c r="D40" s="501"/>
      <c r="E40" s="501"/>
      <c r="F40" s="503"/>
      <c r="G40" s="501" t="s">
        <v>296</v>
      </c>
      <c r="H40" s="501" t="s">
        <v>964</v>
      </c>
      <c r="I40" s="501"/>
      <c r="J40" s="501"/>
      <c r="K40" s="501"/>
      <c r="L40" s="501"/>
      <c r="M40" s="501"/>
      <c r="N40" s="501"/>
      <c r="O40" s="501"/>
      <c r="P40" s="501" t="s">
        <v>1082</v>
      </c>
    </row>
    <row r="41" spans="1:16">
      <c r="A41" s="504" t="s">
        <v>461</v>
      </c>
      <c r="B41" s="505">
        <v>7159</v>
      </c>
      <c r="C41" s="504" t="s">
        <v>991</v>
      </c>
      <c r="D41" s="504" t="s">
        <v>963</v>
      </c>
      <c r="E41" s="504" t="s">
        <v>943</v>
      </c>
      <c r="F41" s="506">
        <v>42917</v>
      </c>
      <c r="G41" s="504" t="s">
        <v>296</v>
      </c>
      <c r="H41" s="504" t="s">
        <v>964</v>
      </c>
      <c r="I41" s="504" t="s">
        <v>1992</v>
      </c>
      <c r="J41" s="504" t="s">
        <v>992</v>
      </c>
      <c r="K41" s="504" t="s">
        <v>993</v>
      </c>
      <c r="L41" s="504" t="s">
        <v>994</v>
      </c>
      <c r="M41" s="504"/>
      <c r="N41" s="504" t="s">
        <v>968</v>
      </c>
      <c r="O41" s="504" t="s">
        <v>969</v>
      </c>
      <c r="P41" s="504"/>
    </row>
    <row r="42" spans="1:16">
      <c r="A42" s="501" t="s">
        <v>461</v>
      </c>
      <c r="B42" s="502">
        <v>7243</v>
      </c>
      <c r="C42" s="501"/>
      <c r="D42" s="501"/>
      <c r="E42" s="501"/>
      <c r="F42" s="503"/>
      <c r="G42" s="501" t="s">
        <v>296</v>
      </c>
      <c r="H42" s="501" t="s">
        <v>964</v>
      </c>
      <c r="I42" s="501"/>
      <c r="J42" s="501"/>
      <c r="K42" s="501"/>
      <c r="L42" s="501"/>
      <c r="M42" s="501"/>
      <c r="N42" s="501"/>
      <c r="O42" s="501"/>
      <c r="P42" s="501" t="s">
        <v>1082</v>
      </c>
    </row>
    <row r="43" spans="1:16">
      <c r="A43" s="504" t="s">
        <v>461</v>
      </c>
      <c r="B43" s="505">
        <v>7306</v>
      </c>
      <c r="C43" s="504"/>
      <c r="D43" s="504"/>
      <c r="E43" s="504"/>
      <c r="F43" s="506"/>
      <c r="G43" s="504" t="s">
        <v>296</v>
      </c>
      <c r="H43" s="504" t="s">
        <v>964</v>
      </c>
      <c r="I43" s="504"/>
      <c r="J43" s="504"/>
      <c r="K43" s="504"/>
      <c r="L43" s="504"/>
      <c r="M43" s="504"/>
      <c r="N43" s="504"/>
      <c r="O43" s="504"/>
      <c r="P43" s="504" t="s">
        <v>1082</v>
      </c>
    </row>
    <row r="44" spans="1:16">
      <c r="A44" s="501" t="s">
        <v>461</v>
      </c>
      <c r="B44" s="502">
        <v>7465</v>
      </c>
      <c r="C44" s="501" t="s">
        <v>995</v>
      </c>
      <c r="D44" s="501" t="s">
        <v>963</v>
      </c>
      <c r="E44" s="501" t="s">
        <v>943</v>
      </c>
      <c r="F44" s="503">
        <v>43122</v>
      </c>
      <c r="G44" s="501" t="s">
        <v>296</v>
      </c>
      <c r="H44" s="501" t="s">
        <v>964</v>
      </c>
      <c r="I44" s="501" t="s">
        <v>1993</v>
      </c>
      <c r="J44" s="501" t="s">
        <v>996</v>
      </c>
      <c r="K44" s="501" t="s">
        <v>969</v>
      </c>
      <c r="L44" s="501" t="s">
        <v>997</v>
      </c>
      <c r="M44" s="501"/>
      <c r="N44" s="501" t="s">
        <v>968</v>
      </c>
      <c r="O44" s="501" t="s">
        <v>969</v>
      </c>
      <c r="P44" s="501"/>
    </row>
    <row r="45" spans="1:16">
      <c r="A45" s="504" t="s">
        <v>461</v>
      </c>
      <c r="B45" s="505">
        <v>7521</v>
      </c>
      <c r="C45" s="504"/>
      <c r="D45" s="504"/>
      <c r="E45" s="504"/>
      <c r="F45" s="506"/>
      <c r="G45" s="504" t="s">
        <v>296</v>
      </c>
      <c r="H45" s="504" t="s">
        <v>964</v>
      </c>
      <c r="I45" s="504"/>
      <c r="J45" s="504"/>
      <c r="K45" s="504"/>
      <c r="L45" s="504"/>
      <c r="M45" s="504"/>
      <c r="N45" s="504"/>
      <c r="O45" s="504"/>
      <c r="P45" s="504" t="s">
        <v>1082</v>
      </c>
    </row>
    <row r="46" spans="1:16">
      <c r="A46" s="501" t="s">
        <v>461</v>
      </c>
      <c r="B46" s="502">
        <v>7562</v>
      </c>
      <c r="C46" s="501"/>
      <c r="D46" s="501"/>
      <c r="E46" s="501"/>
      <c r="F46" s="503"/>
      <c r="G46" s="501" t="s">
        <v>296</v>
      </c>
      <c r="H46" s="501" t="s">
        <v>964</v>
      </c>
      <c r="I46" s="501"/>
      <c r="J46" s="501"/>
      <c r="K46" s="501"/>
      <c r="L46" s="501"/>
      <c r="M46" s="501"/>
      <c r="N46" s="501"/>
      <c r="O46" s="501"/>
      <c r="P46" s="501" t="s">
        <v>1082</v>
      </c>
    </row>
    <row r="47" spans="1:16">
      <c r="A47" s="504" t="s">
        <v>461</v>
      </c>
      <c r="B47" s="505">
        <v>7626</v>
      </c>
      <c r="C47" s="504"/>
      <c r="D47" s="504"/>
      <c r="E47" s="504"/>
      <c r="F47" s="506"/>
      <c r="G47" s="504" t="s">
        <v>296</v>
      </c>
      <c r="H47" s="504" t="s">
        <v>964</v>
      </c>
      <c r="I47" s="504"/>
      <c r="J47" s="504"/>
      <c r="K47" s="504"/>
      <c r="L47" s="504"/>
      <c r="M47" s="504"/>
      <c r="N47" s="504"/>
      <c r="O47" s="504"/>
      <c r="P47" s="504" t="s">
        <v>1082</v>
      </c>
    </row>
    <row r="48" spans="1:16">
      <c r="A48" s="501" t="s">
        <v>461</v>
      </c>
      <c r="B48" s="502">
        <v>7646</v>
      </c>
      <c r="C48" s="501"/>
      <c r="D48" s="501"/>
      <c r="E48" s="501"/>
      <c r="F48" s="503"/>
      <c r="G48" s="501" t="s">
        <v>296</v>
      </c>
      <c r="H48" s="501" t="s">
        <v>964</v>
      </c>
      <c r="I48" s="501"/>
      <c r="J48" s="501"/>
      <c r="K48" s="501"/>
      <c r="L48" s="501"/>
      <c r="M48" s="501"/>
      <c r="N48" s="501"/>
      <c r="O48" s="501"/>
      <c r="P48" s="501" t="s">
        <v>1082</v>
      </c>
    </row>
    <row r="49" spans="1:16">
      <c r="A49" s="504" t="s">
        <v>461</v>
      </c>
      <c r="B49" s="505">
        <v>7904</v>
      </c>
      <c r="C49" s="504" t="s">
        <v>1109</v>
      </c>
      <c r="D49" s="504" t="s">
        <v>963</v>
      </c>
      <c r="E49" s="504" t="s">
        <v>943</v>
      </c>
      <c r="F49" s="506">
        <v>43258</v>
      </c>
      <c r="G49" s="504" t="s">
        <v>296</v>
      </c>
      <c r="H49" s="504" t="s">
        <v>964</v>
      </c>
      <c r="I49" s="504" t="s">
        <v>1994</v>
      </c>
      <c r="J49" s="504" t="s">
        <v>1111</v>
      </c>
      <c r="K49" s="504"/>
      <c r="L49" s="504" t="s">
        <v>1112</v>
      </c>
      <c r="M49" s="504"/>
      <c r="N49" s="504" t="s">
        <v>968</v>
      </c>
      <c r="O49" s="504" t="s">
        <v>969</v>
      </c>
      <c r="P49" s="504"/>
    </row>
    <row r="50" spans="1:16">
      <c r="A50" s="501" t="s">
        <v>461</v>
      </c>
      <c r="B50" s="502">
        <v>7912</v>
      </c>
      <c r="C50" s="501"/>
      <c r="D50" s="501"/>
      <c r="E50" s="501"/>
      <c r="F50" s="503"/>
      <c r="G50" s="501" t="s">
        <v>296</v>
      </c>
      <c r="H50" s="501" t="s">
        <v>964</v>
      </c>
      <c r="I50" s="501"/>
      <c r="J50" s="501"/>
      <c r="K50" s="501"/>
      <c r="L50" s="501"/>
      <c r="M50" s="501"/>
      <c r="N50" s="501"/>
      <c r="O50" s="501"/>
      <c r="P50" s="501" t="s">
        <v>1082</v>
      </c>
    </row>
    <row r="51" spans="1:16">
      <c r="A51" s="504" t="s">
        <v>461</v>
      </c>
      <c r="B51" s="505">
        <v>8077</v>
      </c>
      <c r="C51" s="504" t="s">
        <v>1190</v>
      </c>
      <c r="D51" s="504" t="s">
        <v>963</v>
      </c>
      <c r="E51" s="504" t="s">
        <v>943</v>
      </c>
      <c r="F51" s="506">
        <v>43101</v>
      </c>
      <c r="G51" s="504" t="s">
        <v>296</v>
      </c>
      <c r="H51" s="504" t="s">
        <v>964</v>
      </c>
      <c r="I51" s="504" t="s">
        <v>1995</v>
      </c>
      <c r="J51" s="504" t="s">
        <v>1191</v>
      </c>
      <c r="K51" s="504" t="s">
        <v>550</v>
      </c>
      <c r="L51" s="504" t="s">
        <v>1192</v>
      </c>
      <c r="M51" s="504"/>
      <c r="N51" s="504" t="s">
        <v>968</v>
      </c>
      <c r="O51" s="504" t="s">
        <v>969</v>
      </c>
      <c r="P51" s="504"/>
    </row>
    <row r="52" spans="1:16">
      <c r="A52" s="501" t="s">
        <v>461</v>
      </c>
      <c r="B52" s="502">
        <v>8090</v>
      </c>
      <c r="C52" s="501"/>
      <c r="D52" s="501"/>
      <c r="E52" s="501"/>
      <c r="F52" s="503"/>
      <c r="G52" s="501" t="s">
        <v>1084</v>
      </c>
      <c r="H52" s="501" t="s">
        <v>964</v>
      </c>
      <c r="I52" s="501"/>
      <c r="J52" s="501"/>
      <c r="K52" s="501"/>
      <c r="L52" s="501"/>
      <c r="M52" s="501"/>
      <c r="N52" s="501"/>
      <c r="O52" s="501"/>
      <c r="P52" s="501" t="s">
        <v>1082</v>
      </c>
    </row>
    <row r="53" spans="1:16">
      <c r="A53" s="504" t="s">
        <v>461</v>
      </c>
      <c r="B53" s="505">
        <v>8091</v>
      </c>
      <c r="C53" s="504"/>
      <c r="D53" s="504"/>
      <c r="E53" s="504"/>
      <c r="F53" s="506"/>
      <c r="G53" s="504" t="s">
        <v>296</v>
      </c>
      <c r="H53" s="504" t="s">
        <v>964</v>
      </c>
      <c r="I53" s="504"/>
      <c r="J53" s="504"/>
      <c r="K53" s="504"/>
      <c r="L53" s="504"/>
      <c r="M53" s="504"/>
      <c r="N53" s="504"/>
      <c r="O53" s="504"/>
      <c r="P53" s="504" t="s">
        <v>1082</v>
      </c>
    </row>
    <row r="54" spans="1:16">
      <c r="A54" s="501" t="s">
        <v>461</v>
      </c>
      <c r="B54" s="502">
        <v>8100</v>
      </c>
      <c r="C54" s="501"/>
      <c r="D54" s="501"/>
      <c r="E54" s="501"/>
      <c r="F54" s="503"/>
      <c r="G54" s="501" t="s">
        <v>296</v>
      </c>
      <c r="H54" s="501" t="s">
        <v>964</v>
      </c>
      <c r="I54" s="501"/>
      <c r="J54" s="501"/>
      <c r="K54" s="501"/>
      <c r="L54" s="501"/>
      <c r="M54" s="501"/>
      <c r="N54" s="501"/>
      <c r="O54" s="501"/>
      <c r="P54" s="501" t="s">
        <v>1082</v>
      </c>
    </row>
    <row r="55" spans="1:16">
      <c r="A55" s="504" t="s">
        <v>461</v>
      </c>
      <c r="B55" s="505">
        <v>8105</v>
      </c>
      <c r="C55" s="504"/>
      <c r="D55" s="504"/>
      <c r="E55" s="504"/>
      <c r="F55" s="506"/>
      <c r="G55" s="504" t="s">
        <v>296</v>
      </c>
      <c r="H55" s="504" t="s">
        <v>964</v>
      </c>
      <c r="I55" s="504"/>
      <c r="J55" s="504"/>
      <c r="K55" s="504"/>
      <c r="L55" s="504"/>
      <c r="M55" s="504"/>
      <c r="N55" s="504"/>
      <c r="O55" s="504"/>
      <c r="P55" s="504" t="s">
        <v>1082</v>
      </c>
    </row>
    <row r="56" spans="1:16" ht="23.25">
      <c r="A56" s="501" t="s">
        <v>461</v>
      </c>
      <c r="B56" s="502">
        <v>8305</v>
      </c>
      <c r="C56" s="501" t="s">
        <v>998</v>
      </c>
      <c r="D56" s="501" t="s">
        <v>963</v>
      </c>
      <c r="E56" s="501" t="s">
        <v>943</v>
      </c>
      <c r="F56" s="503">
        <v>42917</v>
      </c>
      <c r="G56" s="501" t="s">
        <v>296</v>
      </c>
      <c r="H56" s="501" t="s">
        <v>964</v>
      </c>
      <c r="I56" s="501" t="s">
        <v>1996</v>
      </c>
      <c r="J56" s="501" t="s">
        <v>999</v>
      </c>
      <c r="K56" s="501" t="s">
        <v>989</v>
      </c>
      <c r="L56" s="501" t="s">
        <v>1000</v>
      </c>
      <c r="M56" s="501"/>
      <c r="N56" s="501" t="s">
        <v>968</v>
      </c>
      <c r="O56" s="501" t="s">
        <v>969</v>
      </c>
      <c r="P56" s="501"/>
    </row>
    <row r="57" spans="1:16">
      <c r="A57" s="504" t="s">
        <v>461</v>
      </c>
      <c r="B57" s="505">
        <v>8386</v>
      </c>
      <c r="C57" s="504"/>
      <c r="D57" s="504"/>
      <c r="E57" s="504"/>
      <c r="F57" s="506"/>
      <c r="G57" s="504" t="s">
        <v>296</v>
      </c>
      <c r="H57" s="504" t="s">
        <v>964</v>
      </c>
      <c r="I57" s="504"/>
      <c r="J57" s="504"/>
      <c r="K57" s="504"/>
      <c r="L57" s="504"/>
      <c r="M57" s="504"/>
      <c r="N57" s="504"/>
      <c r="O57" s="504"/>
      <c r="P57" s="504" t="s">
        <v>1082</v>
      </c>
    </row>
    <row r="58" spans="1:16">
      <c r="A58" s="501" t="s">
        <v>461</v>
      </c>
      <c r="B58" s="502">
        <v>8813</v>
      </c>
      <c r="C58" s="501"/>
      <c r="D58" s="501"/>
      <c r="E58" s="501"/>
      <c r="F58" s="503"/>
      <c r="G58" s="501" t="s">
        <v>296</v>
      </c>
      <c r="H58" s="501" t="s">
        <v>964</v>
      </c>
      <c r="I58" s="501"/>
      <c r="J58" s="501"/>
      <c r="K58" s="501"/>
      <c r="L58" s="501"/>
      <c r="M58" s="501"/>
      <c r="N58" s="501"/>
      <c r="O58" s="501"/>
      <c r="P58" s="501" t="s">
        <v>1082</v>
      </c>
    </row>
    <row r="59" spans="1:16">
      <c r="A59" s="504" t="s">
        <v>461</v>
      </c>
      <c r="B59" s="505">
        <v>8854</v>
      </c>
      <c r="C59" s="504"/>
      <c r="D59" s="504"/>
      <c r="E59" s="504"/>
      <c r="F59" s="506"/>
      <c r="G59" s="504" t="s">
        <v>296</v>
      </c>
      <c r="H59" s="504" t="s">
        <v>964</v>
      </c>
      <c r="I59" s="504"/>
      <c r="J59" s="504"/>
      <c r="K59" s="504"/>
      <c r="L59" s="504"/>
      <c r="M59" s="504"/>
      <c r="N59" s="504"/>
      <c r="O59" s="504"/>
      <c r="P59" s="504" t="s">
        <v>1082</v>
      </c>
    </row>
    <row r="60" spans="1:16">
      <c r="A60" s="501" t="s">
        <v>461</v>
      </c>
      <c r="B60" s="502">
        <v>9188</v>
      </c>
      <c r="C60" s="501"/>
      <c r="D60" s="501"/>
      <c r="E60" s="501"/>
      <c r="F60" s="503"/>
      <c r="G60" s="501" t="s">
        <v>296</v>
      </c>
      <c r="H60" s="501" t="s">
        <v>964</v>
      </c>
      <c r="I60" s="501"/>
      <c r="J60" s="501"/>
      <c r="K60" s="501"/>
      <c r="L60" s="501"/>
      <c r="M60" s="501"/>
      <c r="N60" s="501"/>
      <c r="O60" s="501"/>
      <c r="P60" s="501" t="s">
        <v>1082</v>
      </c>
    </row>
    <row r="61" spans="1:16">
      <c r="A61" s="504" t="s">
        <v>461</v>
      </c>
      <c r="B61" s="505">
        <v>9287</v>
      </c>
      <c r="C61" s="504"/>
      <c r="D61" s="504"/>
      <c r="E61" s="504"/>
      <c r="F61" s="506"/>
      <c r="G61" s="504" t="s">
        <v>296</v>
      </c>
      <c r="H61" s="504" t="s">
        <v>964</v>
      </c>
      <c r="I61" s="504"/>
      <c r="J61" s="504"/>
      <c r="K61" s="504"/>
      <c r="L61" s="504"/>
      <c r="M61" s="504"/>
      <c r="N61" s="504"/>
      <c r="O61" s="504"/>
      <c r="P61" s="504" t="s">
        <v>1082</v>
      </c>
    </row>
    <row r="62" spans="1:16">
      <c r="A62" s="501" t="s">
        <v>461</v>
      </c>
      <c r="B62" s="502">
        <v>9312</v>
      </c>
      <c r="C62" s="501"/>
      <c r="D62" s="501"/>
      <c r="E62" s="501"/>
      <c r="F62" s="503"/>
      <c r="G62" s="501" t="s">
        <v>296</v>
      </c>
      <c r="H62" s="501" t="s">
        <v>964</v>
      </c>
      <c r="I62" s="501"/>
      <c r="J62" s="501"/>
      <c r="K62" s="501"/>
      <c r="L62" s="501"/>
      <c r="M62" s="501"/>
      <c r="N62" s="501"/>
      <c r="O62" s="501"/>
      <c r="P62" s="501" t="s">
        <v>1082</v>
      </c>
    </row>
    <row r="63" spans="1:16">
      <c r="A63" s="504" t="s">
        <v>461</v>
      </c>
      <c r="B63" s="505">
        <v>9378</v>
      </c>
      <c r="C63" s="504" t="s">
        <v>1001</v>
      </c>
      <c r="D63" s="504" t="s">
        <v>963</v>
      </c>
      <c r="E63" s="504" t="s">
        <v>943</v>
      </c>
      <c r="F63" s="506">
        <v>43159</v>
      </c>
      <c r="G63" s="504" t="s">
        <v>296</v>
      </c>
      <c r="H63" s="504" t="s">
        <v>964</v>
      </c>
      <c r="I63" s="504" t="s">
        <v>1997</v>
      </c>
      <c r="J63" s="504" t="s">
        <v>1002</v>
      </c>
      <c r="K63" s="504" t="s">
        <v>985</v>
      </c>
      <c r="L63" s="504" t="s">
        <v>1003</v>
      </c>
      <c r="M63" s="504"/>
      <c r="N63" s="504" t="s">
        <v>968</v>
      </c>
      <c r="O63" s="504" t="s">
        <v>969</v>
      </c>
      <c r="P63" s="504"/>
    </row>
    <row r="64" spans="1:16">
      <c r="A64" s="501" t="s">
        <v>461</v>
      </c>
      <c r="B64" s="502">
        <v>9380</v>
      </c>
      <c r="C64" s="501"/>
      <c r="D64" s="501"/>
      <c r="E64" s="501"/>
      <c r="F64" s="503"/>
      <c r="G64" s="501" t="s">
        <v>296</v>
      </c>
      <c r="H64" s="501" t="s">
        <v>964</v>
      </c>
      <c r="I64" s="501"/>
      <c r="J64" s="501"/>
      <c r="K64" s="501"/>
      <c r="L64" s="501"/>
      <c r="M64" s="501"/>
      <c r="N64" s="501"/>
      <c r="O64" s="501"/>
      <c r="P64" s="501" t="s">
        <v>1082</v>
      </c>
    </row>
    <row r="65" spans="1:16">
      <c r="A65" s="504" t="s">
        <v>461</v>
      </c>
      <c r="B65" s="505">
        <v>9446</v>
      </c>
      <c r="C65" s="504" t="s">
        <v>1193</v>
      </c>
      <c r="D65" s="504" t="s">
        <v>963</v>
      </c>
      <c r="E65" s="504" t="s">
        <v>943</v>
      </c>
      <c r="F65" s="506">
        <v>43269</v>
      </c>
      <c r="G65" s="504" t="s">
        <v>296</v>
      </c>
      <c r="H65" s="504" t="s">
        <v>964</v>
      </c>
      <c r="I65" s="504" t="s">
        <v>1998</v>
      </c>
      <c r="J65" s="504" t="s">
        <v>965</v>
      </c>
      <c r="K65" s="504"/>
      <c r="L65" s="504" t="s">
        <v>1194</v>
      </c>
      <c r="M65" s="504"/>
      <c r="N65" s="504" t="s">
        <v>968</v>
      </c>
      <c r="O65" s="504" t="s">
        <v>969</v>
      </c>
      <c r="P65" s="504"/>
    </row>
    <row r="66" spans="1:16">
      <c r="A66" s="501" t="s">
        <v>461</v>
      </c>
      <c r="B66" s="502">
        <v>9467</v>
      </c>
      <c r="C66" s="501" t="s">
        <v>1004</v>
      </c>
      <c r="D66" s="501" t="s">
        <v>963</v>
      </c>
      <c r="E66" s="501" t="s">
        <v>943</v>
      </c>
      <c r="F66" s="503">
        <v>43145</v>
      </c>
      <c r="G66" s="501" t="s">
        <v>296</v>
      </c>
      <c r="H66" s="501" t="s">
        <v>964</v>
      </c>
      <c r="I66" s="501" t="s">
        <v>1999</v>
      </c>
      <c r="J66" s="501" t="s">
        <v>1005</v>
      </c>
      <c r="K66" s="501" t="s">
        <v>966</v>
      </c>
      <c r="L66" s="501" t="s">
        <v>1006</v>
      </c>
      <c r="M66" s="501"/>
      <c r="N66" s="501" t="s">
        <v>968</v>
      </c>
      <c r="O66" s="501" t="s">
        <v>969</v>
      </c>
      <c r="P66" s="501"/>
    </row>
    <row r="67" spans="1:16">
      <c r="A67" s="504" t="s">
        <v>461</v>
      </c>
      <c r="B67" s="505">
        <v>9482</v>
      </c>
      <c r="C67" s="504" t="s">
        <v>1007</v>
      </c>
      <c r="D67" s="504" t="s">
        <v>963</v>
      </c>
      <c r="E67" s="504" t="s">
        <v>943</v>
      </c>
      <c r="F67" s="506">
        <v>43088</v>
      </c>
      <c r="G67" s="504" t="s">
        <v>296</v>
      </c>
      <c r="H67" s="504" t="s">
        <v>964</v>
      </c>
      <c r="I67" s="504" t="s">
        <v>2000</v>
      </c>
      <c r="J67" s="504" t="s">
        <v>1008</v>
      </c>
      <c r="K67" s="504"/>
      <c r="L67" s="504" t="s">
        <v>1009</v>
      </c>
      <c r="M67" s="504"/>
      <c r="N67" s="504" t="s">
        <v>968</v>
      </c>
      <c r="O67" s="504" t="s">
        <v>969</v>
      </c>
      <c r="P67" s="504"/>
    </row>
    <row r="68" spans="1:16">
      <c r="A68" s="501" t="s">
        <v>461</v>
      </c>
      <c r="B68" s="502">
        <v>9485</v>
      </c>
      <c r="C68" s="501" t="s">
        <v>1010</v>
      </c>
      <c r="D68" s="501" t="s">
        <v>963</v>
      </c>
      <c r="E68" s="501" t="s">
        <v>943</v>
      </c>
      <c r="F68" s="503">
        <v>42952</v>
      </c>
      <c r="G68" s="501" t="s">
        <v>296</v>
      </c>
      <c r="H68" s="501" t="s">
        <v>964</v>
      </c>
      <c r="I68" s="501" t="s">
        <v>2001</v>
      </c>
      <c r="J68" s="501" t="s">
        <v>1011</v>
      </c>
      <c r="K68" s="501" t="s">
        <v>1012</v>
      </c>
      <c r="L68" s="501" t="s">
        <v>1013</v>
      </c>
      <c r="M68" s="501"/>
      <c r="N68" s="501" t="s">
        <v>968</v>
      </c>
      <c r="O68" s="501" t="s">
        <v>969</v>
      </c>
      <c r="P68" s="501"/>
    </row>
    <row r="69" spans="1:16">
      <c r="A69" s="504" t="s">
        <v>461</v>
      </c>
      <c r="B69" s="505">
        <v>9678</v>
      </c>
      <c r="C69" s="504"/>
      <c r="D69" s="504"/>
      <c r="E69" s="504"/>
      <c r="F69" s="506"/>
      <c r="G69" s="504" t="s">
        <v>296</v>
      </c>
      <c r="H69" s="504" t="s">
        <v>964</v>
      </c>
      <c r="I69" s="504"/>
      <c r="J69" s="504"/>
      <c r="K69" s="504"/>
      <c r="L69" s="504"/>
      <c r="M69" s="504"/>
      <c r="N69" s="504"/>
      <c r="O69" s="504"/>
      <c r="P69" s="504" t="s">
        <v>1082</v>
      </c>
    </row>
    <row r="70" spans="1:16">
      <c r="A70" s="501" t="s">
        <v>461</v>
      </c>
      <c r="B70" s="502">
        <v>9800</v>
      </c>
      <c r="C70" s="501" t="s">
        <v>1118</v>
      </c>
      <c r="D70" s="501" t="s">
        <v>963</v>
      </c>
      <c r="E70" s="501" t="s">
        <v>943</v>
      </c>
      <c r="F70" s="503">
        <v>43260</v>
      </c>
      <c r="G70" s="501" t="s">
        <v>296</v>
      </c>
      <c r="H70" s="501" t="s">
        <v>964</v>
      </c>
      <c r="I70" s="501" t="s">
        <v>2002</v>
      </c>
      <c r="J70" s="501" t="s">
        <v>1119</v>
      </c>
      <c r="K70" s="501" t="s">
        <v>1067</v>
      </c>
      <c r="L70" s="501" t="s">
        <v>1120</v>
      </c>
      <c r="M70" s="501"/>
      <c r="N70" s="501" t="s">
        <v>968</v>
      </c>
      <c r="O70" s="501" t="s">
        <v>969</v>
      </c>
      <c r="P70" s="501"/>
    </row>
    <row r="71" spans="1:16">
      <c r="A71" s="504" t="s">
        <v>461</v>
      </c>
      <c r="B71" s="505">
        <v>9801</v>
      </c>
      <c r="C71" s="504"/>
      <c r="D71" s="504"/>
      <c r="E71" s="504"/>
      <c r="F71" s="506"/>
      <c r="G71" s="504" t="s">
        <v>296</v>
      </c>
      <c r="H71" s="504" t="s">
        <v>964</v>
      </c>
      <c r="I71" s="504"/>
      <c r="J71" s="504"/>
      <c r="K71" s="504"/>
      <c r="L71" s="504"/>
      <c r="M71" s="504"/>
      <c r="N71" s="504"/>
      <c r="O71" s="504"/>
      <c r="P71" s="504" t="s">
        <v>1082</v>
      </c>
    </row>
    <row r="72" spans="1:16">
      <c r="A72" s="501" t="s">
        <v>461</v>
      </c>
      <c r="B72" s="502">
        <v>9838</v>
      </c>
      <c r="C72" s="501"/>
      <c r="D72" s="501"/>
      <c r="E72" s="501"/>
      <c r="F72" s="503"/>
      <c r="G72" s="501" t="s">
        <v>296</v>
      </c>
      <c r="H72" s="501" t="s">
        <v>964</v>
      </c>
      <c r="I72" s="501"/>
      <c r="J72" s="501"/>
      <c r="K72" s="501"/>
      <c r="L72" s="501"/>
      <c r="M72" s="501"/>
      <c r="N72" s="501"/>
      <c r="O72" s="501"/>
      <c r="P72" s="501" t="s">
        <v>1082</v>
      </c>
    </row>
    <row r="73" spans="1:16">
      <c r="A73" s="504" t="s">
        <v>461</v>
      </c>
      <c r="B73" s="505">
        <v>9995</v>
      </c>
      <c r="C73" s="504" t="s">
        <v>1932</v>
      </c>
      <c r="D73" s="504" t="s">
        <v>963</v>
      </c>
      <c r="E73" s="504" t="s">
        <v>943</v>
      </c>
      <c r="F73" s="506">
        <v>43272</v>
      </c>
      <c r="G73" s="504" t="s">
        <v>296</v>
      </c>
      <c r="H73" s="504" t="s">
        <v>964</v>
      </c>
      <c r="I73" s="504" t="s">
        <v>2003</v>
      </c>
      <c r="J73" s="504" t="s">
        <v>1034</v>
      </c>
      <c r="K73" s="504" t="s">
        <v>985</v>
      </c>
      <c r="L73" s="504" t="s">
        <v>1939</v>
      </c>
      <c r="M73" s="504"/>
      <c r="N73" s="504" t="s">
        <v>968</v>
      </c>
      <c r="O73" s="504" t="s">
        <v>969</v>
      </c>
      <c r="P73" s="504"/>
    </row>
    <row r="74" spans="1:16">
      <c r="A74" s="501" t="s">
        <v>461</v>
      </c>
      <c r="B74" s="502">
        <v>10050</v>
      </c>
      <c r="C74" s="501"/>
      <c r="D74" s="501"/>
      <c r="E74" s="501"/>
      <c r="F74" s="503"/>
      <c r="G74" s="501" t="s">
        <v>296</v>
      </c>
      <c r="H74" s="501" t="s">
        <v>964</v>
      </c>
      <c r="I74" s="501"/>
      <c r="J74" s="501"/>
      <c r="K74" s="501"/>
      <c r="L74" s="501"/>
      <c r="M74" s="501"/>
      <c r="N74" s="501"/>
      <c r="O74" s="501"/>
      <c r="P74" s="501" t="s">
        <v>1082</v>
      </c>
    </row>
    <row r="75" spans="1:16">
      <c r="A75" s="504" t="s">
        <v>461</v>
      </c>
      <c r="B75" s="505">
        <v>10062</v>
      </c>
      <c r="C75" s="504"/>
      <c r="D75" s="504"/>
      <c r="E75" s="504"/>
      <c r="F75" s="506"/>
      <c r="G75" s="504" t="s">
        <v>296</v>
      </c>
      <c r="H75" s="504" t="s">
        <v>964</v>
      </c>
      <c r="I75" s="504"/>
      <c r="J75" s="504"/>
      <c r="K75" s="504"/>
      <c r="L75" s="504"/>
      <c r="M75" s="504"/>
      <c r="N75" s="504"/>
      <c r="O75" s="504"/>
      <c r="P75" s="504" t="s">
        <v>1082</v>
      </c>
    </row>
    <row r="76" spans="1:16">
      <c r="A76" s="501" t="s">
        <v>461</v>
      </c>
      <c r="B76" s="502">
        <v>10070</v>
      </c>
      <c r="C76" s="501" t="s">
        <v>1014</v>
      </c>
      <c r="D76" s="501" t="s">
        <v>963</v>
      </c>
      <c r="E76" s="501" t="s">
        <v>943</v>
      </c>
      <c r="F76" s="503">
        <v>43135</v>
      </c>
      <c r="G76" s="501" t="s">
        <v>296</v>
      </c>
      <c r="H76" s="501" t="s">
        <v>964</v>
      </c>
      <c r="I76" s="501" t="s">
        <v>2004</v>
      </c>
      <c r="J76" s="501" t="s">
        <v>1015</v>
      </c>
      <c r="K76" s="501"/>
      <c r="L76" s="501" t="s">
        <v>1016</v>
      </c>
      <c r="M76" s="501"/>
      <c r="N76" s="501" t="s">
        <v>968</v>
      </c>
      <c r="O76" s="501" t="s">
        <v>969</v>
      </c>
      <c r="P76" s="501"/>
    </row>
    <row r="77" spans="1:16">
      <c r="A77" s="504" t="s">
        <v>461</v>
      </c>
      <c r="B77" s="505">
        <v>10441</v>
      </c>
      <c r="C77" s="504"/>
      <c r="D77" s="504"/>
      <c r="E77" s="504"/>
      <c r="F77" s="506"/>
      <c r="G77" s="504" t="s">
        <v>296</v>
      </c>
      <c r="H77" s="504" t="s">
        <v>964</v>
      </c>
      <c r="I77" s="504"/>
      <c r="J77" s="504"/>
      <c r="K77" s="504"/>
      <c r="L77" s="504"/>
      <c r="M77" s="504"/>
      <c r="N77" s="504"/>
      <c r="O77" s="504"/>
      <c r="P77" s="504" t="s">
        <v>1082</v>
      </c>
    </row>
    <row r="78" spans="1:16">
      <c r="A78" s="501" t="s">
        <v>461</v>
      </c>
      <c r="B78" s="502">
        <v>10540</v>
      </c>
      <c r="C78" s="501" t="s">
        <v>1017</v>
      </c>
      <c r="D78" s="501" t="s">
        <v>963</v>
      </c>
      <c r="E78" s="501" t="s">
        <v>943</v>
      </c>
      <c r="F78" s="503">
        <v>42917</v>
      </c>
      <c r="G78" s="501" t="s">
        <v>296</v>
      </c>
      <c r="H78" s="501" t="s">
        <v>964</v>
      </c>
      <c r="I78" s="501" t="s">
        <v>2005</v>
      </c>
      <c r="J78" s="501" t="s">
        <v>1018</v>
      </c>
      <c r="K78" s="501"/>
      <c r="L78" s="501" t="s">
        <v>1019</v>
      </c>
      <c r="M78" s="501"/>
      <c r="N78" s="501" t="s">
        <v>968</v>
      </c>
      <c r="O78" s="501" t="s">
        <v>969</v>
      </c>
      <c r="P78" s="501"/>
    </row>
    <row r="79" spans="1:16">
      <c r="A79" s="504" t="s">
        <v>461</v>
      </c>
      <c r="B79" s="505">
        <v>10762</v>
      </c>
      <c r="C79" s="504" t="s">
        <v>1020</v>
      </c>
      <c r="D79" s="504" t="s">
        <v>963</v>
      </c>
      <c r="E79" s="504" t="s">
        <v>943</v>
      </c>
      <c r="F79" s="506">
        <v>43013</v>
      </c>
      <c r="G79" s="504" t="s">
        <v>296</v>
      </c>
      <c r="H79" s="504" t="s">
        <v>964</v>
      </c>
      <c r="I79" s="504" t="s">
        <v>2006</v>
      </c>
      <c r="J79" s="504" t="s">
        <v>1021</v>
      </c>
      <c r="K79" s="504" t="s">
        <v>1022</v>
      </c>
      <c r="L79" s="504" t="s">
        <v>1023</v>
      </c>
      <c r="M79" s="504"/>
      <c r="N79" s="504" t="s">
        <v>968</v>
      </c>
      <c r="O79" s="504" t="s">
        <v>969</v>
      </c>
      <c r="P79" s="504"/>
    </row>
    <row r="80" spans="1:16">
      <c r="A80" s="501" t="s">
        <v>461</v>
      </c>
      <c r="B80" s="502">
        <v>10799</v>
      </c>
      <c r="C80" s="501" t="s">
        <v>1024</v>
      </c>
      <c r="D80" s="501" t="s">
        <v>963</v>
      </c>
      <c r="E80" s="501" t="s">
        <v>943</v>
      </c>
      <c r="F80" s="503">
        <v>43090</v>
      </c>
      <c r="G80" s="501" t="s">
        <v>296</v>
      </c>
      <c r="H80" s="501" t="s">
        <v>964</v>
      </c>
      <c r="I80" s="501" t="s">
        <v>2007</v>
      </c>
      <c r="J80" s="501" t="s">
        <v>1025</v>
      </c>
      <c r="K80" s="501" t="s">
        <v>989</v>
      </c>
      <c r="L80" s="501" t="s">
        <v>1026</v>
      </c>
      <c r="M80" s="501" t="s">
        <v>1940</v>
      </c>
      <c r="N80" s="501" t="s">
        <v>968</v>
      </c>
      <c r="O80" s="501" t="s">
        <v>969</v>
      </c>
      <c r="P80" s="501"/>
    </row>
    <row r="81" spans="1:16">
      <c r="A81" s="504" t="s">
        <v>461</v>
      </c>
      <c r="B81" s="505">
        <v>10832</v>
      </c>
      <c r="C81" s="504"/>
      <c r="D81" s="504"/>
      <c r="E81" s="504"/>
      <c r="F81" s="506"/>
      <c r="G81" s="504" t="s">
        <v>296</v>
      </c>
      <c r="H81" s="504" t="s">
        <v>964</v>
      </c>
      <c r="I81" s="504"/>
      <c r="J81" s="504"/>
      <c r="K81" s="504"/>
      <c r="L81" s="504"/>
      <c r="M81" s="504"/>
      <c r="N81" s="504"/>
      <c r="O81" s="504"/>
      <c r="P81" s="504" t="s">
        <v>1082</v>
      </c>
    </row>
    <row r="82" spans="1:16">
      <c r="A82" s="501" t="s">
        <v>461</v>
      </c>
      <c r="B82" s="502">
        <v>11007</v>
      </c>
      <c r="C82" s="501" t="s">
        <v>1027</v>
      </c>
      <c r="D82" s="501" t="s">
        <v>963</v>
      </c>
      <c r="E82" s="501" t="s">
        <v>943</v>
      </c>
      <c r="F82" s="503">
        <v>42947</v>
      </c>
      <c r="G82" s="501" t="s">
        <v>296</v>
      </c>
      <c r="H82" s="501" t="s">
        <v>964</v>
      </c>
      <c r="I82" s="501" t="s">
        <v>2008</v>
      </c>
      <c r="J82" s="501" t="s">
        <v>1028</v>
      </c>
      <c r="K82" s="501" t="s">
        <v>975</v>
      </c>
      <c r="L82" s="501" t="s">
        <v>1029</v>
      </c>
      <c r="M82" s="501"/>
      <c r="N82" s="501" t="s">
        <v>968</v>
      </c>
      <c r="O82" s="501" t="s">
        <v>969</v>
      </c>
      <c r="P82" s="501"/>
    </row>
    <row r="83" spans="1:16">
      <c r="A83" s="504" t="s">
        <v>461</v>
      </c>
      <c r="B83" s="505">
        <v>11116</v>
      </c>
      <c r="C83" s="504"/>
      <c r="D83" s="504"/>
      <c r="E83" s="504"/>
      <c r="F83" s="506"/>
      <c r="G83" s="504" t="s">
        <v>296</v>
      </c>
      <c r="H83" s="504" t="s">
        <v>964</v>
      </c>
      <c r="I83" s="504"/>
      <c r="J83" s="504"/>
      <c r="K83" s="504"/>
      <c r="L83" s="504"/>
      <c r="M83" s="504"/>
      <c r="N83" s="504"/>
      <c r="O83" s="504"/>
      <c r="P83" s="504" t="s">
        <v>1082</v>
      </c>
    </row>
    <row r="84" spans="1:16">
      <c r="A84" s="501" t="s">
        <v>461</v>
      </c>
      <c r="B84" s="502">
        <v>11440</v>
      </c>
      <c r="C84" s="501" t="s">
        <v>1030</v>
      </c>
      <c r="D84" s="501" t="s">
        <v>963</v>
      </c>
      <c r="E84" s="501" t="s">
        <v>943</v>
      </c>
      <c r="F84" s="503">
        <v>43104</v>
      </c>
      <c r="G84" s="501" t="s">
        <v>296</v>
      </c>
      <c r="H84" s="501" t="s">
        <v>964</v>
      </c>
      <c r="I84" s="501" t="s">
        <v>2009</v>
      </c>
      <c r="J84" s="501" t="s">
        <v>1031</v>
      </c>
      <c r="K84" s="501" t="s">
        <v>550</v>
      </c>
      <c r="L84" s="501" t="s">
        <v>1032</v>
      </c>
      <c r="M84" s="501"/>
      <c r="N84" s="501" t="s">
        <v>968</v>
      </c>
      <c r="O84" s="501" t="s">
        <v>969</v>
      </c>
      <c r="P84" s="501"/>
    </row>
    <row r="85" spans="1:16">
      <c r="A85" s="504" t="s">
        <v>461</v>
      </c>
      <c r="B85" s="505">
        <v>11536</v>
      </c>
      <c r="C85" s="504"/>
      <c r="D85" s="504"/>
      <c r="E85" s="504"/>
      <c r="F85" s="506"/>
      <c r="G85" s="504" t="s">
        <v>296</v>
      </c>
      <c r="H85" s="504" t="s">
        <v>964</v>
      </c>
      <c r="I85" s="504"/>
      <c r="J85" s="504"/>
      <c r="K85" s="504"/>
      <c r="L85" s="504"/>
      <c r="M85" s="504"/>
      <c r="N85" s="504"/>
      <c r="O85" s="504"/>
      <c r="P85" s="504" t="s">
        <v>1082</v>
      </c>
    </row>
    <row r="86" spans="1:16">
      <c r="A86" s="501" t="s">
        <v>461</v>
      </c>
      <c r="B86" s="502">
        <v>11675</v>
      </c>
      <c r="C86" s="501"/>
      <c r="D86" s="501"/>
      <c r="E86" s="501"/>
      <c r="F86" s="503"/>
      <c r="G86" s="501" t="s">
        <v>296</v>
      </c>
      <c r="H86" s="501" t="s">
        <v>964</v>
      </c>
      <c r="I86" s="501"/>
      <c r="J86" s="501"/>
      <c r="K86" s="501"/>
      <c r="L86" s="501"/>
      <c r="M86" s="501"/>
      <c r="N86" s="501"/>
      <c r="O86" s="501"/>
      <c r="P86" s="501" t="s">
        <v>1082</v>
      </c>
    </row>
    <row r="87" spans="1:16">
      <c r="A87" s="504" t="s">
        <v>461</v>
      </c>
      <c r="B87" s="505">
        <v>11738</v>
      </c>
      <c r="C87" s="504" t="s">
        <v>1033</v>
      </c>
      <c r="D87" s="504" t="s">
        <v>963</v>
      </c>
      <c r="E87" s="504" t="s">
        <v>943</v>
      </c>
      <c r="F87" s="506">
        <v>42917</v>
      </c>
      <c r="G87" s="504" t="s">
        <v>296</v>
      </c>
      <c r="H87" s="504" t="s">
        <v>964</v>
      </c>
      <c r="I87" s="504" t="s">
        <v>2010</v>
      </c>
      <c r="J87" s="504" t="s">
        <v>1034</v>
      </c>
      <c r="K87" s="504" t="s">
        <v>1035</v>
      </c>
      <c r="L87" s="504" t="s">
        <v>1036</v>
      </c>
      <c r="M87" s="504"/>
      <c r="N87" s="504" t="s">
        <v>968</v>
      </c>
      <c r="O87" s="504" t="s">
        <v>969</v>
      </c>
      <c r="P87" s="504"/>
    </row>
    <row r="88" spans="1:16" ht="23.25">
      <c r="A88" s="501" t="s">
        <v>461</v>
      </c>
      <c r="B88" s="502">
        <v>11809</v>
      </c>
      <c r="C88" s="501" t="s">
        <v>1037</v>
      </c>
      <c r="D88" s="501" t="s">
        <v>963</v>
      </c>
      <c r="E88" s="501" t="s">
        <v>943</v>
      </c>
      <c r="F88" s="503">
        <v>42917</v>
      </c>
      <c r="G88" s="501" t="s">
        <v>296</v>
      </c>
      <c r="H88" s="501" t="s">
        <v>964</v>
      </c>
      <c r="I88" s="501" t="s">
        <v>2011</v>
      </c>
      <c r="J88" s="501" t="s">
        <v>1018</v>
      </c>
      <c r="K88" s="501" t="s">
        <v>550</v>
      </c>
      <c r="L88" s="501" t="s">
        <v>1038</v>
      </c>
      <c r="M88" s="501"/>
      <c r="N88" s="501" t="s">
        <v>968</v>
      </c>
      <c r="O88" s="501" t="s">
        <v>969</v>
      </c>
      <c r="P88" s="501"/>
    </row>
    <row r="89" spans="1:16">
      <c r="A89" s="504" t="s">
        <v>461</v>
      </c>
      <c r="B89" s="505">
        <v>11827</v>
      </c>
      <c r="C89" s="504"/>
      <c r="D89" s="504"/>
      <c r="E89" s="504"/>
      <c r="F89" s="506"/>
      <c r="G89" s="504" t="s">
        <v>296</v>
      </c>
      <c r="H89" s="504" t="s">
        <v>964</v>
      </c>
      <c r="I89" s="504"/>
      <c r="J89" s="504"/>
      <c r="K89" s="504"/>
      <c r="L89" s="504"/>
      <c r="M89" s="504"/>
      <c r="N89" s="504"/>
      <c r="O89" s="504"/>
      <c r="P89" s="504" t="s">
        <v>1082</v>
      </c>
    </row>
    <row r="90" spans="1:16">
      <c r="A90" s="501" t="s">
        <v>461</v>
      </c>
      <c r="B90" s="502">
        <v>11855</v>
      </c>
      <c r="C90" s="501" t="s">
        <v>1039</v>
      </c>
      <c r="D90" s="501" t="s">
        <v>963</v>
      </c>
      <c r="E90" s="501" t="s">
        <v>943</v>
      </c>
      <c r="F90" s="503">
        <v>43144</v>
      </c>
      <c r="G90" s="501" t="s">
        <v>296</v>
      </c>
      <c r="H90" s="501" t="s">
        <v>964</v>
      </c>
      <c r="I90" s="501" t="s">
        <v>2012</v>
      </c>
      <c r="J90" s="501" t="s">
        <v>1040</v>
      </c>
      <c r="K90" s="501" t="s">
        <v>966</v>
      </c>
      <c r="L90" s="501" t="s">
        <v>1041</v>
      </c>
      <c r="M90" s="501"/>
      <c r="N90" s="501" t="s">
        <v>968</v>
      </c>
      <c r="O90" s="501" t="s">
        <v>969</v>
      </c>
      <c r="P90" s="501"/>
    </row>
    <row r="91" spans="1:16">
      <c r="A91" s="504" t="s">
        <v>461</v>
      </c>
      <c r="B91" s="505">
        <v>11858</v>
      </c>
      <c r="C91" s="504"/>
      <c r="D91" s="504"/>
      <c r="E91" s="504"/>
      <c r="F91" s="506"/>
      <c r="G91" s="504" t="s">
        <v>296</v>
      </c>
      <c r="H91" s="504" t="s">
        <v>964</v>
      </c>
      <c r="I91" s="504"/>
      <c r="J91" s="504"/>
      <c r="K91" s="504"/>
      <c r="L91" s="504"/>
      <c r="M91" s="504"/>
      <c r="N91" s="504"/>
      <c r="O91" s="504"/>
      <c r="P91" s="504" t="s">
        <v>1082</v>
      </c>
    </row>
    <row r="92" spans="1:16">
      <c r="A92" s="501" t="s">
        <v>461</v>
      </c>
      <c r="B92" s="502">
        <v>11912</v>
      </c>
      <c r="C92" s="501"/>
      <c r="D92" s="501"/>
      <c r="E92" s="501"/>
      <c r="F92" s="503"/>
      <c r="G92" s="501" t="s">
        <v>296</v>
      </c>
      <c r="H92" s="501" t="s">
        <v>964</v>
      </c>
      <c r="I92" s="501"/>
      <c r="J92" s="501"/>
      <c r="K92" s="501"/>
      <c r="L92" s="501"/>
      <c r="M92" s="501"/>
      <c r="N92" s="501"/>
      <c r="O92" s="501"/>
      <c r="P92" s="501" t="s">
        <v>1082</v>
      </c>
    </row>
    <row r="93" spans="1:16">
      <c r="A93" s="504" t="s">
        <v>461</v>
      </c>
      <c r="B93" s="505">
        <v>11999</v>
      </c>
      <c r="C93" s="504" t="s">
        <v>1042</v>
      </c>
      <c r="D93" s="504" t="s">
        <v>963</v>
      </c>
      <c r="E93" s="504" t="s">
        <v>943</v>
      </c>
      <c r="F93" s="506">
        <v>42917</v>
      </c>
      <c r="G93" s="504" t="s">
        <v>296</v>
      </c>
      <c r="H93" s="504" t="s">
        <v>964</v>
      </c>
      <c r="I93" s="504" t="s">
        <v>2013</v>
      </c>
      <c r="J93" s="504" t="s">
        <v>1002</v>
      </c>
      <c r="K93" s="504" t="s">
        <v>969</v>
      </c>
      <c r="L93" s="504" t="s">
        <v>1043</v>
      </c>
      <c r="M93" s="504"/>
      <c r="N93" s="504" t="s">
        <v>968</v>
      </c>
      <c r="O93" s="504" t="s">
        <v>969</v>
      </c>
      <c r="P93" s="504"/>
    </row>
    <row r="94" spans="1:16">
      <c r="A94" s="501" t="s">
        <v>461</v>
      </c>
      <c r="B94" s="502">
        <v>12078</v>
      </c>
      <c r="C94" s="501" t="s">
        <v>1133</v>
      </c>
      <c r="D94" s="501" t="s">
        <v>963</v>
      </c>
      <c r="E94" s="501" t="s">
        <v>943</v>
      </c>
      <c r="F94" s="503">
        <v>43260</v>
      </c>
      <c r="G94" s="501" t="s">
        <v>296</v>
      </c>
      <c r="H94" s="501" t="s">
        <v>964</v>
      </c>
      <c r="I94" s="501" t="s">
        <v>2014</v>
      </c>
      <c r="J94" s="501" t="s">
        <v>1135</v>
      </c>
      <c r="K94" s="501"/>
      <c r="L94" s="501" t="s">
        <v>1136</v>
      </c>
      <c r="M94" s="501"/>
      <c r="N94" s="501" t="s">
        <v>968</v>
      </c>
      <c r="O94" s="501" t="s">
        <v>969</v>
      </c>
      <c r="P94" s="501"/>
    </row>
    <row r="95" spans="1:16">
      <c r="A95" s="504" t="s">
        <v>461</v>
      </c>
      <c r="B95" s="505">
        <v>12144</v>
      </c>
      <c r="C95" s="504" t="s">
        <v>1044</v>
      </c>
      <c r="D95" s="504" t="s">
        <v>963</v>
      </c>
      <c r="E95" s="504" t="s">
        <v>943</v>
      </c>
      <c r="F95" s="506">
        <v>43095</v>
      </c>
      <c r="G95" s="504" t="s">
        <v>296</v>
      </c>
      <c r="H95" s="504" t="s">
        <v>964</v>
      </c>
      <c r="I95" s="504" t="s">
        <v>2015</v>
      </c>
      <c r="J95" s="504" t="s">
        <v>1045</v>
      </c>
      <c r="K95" s="504" t="s">
        <v>985</v>
      </c>
      <c r="L95" s="504" t="s">
        <v>1046</v>
      </c>
      <c r="M95" s="504"/>
      <c r="N95" s="504" t="s">
        <v>968</v>
      </c>
      <c r="O95" s="504" t="s">
        <v>969</v>
      </c>
      <c r="P95" s="504"/>
    </row>
    <row r="96" spans="1:16">
      <c r="A96" s="501" t="s">
        <v>461</v>
      </c>
      <c r="B96" s="502">
        <v>12164</v>
      </c>
      <c r="C96" s="501"/>
      <c r="D96" s="501"/>
      <c r="E96" s="501"/>
      <c r="F96" s="503"/>
      <c r="G96" s="501" t="s">
        <v>296</v>
      </c>
      <c r="H96" s="501" t="s">
        <v>964</v>
      </c>
      <c r="I96" s="501"/>
      <c r="J96" s="501"/>
      <c r="K96" s="501"/>
      <c r="L96" s="501"/>
      <c r="M96" s="501"/>
      <c r="N96" s="501"/>
      <c r="O96" s="501"/>
      <c r="P96" s="501" t="s">
        <v>1082</v>
      </c>
    </row>
    <row r="97" spans="1:16">
      <c r="A97" s="504" t="s">
        <v>461</v>
      </c>
      <c r="B97" s="505">
        <v>12246</v>
      </c>
      <c r="C97" s="504" t="s">
        <v>1138</v>
      </c>
      <c r="D97" s="504" t="s">
        <v>963</v>
      </c>
      <c r="E97" s="504" t="s">
        <v>943</v>
      </c>
      <c r="F97" s="506">
        <v>43258</v>
      </c>
      <c r="G97" s="504" t="s">
        <v>296</v>
      </c>
      <c r="H97" s="504" t="s">
        <v>964</v>
      </c>
      <c r="I97" s="504" t="s">
        <v>2016</v>
      </c>
      <c r="J97" s="504" t="s">
        <v>1140</v>
      </c>
      <c r="K97" s="504" t="s">
        <v>968</v>
      </c>
      <c r="L97" s="504" t="s">
        <v>1141</v>
      </c>
      <c r="M97" s="504"/>
      <c r="N97" s="504" t="s">
        <v>968</v>
      </c>
      <c r="O97" s="504" t="s">
        <v>969</v>
      </c>
      <c r="P97" s="504"/>
    </row>
    <row r="98" spans="1:16">
      <c r="A98" s="501" t="s">
        <v>461</v>
      </c>
      <c r="B98" s="502">
        <v>12313</v>
      </c>
      <c r="C98" s="501"/>
      <c r="D98" s="501"/>
      <c r="E98" s="501"/>
      <c r="F98" s="503"/>
      <c r="G98" s="501" t="s">
        <v>296</v>
      </c>
      <c r="H98" s="501" t="s">
        <v>964</v>
      </c>
      <c r="I98" s="501"/>
      <c r="J98" s="501"/>
      <c r="K98" s="501"/>
      <c r="L98" s="501"/>
      <c r="M98" s="501"/>
      <c r="N98" s="501"/>
      <c r="O98" s="501"/>
      <c r="P98" s="501" t="s">
        <v>1082</v>
      </c>
    </row>
    <row r="99" spans="1:16">
      <c r="A99" s="504" t="s">
        <v>461</v>
      </c>
      <c r="B99" s="505">
        <v>12338</v>
      </c>
      <c r="C99" s="504"/>
      <c r="D99" s="504"/>
      <c r="E99" s="504"/>
      <c r="F99" s="506"/>
      <c r="G99" s="504" t="s">
        <v>296</v>
      </c>
      <c r="H99" s="504" t="s">
        <v>964</v>
      </c>
      <c r="I99" s="504"/>
      <c r="J99" s="504"/>
      <c r="K99" s="504"/>
      <c r="L99" s="504"/>
      <c r="M99" s="504"/>
      <c r="N99" s="504"/>
      <c r="O99" s="504"/>
      <c r="P99" s="504" t="s">
        <v>1082</v>
      </c>
    </row>
    <row r="100" spans="1:16">
      <c r="A100" s="501" t="s">
        <v>461</v>
      </c>
      <c r="B100" s="502">
        <v>12345</v>
      </c>
      <c r="C100" s="501"/>
      <c r="D100" s="501"/>
      <c r="E100" s="501"/>
      <c r="F100" s="503"/>
      <c r="G100" s="501" t="s">
        <v>296</v>
      </c>
      <c r="H100" s="501" t="s">
        <v>964</v>
      </c>
      <c r="I100" s="501"/>
      <c r="J100" s="501"/>
      <c r="K100" s="501"/>
      <c r="L100" s="501"/>
      <c r="M100" s="501"/>
      <c r="N100" s="501"/>
      <c r="O100" s="501"/>
      <c r="P100" s="501" t="s">
        <v>1082</v>
      </c>
    </row>
    <row r="101" spans="1:16">
      <c r="A101" s="504" t="s">
        <v>461</v>
      </c>
      <c r="B101" s="505">
        <v>12375</v>
      </c>
      <c r="C101" s="504"/>
      <c r="D101" s="504"/>
      <c r="E101" s="504"/>
      <c r="F101" s="506"/>
      <c r="G101" s="504" t="s">
        <v>296</v>
      </c>
      <c r="H101" s="504" t="s">
        <v>964</v>
      </c>
      <c r="I101" s="504"/>
      <c r="J101" s="504"/>
      <c r="K101" s="504"/>
      <c r="L101" s="504"/>
      <c r="M101" s="504"/>
      <c r="N101" s="504"/>
      <c r="O101" s="504"/>
      <c r="P101" s="504" t="s">
        <v>1082</v>
      </c>
    </row>
    <row r="102" spans="1:16">
      <c r="A102" s="501" t="s">
        <v>461</v>
      </c>
      <c r="B102" s="502">
        <v>12449</v>
      </c>
      <c r="C102" s="501"/>
      <c r="D102" s="501"/>
      <c r="E102" s="501"/>
      <c r="F102" s="503"/>
      <c r="G102" s="501" t="s">
        <v>296</v>
      </c>
      <c r="H102" s="501" t="s">
        <v>964</v>
      </c>
      <c r="I102" s="501"/>
      <c r="J102" s="501"/>
      <c r="K102" s="501"/>
      <c r="L102" s="501"/>
      <c r="M102" s="501"/>
      <c r="N102" s="501"/>
      <c r="O102" s="501"/>
      <c r="P102" s="501" t="s">
        <v>1082</v>
      </c>
    </row>
    <row r="103" spans="1:16" ht="23.25">
      <c r="A103" s="504" t="s">
        <v>461</v>
      </c>
      <c r="B103" s="505">
        <v>12696</v>
      </c>
      <c r="C103" s="504" t="s">
        <v>1047</v>
      </c>
      <c r="D103" s="504" t="s">
        <v>963</v>
      </c>
      <c r="E103" s="504" t="s">
        <v>943</v>
      </c>
      <c r="F103" s="506">
        <v>42917</v>
      </c>
      <c r="G103" s="504" t="s">
        <v>296</v>
      </c>
      <c r="H103" s="504" t="s">
        <v>964</v>
      </c>
      <c r="I103" s="504" t="s">
        <v>2017</v>
      </c>
      <c r="J103" s="504" t="s">
        <v>1048</v>
      </c>
      <c r="K103" s="504"/>
      <c r="L103" s="504" t="s">
        <v>1049</v>
      </c>
      <c r="M103" s="504"/>
      <c r="N103" s="504" t="s">
        <v>968</v>
      </c>
      <c r="O103" s="504" t="s">
        <v>969</v>
      </c>
      <c r="P103" s="504"/>
    </row>
    <row r="104" spans="1:16" ht="23.25">
      <c r="A104" s="501" t="s">
        <v>461</v>
      </c>
      <c r="B104" s="502">
        <v>12708</v>
      </c>
      <c r="C104" s="501" t="s">
        <v>1050</v>
      </c>
      <c r="D104" s="501" t="s">
        <v>963</v>
      </c>
      <c r="E104" s="501" t="s">
        <v>943</v>
      </c>
      <c r="F104" s="503">
        <v>43088</v>
      </c>
      <c r="G104" s="501" t="s">
        <v>296</v>
      </c>
      <c r="H104" s="501" t="s">
        <v>964</v>
      </c>
      <c r="I104" s="501" t="s">
        <v>2018</v>
      </c>
      <c r="J104" s="501" t="s">
        <v>1051</v>
      </c>
      <c r="K104" s="501" t="s">
        <v>1035</v>
      </c>
      <c r="L104" s="501" t="s">
        <v>1052</v>
      </c>
      <c r="M104" s="501"/>
      <c r="N104" s="501" t="s">
        <v>968</v>
      </c>
      <c r="O104" s="501" t="s">
        <v>969</v>
      </c>
      <c r="P104" s="501"/>
    </row>
    <row r="105" spans="1:16">
      <c r="A105" s="504" t="s">
        <v>461</v>
      </c>
      <c r="B105" s="505">
        <v>12737</v>
      </c>
      <c r="C105" s="504"/>
      <c r="D105" s="504"/>
      <c r="E105" s="504"/>
      <c r="F105" s="506"/>
      <c r="G105" s="504" t="s">
        <v>296</v>
      </c>
      <c r="H105" s="504" t="s">
        <v>964</v>
      </c>
      <c r="I105" s="504"/>
      <c r="J105" s="504"/>
      <c r="K105" s="504"/>
      <c r="L105" s="504"/>
      <c r="M105" s="504"/>
      <c r="N105" s="504"/>
      <c r="O105" s="504"/>
      <c r="P105" s="504" t="s">
        <v>1082</v>
      </c>
    </row>
    <row r="106" spans="1:16">
      <c r="A106" s="501" t="s">
        <v>461</v>
      </c>
      <c r="B106" s="502">
        <v>12851</v>
      </c>
      <c r="C106" s="501" t="s">
        <v>1053</v>
      </c>
      <c r="D106" s="501" t="s">
        <v>963</v>
      </c>
      <c r="E106" s="501" t="s">
        <v>943</v>
      </c>
      <c r="F106" s="503">
        <v>42917</v>
      </c>
      <c r="G106" s="501" t="s">
        <v>296</v>
      </c>
      <c r="H106" s="501" t="s">
        <v>964</v>
      </c>
      <c r="I106" s="501" t="s">
        <v>2019</v>
      </c>
      <c r="J106" s="501" t="s">
        <v>1054</v>
      </c>
      <c r="K106" s="501" t="s">
        <v>1012</v>
      </c>
      <c r="L106" s="501" t="s">
        <v>1055</v>
      </c>
      <c r="M106" s="501"/>
      <c r="N106" s="501" t="s">
        <v>968</v>
      </c>
      <c r="O106" s="501" t="s">
        <v>969</v>
      </c>
      <c r="P106" s="501"/>
    </row>
    <row r="107" spans="1:16">
      <c r="A107" s="504" t="s">
        <v>461</v>
      </c>
      <c r="B107" s="505">
        <v>12856</v>
      </c>
      <c r="C107" s="504"/>
      <c r="D107" s="504"/>
      <c r="E107" s="504"/>
      <c r="F107" s="506"/>
      <c r="G107" s="504" t="s">
        <v>296</v>
      </c>
      <c r="H107" s="504" t="s">
        <v>964</v>
      </c>
      <c r="I107" s="504"/>
      <c r="J107" s="504"/>
      <c r="K107" s="504"/>
      <c r="L107" s="504"/>
      <c r="M107" s="504"/>
      <c r="N107" s="504"/>
      <c r="O107" s="504"/>
      <c r="P107" s="504" t="s">
        <v>1082</v>
      </c>
    </row>
    <row r="108" spans="1:16">
      <c r="A108" s="501" t="s">
        <v>461</v>
      </c>
      <c r="B108" s="502">
        <v>13004</v>
      </c>
      <c r="C108" s="501"/>
      <c r="D108" s="501"/>
      <c r="E108" s="501"/>
      <c r="F108" s="503"/>
      <c r="G108" s="501" t="s">
        <v>296</v>
      </c>
      <c r="H108" s="501" t="s">
        <v>964</v>
      </c>
      <c r="I108" s="501"/>
      <c r="J108" s="501"/>
      <c r="K108" s="501"/>
      <c r="L108" s="501"/>
      <c r="M108" s="501"/>
      <c r="N108" s="501"/>
      <c r="O108" s="501"/>
      <c r="P108" s="501" t="s">
        <v>1082</v>
      </c>
    </row>
    <row r="109" spans="1:16">
      <c r="A109" s="504" t="s">
        <v>461</v>
      </c>
      <c r="B109" s="505">
        <v>13024</v>
      </c>
      <c r="C109" s="504" t="s">
        <v>1056</v>
      </c>
      <c r="D109" s="504" t="s">
        <v>963</v>
      </c>
      <c r="E109" s="504" t="s">
        <v>943</v>
      </c>
      <c r="F109" s="506">
        <v>42929</v>
      </c>
      <c r="G109" s="504" t="s">
        <v>296</v>
      </c>
      <c r="H109" s="504" t="s">
        <v>964</v>
      </c>
      <c r="I109" s="504" t="s">
        <v>2020</v>
      </c>
      <c r="J109" s="504" t="s">
        <v>1057</v>
      </c>
      <c r="K109" s="504"/>
      <c r="L109" s="504" t="s">
        <v>1058</v>
      </c>
      <c r="M109" s="504"/>
      <c r="N109" s="504" t="s">
        <v>968</v>
      </c>
      <c r="O109" s="504" t="s">
        <v>969</v>
      </c>
      <c r="P109" s="504"/>
    </row>
    <row r="110" spans="1:16">
      <c r="A110" s="501" t="s">
        <v>461</v>
      </c>
      <c r="B110" s="502">
        <v>13272</v>
      </c>
      <c r="C110" s="501" t="s">
        <v>1059</v>
      </c>
      <c r="D110" s="501" t="s">
        <v>963</v>
      </c>
      <c r="E110" s="501" t="s">
        <v>943</v>
      </c>
      <c r="F110" s="503">
        <v>42984</v>
      </c>
      <c r="G110" s="501" t="s">
        <v>296</v>
      </c>
      <c r="H110" s="501" t="s">
        <v>964</v>
      </c>
      <c r="I110" s="501" t="s">
        <v>2021</v>
      </c>
      <c r="J110" s="501" t="s">
        <v>992</v>
      </c>
      <c r="K110" s="501" t="s">
        <v>1035</v>
      </c>
      <c r="L110" s="501" t="s">
        <v>1060</v>
      </c>
      <c r="M110" s="501"/>
      <c r="N110" s="501" t="s">
        <v>968</v>
      </c>
      <c r="O110" s="501" t="s">
        <v>969</v>
      </c>
      <c r="P110" s="501"/>
    </row>
    <row r="111" spans="1:16">
      <c r="A111" s="504" t="s">
        <v>461</v>
      </c>
      <c r="B111" s="505">
        <v>13278</v>
      </c>
      <c r="C111" s="504" t="s">
        <v>1147</v>
      </c>
      <c r="D111" s="504" t="s">
        <v>963</v>
      </c>
      <c r="E111" s="504" t="s">
        <v>943</v>
      </c>
      <c r="F111" s="506">
        <v>42917</v>
      </c>
      <c r="G111" s="504" t="s">
        <v>296</v>
      </c>
      <c r="H111" s="504" t="s">
        <v>964</v>
      </c>
      <c r="I111" s="504" t="s">
        <v>2022</v>
      </c>
      <c r="J111" s="504" t="s">
        <v>1079</v>
      </c>
      <c r="K111" s="504" t="s">
        <v>985</v>
      </c>
      <c r="L111" s="504" t="s">
        <v>1149</v>
      </c>
      <c r="M111" s="504"/>
      <c r="N111" s="504" t="s">
        <v>968</v>
      </c>
      <c r="O111" s="504" t="s">
        <v>969</v>
      </c>
      <c r="P111" s="504"/>
    </row>
    <row r="112" spans="1:16">
      <c r="A112" s="501" t="s">
        <v>461</v>
      </c>
      <c r="B112" s="502">
        <v>13286</v>
      </c>
      <c r="C112" s="501" t="s">
        <v>1061</v>
      </c>
      <c r="D112" s="501" t="s">
        <v>963</v>
      </c>
      <c r="E112" s="501" t="s">
        <v>943</v>
      </c>
      <c r="F112" s="503">
        <v>43087</v>
      </c>
      <c r="G112" s="501" t="s">
        <v>296</v>
      </c>
      <c r="H112" s="501" t="s">
        <v>964</v>
      </c>
      <c r="I112" s="501" t="s">
        <v>2023</v>
      </c>
      <c r="J112" s="501" t="s">
        <v>1062</v>
      </c>
      <c r="K112" s="501"/>
      <c r="L112" s="501" t="s">
        <v>1063</v>
      </c>
      <c r="M112" s="501"/>
      <c r="N112" s="501" t="s">
        <v>968</v>
      </c>
      <c r="O112" s="501" t="s">
        <v>969</v>
      </c>
      <c r="P112" s="501"/>
    </row>
    <row r="113" spans="1:16">
      <c r="A113" s="504" t="s">
        <v>461</v>
      </c>
      <c r="B113" s="505">
        <v>13435</v>
      </c>
      <c r="C113" s="504"/>
      <c r="D113" s="504"/>
      <c r="E113" s="504"/>
      <c r="F113" s="506"/>
      <c r="G113" s="504" t="s">
        <v>296</v>
      </c>
      <c r="H113" s="504" t="s">
        <v>964</v>
      </c>
      <c r="I113" s="504"/>
      <c r="J113" s="504"/>
      <c r="K113" s="504"/>
      <c r="L113" s="504"/>
      <c r="M113" s="504"/>
      <c r="N113" s="504"/>
      <c r="O113" s="504"/>
      <c r="P113" s="504" t="s">
        <v>1082</v>
      </c>
    </row>
    <row r="114" spans="1:16">
      <c r="A114" s="501" t="s">
        <v>461</v>
      </c>
      <c r="B114" s="502">
        <v>13497</v>
      </c>
      <c r="C114" s="501"/>
      <c r="D114" s="501"/>
      <c r="E114" s="501"/>
      <c r="F114" s="503"/>
      <c r="G114" s="501" t="s">
        <v>296</v>
      </c>
      <c r="H114" s="501" t="s">
        <v>964</v>
      </c>
      <c r="I114" s="501"/>
      <c r="J114" s="501"/>
      <c r="K114" s="501"/>
      <c r="L114" s="501"/>
      <c r="M114" s="501"/>
      <c r="N114" s="501"/>
      <c r="O114" s="501"/>
      <c r="P114" s="501" t="s">
        <v>1082</v>
      </c>
    </row>
    <row r="115" spans="1:16">
      <c r="A115" s="504" t="s">
        <v>461</v>
      </c>
      <c r="B115" s="505">
        <v>13568</v>
      </c>
      <c r="C115" s="504"/>
      <c r="D115" s="504"/>
      <c r="E115" s="504"/>
      <c r="F115" s="506"/>
      <c r="G115" s="504" t="s">
        <v>296</v>
      </c>
      <c r="H115" s="504" t="s">
        <v>964</v>
      </c>
      <c r="I115" s="504"/>
      <c r="J115" s="504"/>
      <c r="K115" s="504"/>
      <c r="L115" s="504"/>
      <c r="M115" s="504"/>
      <c r="N115" s="504"/>
      <c r="O115" s="504"/>
      <c r="P115" s="504" t="s">
        <v>1082</v>
      </c>
    </row>
    <row r="116" spans="1:16">
      <c r="A116" s="501" t="s">
        <v>461</v>
      </c>
      <c r="B116" s="502">
        <v>13719</v>
      </c>
      <c r="C116" s="501" t="s">
        <v>1516</v>
      </c>
      <c r="D116" s="501" t="s">
        <v>963</v>
      </c>
      <c r="E116" s="501" t="s">
        <v>943</v>
      </c>
      <c r="F116" s="503">
        <v>43272</v>
      </c>
      <c r="G116" s="501" t="s">
        <v>296</v>
      </c>
      <c r="H116" s="501" t="s">
        <v>964</v>
      </c>
      <c r="I116" s="501" t="s">
        <v>2024</v>
      </c>
      <c r="J116" s="501" t="s">
        <v>1941</v>
      </c>
      <c r="K116" s="501" t="s">
        <v>1067</v>
      </c>
      <c r="L116" s="501" t="s">
        <v>1942</v>
      </c>
      <c r="M116" s="501"/>
      <c r="N116" s="501" t="s">
        <v>968</v>
      </c>
      <c r="O116" s="501" t="s">
        <v>969</v>
      </c>
      <c r="P116" s="501"/>
    </row>
    <row r="117" spans="1:16">
      <c r="A117" s="504" t="s">
        <v>461</v>
      </c>
      <c r="B117" s="505">
        <v>13779</v>
      </c>
      <c r="C117" s="504" t="s">
        <v>1150</v>
      </c>
      <c r="D117" s="504" t="s">
        <v>963</v>
      </c>
      <c r="E117" s="504" t="s">
        <v>943</v>
      </c>
      <c r="F117" s="506">
        <v>43261</v>
      </c>
      <c r="G117" s="504" t="s">
        <v>296</v>
      </c>
      <c r="H117" s="504" t="s">
        <v>964</v>
      </c>
      <c r="I117" s="504" t="s">
        <v>2025</v>
      </c>
      <c r="J117" s="504" t="s">
        <v>1152</v>
      </c>
      <c r="K117" s="504" t="s">
        <v>550</v>
      </c>
      <c r="L117" s="504" t="s">
        <v>1153</v>
      </c>
      <c r="M117" s="504"/>
      <c r="N117" s="504" t="s">
        <v>968</v>
      </c>
      <c r="O117" s="504" t="s">
        <v>969</v>
      </c>
      <c r="P117" s="504"/>
    </row>
    <row r="118" spans="1:16">
      <c r="A118" s="501" t="s">
        <v>461</v>
      </c>
      <c r="B118" s="502">
        <v>13836</v>
      </c>
      <c r="C118" s="501" t="s">
        <v>1154</v>
      </c>
      <c r="D118" s="501" t="s">
        <v>963</v>
      </c>
      <c r="E118" s="501" t="s">
        <v>943</v>
      </c>
      <c r="F118" s="503">
        <v>43262</v>
      </c>
      <c r="G118" s="501" t="s">
        <v>296</v>
      </c>
      <c r="H118" s="501" t="s">
        <v>964</v>
      </c>
      <c r="I118" s="501" t="s">
        <v>2026</v>
      </c>
      <c r="J118" s="501" t="s">
        <v>1156</v>
      </c>
      <c r="K118" s="501" t="s">
        <v>1157</v>
      </c>
      <c r="L118" s="501" t="s">
        <v>1158</v>
      </c>
      <c r="M118" s="501"/>
      <c r="N118" s="501" t="s">
        <v>968</v>
      </c>
      <c r="O118" s="501" t="s">
        <v>969</v>
      </c>
      <c r="P118" s="501"/>
    </row>
    <row r="119" spans="1:16">
      <c r="A119" s="504" t="s">
        <v>461</v>
      </c>
      <c r="B119" s="505">
        <v>13841</v>
      </c>
      <c r="C119" s="504"/>
      <c r="D119" s="504"/>
      <c r="E119" s="504"/>
      <c r="F119" s="506"/>
      <c r="G119" s="504" t="s">
        <v>296</v>
      </c>
      <c r="H119" s="504" t="s">
        <v>964</v>
      </c>
      <c r="I119" s="504"/>
      <c r="J119" s="504"/>
      <c r="K119" s="504"/>
      <c r="L119" s="504"/>
      <c r="M119" s="504"/>
      <c r="N119" s="504"/>
      <c r="O119" s="504"/>
      <c r="P119" s="504" t="s">
        <v>1082</v>
      </c>
    </row>
    <row r="120" spans="1:16" ht="23.25">
      <c r="A120" s="501" t="s">
        <v>461</v>
      </c>
      <c r="B120" s="502">
        <v>13895</v>
      </c>
      <c r="C120" s="501" t="s">
        <v>1195</v>
      </c>
      <c r="D120" s="501" t="s">
        <v>963</v>
      </c>
      <c r="E120" s="501" t="s">
        <v>943</v>
      </c>
      <c r="F120" s="503">
        <v>43269</v>
      </c>
      <c r="G120" s="501" t="s">
        <v>296</v>
      </c>
      <c r="H120" s="501" t="s">
        <v>964</v>
      </c>
      <c r="I120" s="501" t="s">
        <v>2027</v>
      </c>
      <c r="J120" s="501" t="s">
        <v>1196</v>
      </c>
      <c r="K120" s="501" t="s">
        <v>1035</v>
      </c>
      <c r="L120" s="501" t="s">
        <v>1197</v>
      </c>
      <c r="M120" s="501"/>
      <c r="N120" s="501" t="s">
        <v>968</v>
      </c>
      <c r="O120" s="501" t="s">
        <v>969</v>
      </c>
      <c r="P120" s="501"/>
    </row>
    <row r="121" spans="1:16">
      <c r="A121" s="504" t="s">
        <v>461</v>
      </c>
      <c r="B121" s="505">
        <v>14033</v>
      </c>
      <c r="C121" s="504"/>
      <c r="D121" s="504"/>
      <c r="E121" s="504"/>
      <c r="F121" s="506"/>
      <c r="G121" s="504" t="s">
        <v>296</v>
      </c>
      <c r="H121" s="504" t="s">
        <v>964</v>
      </c>
      <c r="I121" s="504"/>
      <c r="J121" s="504"/>
      <c r="K121" s="504"/>
      <c r="L121" s="504"/>
      <c r="M121" s="504"/>
      <c r="N121" s="504"/>
      <c r="O121" s="504"/>
      <c r="P121" s="504" t="s">
        <v>1082</v>
      </c>
    </row>
    <row r="122" spans="1:16">
      <c r="A122" s="501" t="s">
        <v>461</v>
      </c>
      <c r="B122" s="502">
        <v>14089</v>
      </c>
      <c r="C122" s="501"/>
      <c r="D122" s="501"/>
      <c r="E122" s="501"/>
      <c r="F122" s="503"/>
      <c r="G122" s="501" t="s">
        <v>296</v>
      </c>
      <c r="H122" s="501" t="s">
        <v>964</v>
      </c>
      <c r="I122" s="501"/>
      <c r="J122" s="501"/>
      <c r="K122" s="501"/>
      <c r="L122" s="501"/>
      <c r="M122" s="501"/>
      <c r="N122" s="501"/>
      <c r="O122" s="501"/>
      <c r="P122" s="501" t="s">
        <v>1082</v>
      </c>
    </row>
    <row r="123" spans="1:16" ht="23.25">
      <c r="A123" s="504" t="s">
        <v>461</v>
      </c>
      <c r="B123" s="505">
        <v>14101</v>
      </c>
      <c r="C123" s="504" t="s">
        <v>1065</v>
      </c>
      <c r="D123" s="504" t="s">
        <v>963</v>
      </c>
      <c r="E123" s="504" t="s">
        <v>943</v>
      </c>
      <c r="F123" s="506">
        <v>43182</v>
      </c>
      <c r="G123" s="504" t="s">
        <v>296</v>
      </c>
      <c r="H123" s="504" t="s">
        <v>964</v>
      </c>
      <c r="I123" s="504" t="s">
        <v>2028</v>
      </c>
      <c r="J123" s="504" t="s">
        <v>1066</v>
      </c>
      <c r="K123" s="504" t="s">
        <v>1067</v>
      </c>
      <c r="L123" s="504" t="s">
        <v>1068</v>
      </c>
      <c r="M123" s="504"/>
      <c r="N123" s="504" t="s">
        <v>968</v>
      </c>
      <c r="O123" s="504" t="s">
        <v>969</v>
      </c>
      <c r="P123" s="504"/>
    </row>
    <row r="124" spans="1:16">
      <c r="A124" s="501" t="s">
        <v>461</v>
      </c>
      <c r="B124" s="502">
        <v>14121</v>
      </c>
      <c r="C124" s="501" t="s">
        <v>1161</v>
      </c>
      <c r="D124" s="501" t="s">
        <v>963</v>
      </c>
      <c r="E124" s="501" t="s">
        <v>943</v>
      </c>
      <c r="F124" s="503">
        <v>43262</v>
      </c>
      <c r="G124" s="501" t="s">
        <v>296</v>
      </c>
      <c r="H124" s="501" t="s">
        <v>964</v>
      </c>
      <c r="I124" s="501" t="s">
        <v>2029</v>
      </c>
      <c r="J124" s="501" t="s">
        <v>992</v>
      </c>
      <c r="K124" s="501" t="s">
        <v>969</v>
      </c>
      <c r="L124" s="501" t="s">
        <v>1163</v>
      </c>
      <c r="M124" s="501"/>
      <c r="N124" s="501" t="s">
        <v>968</v>
      </c>
      <c r="O124" s="501" t="s">
        <v>969</v>
      </c>
      <c r="P124" s="501"/>
    </row>
    <row r="125" spans="1:16">
      <c r="A125" s="504" t="s">
        <v>461</v>
      </c>
      <c r="B125" s="505">
        <v>14139</v>
      </c>
      <c r="C125" s="504"/>
      <c r="D125" s="504"/>
      <c r="E125" s="504"/>
      <c r="F125" s="506"/>
      <c r="G125" s="504" t="s">
        <v>296</v>
      </c>
      <c r="H125" s="504" t="s">
        <v>964</v>
      </c>
      <c r="I125" s="504"/>
      <c r="J125" s="504"/>
      <c r="K125" s="504"/>
      <c r="L125" s="504"/>
      <c r="M125" s="504"/>
      <c r="N125" s="504"/>
      <c r="O125" s="504"/>
      <c r="P125" s="504" t="s">
        <v>1082</v>
      </c>
    </row>
    <row r="126" spans="1:16">
      <c r="A126" s="501" t="s">
        <v>461</v>
      </c>
      <c r="B126" s="502">
        <v>14157</v>
      </c>
      <c r="C126" s="501"/>
      <c r="D126" s="501"/>
      <c r="E126" s="501"/>
      <c r="F126" s="503"/>
      <c r="G126" s="501" t="s">
        <v>296</v>
      </c>
      <c r="H126" s="501" t="s">
        <v>964</v>
      </c>
      <c r="I126" s="501"/>
      <c r="J126" s="501"/>
      <c r="K126" s="501"/>
      <c r="L126" s="501"/>
      <c r="M126" s="501"/>
      <c r="N126" s="501"/>
      <c r="O126" s="501"/>
      <c r="P126" s="501" t="s">
        <v>1082</v>
      </c>
    </row>
    <row r="127" spans="1:16">
      <c r="A127" s="504" t="s">
        <v>461</v>
      </c>
      <c r="B127" s="505">
        <v>14185</v>
      </c>
      <c r="C127" s="504"/>
      <c r="D127" s="504"/>
      <c r="E127" s="504"/>
      <c r="F127" s="506"/>
      <c r="G127" s="504" t="s">
        <v>296</v>
      </c>
      <c r="H127" s="504" t="s">
        <v>964</v>
      </c>
      <c r="I127" s="504"/>
      <c r="J127" s="504"/>
      <c r="K127" s="504"/>
      <c r="L127" s="504"/>
      <c r="M127" s="504"/>
      <c r="N127" s="504"/>
      <c r="O127" s="504"/>
      <c r="P127" s="504" t="s">
        <v>1082</v>
      </c>
    </row>
    <row r="128" spans="1:16">
      <c r="A128" s="501" t="s">
        <v>461</v>
      </c>
      <c r="B128" s="502">
        <v>14230</v>
      </c>
      <c r="C128" s="501" t="s">
        <v>1164</v>
      </c>
      <c r="D128" s="501" t="s">
        <v>963</v>
      </c>
      <c r="E128" s="501" t="s">
        <v>943</v>
      </c>
      <c r="F128" s="503">
        <v>42917</v>
      </c>
      <c r="G128" s="501" t="s">
        <v>296</v>
      </c>
      <c r="H128" s="501" t="s">
        <v>964</v>
      </c>
      <c r="I128" s="501" t="s">
        <v>2030</v>
      </c>
      <c r="J128" s="501" t="s">
        <v>1166</v>
      </c>
      <c r="K128" s="501" t="s">
        <v>1035</v>
      </c>
      <c r="L128" s="501" t="s">
        <v>1167</v>
      </c>
      <c r="M128" s="501"/>
      <c r="N128" s="501" t="s">
        <v>968</v>
      </c>
      <c r="O128" s="501" t="s">
        <v>969</v>
      </c>
      <c r="P128" s="501"/>
    </row>
    <row r="129" spans="1:16">
      <c r="A129" s="504" t="s">
        <v>461</v>
      </c>
      <c r="B129" s="505">
        <v>14357</v>
      </c>
      <c r="C129" s="504" t="s">
        <v>1069</v>
      </c>
      <c r="D129" s="504" t="s">
        <v>963</v>
      </c>
      <c r="E129" s="504" t="s">
        <v>943</v>
      </c>
      <c r="F129" s="506">
        <v>42952</v>
      </c>
      <c r="G129" s="504" t="s">
        <v>296</v>
      </c>
      <c r="H129" s="504" t="s">
        <v>964</v>
      </c>
      <c r="I129" s="504" t="s">
        <v>2031</v>
      </c>
      <c r="J129" s="504" t="s">
        <v>1070</v>
      </c>
      <c r="K129" s="504"/>
      <c r="L129" s="504" t="s">
        <v>1071</v>
      </c>
      <c r="M129" s="504"/>
      <c r="N129" s="504" t="s">
        <v>968</v>
      </c>
      <c r="O129" s="504" t="s">
        <v>969</v>
      </c>
      <c r="P129" s="504"/>
    </row>
    <row r="130" spans="1:16">
      <c r="A130" s="501" t="s">
        <v>461</v>
      </c>
      <c r="B130" s="502">
        <v>14583</v>
      </c>
      <c r="C130" s="501"/>
      <c r="D130" s="501"/>
      <c r="E130" s="501"/>
      <c r="F130" s="503"/>
      <c r="G130" s="501" t="s">
        <v>296</v>
      </c>
      <c r="H130" s="501" t="s">
        <v>964</v>
      </c>
      <c r="I130" s="501"/>
      <c r="J130" s="501"/>
      <c r="K130" s="501"/>
      <c r="L130" s="501"/>
      <c r="M130" s="501"/>
      <c r="N130" s="501"/>
      <c r="O130" s="501"/>
      <c r="P130" s="501" t="s">
        <v>1082</v>
      </c>
    </row>
    <row r="131" spans="1:16">
      <c r="A131" s="504" t="s">
        <v>461</v>
      </c>
      <c r="B131" s="505">
        <v>14610</v>
      </c>
      <c r="C131" s="504"/>
      <c r="D131" s="504"/>
      <c r="E131" s="504"/>
      <c r="F131" s="506"/>
      <c r="G131" s="504" t="s">
        <v>296</v>
      </c>
      <c r="H131" s="504" t="s">
        <v>964</v>
      </c>
      <c r="I131" s="504"/>
      <c r="J131" s="504"/>
      <c r="K131" s="504"/>
      <c r="L131" s="504"/>
      <c r="M131" s="504"/>
      <c r="N131" s="504"/>
      <c r="O131" s="504"/>
      <c r="P131" s="504" t="s">
        <v>1082</v>
      </c>
    </row>
    <row r="132" spans="1:16">
      <c r="A132" s="501" t="s">
        <v>461</v>
      </c>
      <c r="B132" s="502">
        <v>14621</v>
      </c>
      <c r="C132" s="501"/>
      <c r="D132" s="501"/>
      <c r="E132" s="501"/>
      <c r="F132" s="503"/>
      <c r="G132" s="501" t="s">
        <v>296</v>
      </c>
      <c r="H132" s="501" t="s">
        <v>964</v>
      </c>
      <c r="I132" s="501"/>
      <c r="J132" s="501"/>
      <c r="K132" s="501"/>
      <c r="L132" s="501"/>
      <c r="M132" s="501"/>
      <c r="N132" s="501"/>
      <c r="O132" s="501"/>
      <c r="P132" s="501" t="s">
        <v>1082</v>
      </c>
    </row>
    <row r="133" spans="1:16">
      <c r="A133" s="504" t="s">
        <v>461</v>
      </c>
      <c r="B133" s="505">
        <v>14804</v>
      </c>
      <c r="C133" s="504"/>
      <c r="D133" s="504"/>
      <c r="E133" s="504"/>
      <c r="F133" s="506"/>
      <c r="G133" s="504" t="s">
        <v>296</v>
      </c>
      <c r="H133" s="504" t="s">
        <v>964</v>
      </c>
      <c r="I133" s="504"/>
      <c r="J133" s="504"/>
      <c r="K133" s="504"/>
      <c r="L133" s="504"/>
      <c r="M133" s="504"/>
      <c r="N133" s="504"/>
      <c r="O133" s="504"/>
      <c r="P133" s="504" t="s">
        <v>1082</v>
      </c>
    </row>
    <row r="134" spans="1:16">
      <c r="A134" s="501" t="s">
        <v>461</v>
      </c>
      <c r="B134" s="502">
        <v>15001</v>
      </c>
      <c r="C134" s="501" t="s">
        <v>1591</v>
      </c>
      <c r="D134" s="501" t="s">
        <v>963</v>
      </c>
      <c r="E134" s="501" t="s">
        <v>943</v>
      </c>
      <c r="F134" s="503">
        <v>43272</v>
      </c>
      <c r="G134" s="501" t="s">
        <v>296</v>
      </c>
      <c r="H134" s="501" t="s">
        <v>964</v>
      </c>
      <c r="I134" s="501" t="s">
        <v>2032</v>
      </c>
      <c r="J134" s="501" t="s">
        <v>1152</v>
      </c>
      <c r="K134" s="501" t="s">
        <v>1943</v>
      </c>
      <c r="L134" s="501" t="s">
        <v>1944</v>
      </c>
      <c r="M134" s="501"/>
      <c r="N134" s="501" t="s">
        <v>968</v>
      </c>
      <c r="O134" s="501" t="s">
        <v>969</v>
      </c>
      <c r="P134" s="501"/>
    </row>
    <row r="135" spans="1:16">
      <c r="A135" s="504" t="s">
        <v>461</v>
      </c>
      <c r="B135" s="505">
        <v>15164</v>
      </c>
      <c r="C135" s="504" t="s">
        <v>1072</v>
      </c>
      <c r="D135" s="504" t="s">
        <v>963</v>
      </c>
      <c r="E135" s="504" t="s">
        <v>943</v>
      </c>
      <c r="F135" s="506">
        <v>43275</v>
      </c>
      <c r="G135" s="504" t="s">
        <v>296</v>
      </c>
      <c r="H135" s="504" t="s">
        <v>964</v>
      </c>
      <c r="I135" s="504" t="s">
        <v>2033</v>
      </c>
      <c r="J135" s="504" t="s">
        <v>1073</v>
      </c>
      <c r="K135" s="504" t="s">
        <v>969</v>
      </c>
      <c r="L135" s="504" t="s">
        <v>1074</v>
      </c>
      <c r="M135" s="504"/>
      <c r="N135" s="504" t="s">
        <v>1945</v>
      </c>
      <c r="O135" s="504" t="s">
        <v>969</v>
      </c>
      <c r="P135" s="504"/>
    </row>
    <row r="136" spans="1:16">
      <c r="A136" s="501" t="s">
        <v>461</v>
      </c>
      <c r="B136" s="502">
        <v>15325</v>
      </c>
      <c r="C136" s="501"/>
      <c r="D136" s="501"/>
      <c r="E136" s="501"/>
      <c r="F136" s="503"/>
      <c r="G136" s="501" t="s">
        <v>296</v>
      </c>
      <c r="H136" s="501" t="s">
        <v>964</v>
      </c>
      <c r="I136" s="501"/>
      <c r="J136" s="501"/>
      <c r="K136" s="501"/>
      <c r="L136" s="501"/>
      <c r="M136" s="501"/>
      <c r="N136" s="501"/>
      <c r="O136" s="501"/>
      <c r="P136" s="501" t="s">
        <v>1082</v>
      </c>
    </row>
    <row r="137" spans="1:16">
      <c r="A137" s="504" t="s">
        <v>461</v>
      </c>
      <c r="B137" s="505">
        <v>15376</v>
      </c>
      <c r="C137" s="504"/>
      <c r="D137" s="504"/>
      <c r="E137" s="504"/>
      <c r="F137" s="506"/>
      <c r="G137" s="504" t="s">
        <v>296</v>
      </c>
      <c r="H137" s="504" t="s">
        <v>964</v>
      </c>
      <c r="I137" s="504"/>
      <c r="J137" s="504"/>
      <c r="K137" s="504"/>
      <c r="L137" s="504"/>
      <c r="M137" s="504"/>
      <c r="N137" s="504"/>
      <c r="O137" s="504"/>
      <c r="P137" s="504" t="s">
        <v>1082</v>
      </c>
    </row>
    <row r="138" spans="1:16">
      <c r="A138" s="501" t="s">
        <v>461</v>
      </c>
      <c r="B138" s="502">
        <v>15497</v>
      </c>
      <c r="C138" s="501"/>
      <c r="D138" s="501"/>
      <c r="E138" s="501"/>
      <c r="F138" s="503"/>
      <c r="G138" s="501" t="s">
        <v>296</v>
      </c>
      <c r="H138" s="501" t="s">
        <v>964</v>
      </c>
      <c r="I138" s="501"/>
      <c r="J138" s="501"/>
      <c r="K138" s="501"/>
      <c r="L138" s="501"/>
      <c r="M138" s="501"/>
      <c r="N138" s="501"/>
      <c r="O138" s="501"/>
      <c r="P138" s="501" t="s">
        <v>1082</v>
      </c>
    </row>
    <row r="139" spans="1:16">
      <c r="A139" s="504" t="s">
        <v>461</v>
      </c>
      <c r="B139" s="505">
        <v>15576</v>
      </c>
      <c r="C139" s="504" t="s">
        <v>1075</v>
      </c>
      <c r="D139" s="504" t="s">
        <v>963</v>
      </c>
      <c r="E139" s="504" t="s">
        <v>943</v>
      </c>
      <c r="F139" s="506">
        <v>42946</v>
      </c>
      <c r="G139" s="504" t="s">
        <v>296</v>
      </c>
      <c r="H139" s="504" t="s">
        <v>964</v>
      </c>
      <c r="I139" s="504" t="s">
        <v>2034</v>
      </c>
      <c r="J139" s="504" t="s">
        <v>1076</v>
      </c>
      <c r="K139" s="504"/>
      <c r="L139" s="504" t="s">
        <v>1077</v>
      </c>
      <c r="M139" s="504"/>
      <c r="N139" s="504" t="s">
        <v>968</v>
      </c>
      <c r="O139" s="504" t="s">
        <v>969</v>
      </c>
      <c r="P139" s="504"/>
    </row>
    <row r="140" spans="1:16">
      <c r="A140" s="501" t="s">
        <v>461</v>
      </c>
      <c r="B140" s="502">
        <v>15704</v>
      </c>
      <c r="C140" s="501"/>
      <c r="D140" s="501"/>
      <c r="E140" s="501"/>
      <c r="F140" s="503"/>
      <c r="G140" s="501" t="s">
        <v>296</v>
      </c>
      <c r="H140" s="501" t="s">
        <v>964</v>
      </c>
      <c r="I140" s="501"/>
      <c r="J140" s="501"/>
      <c r="K140" s="501"/>
      <c r="L140" s="501"/>
      <c r="M140" s="501"/>
      <c r="N140" s="501"/>
      <c r="O140" s="501"/>
      <c r="P140" s="501" t="s">
        <v>1082</v>
      </c>
    </row>
    <row r="141" spans="1:16">
      <c r="A141" s="504" t="s">
        <v>461</v>
      </c>
      <c r="B141" s="505">
        <v>16061</v>
      </c>
      <c r="C141" s="504"/>
      <c r="D141" s="504"/>
      <c r="E141" s="504"/>
      <c r="F141" s="506"/>
      <c r="G141" s="504" t="s">
        <v>296</v>
      </c>
      <c r="H141" s="504" t="s">
        <v>964</v>
      </c>
      <c r="I141" s="504"/>
      <c r="J141" s="504"/>
      <c r="K141" s="504"/>
      <c r="L141" s="504"/>
      <c r="M141" s="504"/>
      <c r="N141" s="504"/>
      <c r="O141" s="504"/>
      <c r="P141" s="504" t="s">
        <v>1082</v>
      </c>
    </row>
    <row r="142" spans="1:16">
      <c r="A142" s="501" t="s">
        <v>461</v>
      </c>
      <c r="B142" s="502">
        <v>16277</v>
      </c>
      <c r="C142" s="501" t="s">
        <v>1078</v>
      </c>
      <c r="D142" s="501" t="s">
        <v>963</v>
      </c>
      <c r="E142" s="501" t="s">
        <v>943</v>
      </c>
      <c r="F142" s="503">
        <v>42917</v>
      </c>
      <c r="G142" s="501" t="s">
        <v>296</v>
      </c>
      <c r="H142" s="501" t="s">
        <v>964</v>
      </c>
      <c r="I142" s="501" t="s">
        <v>2035</v>
      </c>
      <c r="J142" s="501" t="s">
        <v>1079</v>
      </c>
      <c r="K142" s="501" t="s">
        <v>966</v>
      </c>
      <c r="L142" s="501" t="s">
        <v>1080</v>
      </c>
      <c r="M142" s="501"/>
      <c r="N142" s="501" t="s">
        <v>968</v>
      </c>
      <c r="O142" s="501" t="s">
        <v>969</v>
      </c>
      <c r="P142" s="501"/>
    </row>
    <row r="143" spans="1:16">
      <c r="A143" s="504" t="s">
        <v>461</v>
      </c>
      <c r="B143" s="505">
        <v>16776</v>
      </c>
      <c r="C143" s="504"/>
      <c r="D143" s="504"/>
      <c r="E143" s="504"/>
      <c r="F143" s="506"/>
      <c r="G143" s="504" t="s">
        <v>1085</v>
      </c>
      <c r="H143" s="504" t="s">
        <v>964</v>
      </c>
      <c r="I143" s="504"/>
      <c r="J143" s="504"/>
      <c r="K143" s="504"/>
      <c r="L143" s="504"/>
      <c r="M143" s="504"/>
      <c r="N143" s="504"/>
      <c r="O143" s="504"/>
      <c r="P143" s="504" t="s">
        <v>1082</v>
      </c>
    </row>
    <row r="144" spans="1:16" ht="23.25">
      <c r="A144" s="501" t="s">
        <v>461</v>
      </c>
      <c r="B144" s="502">
        <v>16856</v>
      </c>
      <c r="C144" s="501" t="s">
        <v>1172</v>
      </c>
      <c r="D144" s="501" t="s">
        <v>963</v>
      </c>
      <c r="E144" s="501" t="s">
        <v>943</v>
      </c>
      <c r="F144" s="503">
        <v>43262</v>
      </c>
      <c r="G144" s="501" t="s">
        <v>296</v>
      </c>
      <c r="H144" s="501" t="s">
        <v>964</v>
      </c>
      <c r="I144" s="501" t="s">
        <v>2036</v>
      </c>
      <c r="J144" s="501" t="s">
        <v>1174</v>
      </c>
      <c r="K144" s="501" t="s">
        <v>968</v>
      </c>
      <c r="L144" s="501" t="s">
        <v>1175</v>
      </c>
      <c r="M144" s="501" t="s">
        <v>1946</v>
      </c>
      <c r="N144" s="501" t="s">
        <v>968</v>
      </c>
      <c r="O144" s="501" t="s">
        <v>969</v>
      </c>
      <c r="P144" s="501"/>
    </row>
    <row r="145" spans="1:16">
      <c r="A145" s="504" t="s">
        <v>461</v>
      </c>
      <c r="B145" s="505">
        <v>17005</v>
      </c>
      <c r="C145" s="504"/>
      <c r="D145" s="504"/>
      <c r="E145" s="504"/>
      <c r="F145" s="506"/>
      <c r="G145" s="504" t="s">
        <v>296</v>
      </c>
      <c r="H145" s="504" t="s">
        <v>964</v>
      </c>
      <c r="I145" s="504"/>
      <c r="J145" s="504"/>
      <c r="K145" s="504"/>
      <c r="L145" s="504"/>
      <c r="M145" s="504"/>
      <c r="N145" s="504"/>
      <c r="O145" s="504"/>
      <c r="P145" s="504" t="s">
        <v>1082</v>
      </c>
    </row>
    <row r="146" spans="1:16">
      <c r="A146" s="501" t="s">
        <v>461</v>
      </c>
      <c r="B146" s="502">
        <v>17036</v>
      </c>
      <c r="C146" s="501"/>
      <c r="D146" s="501"/>
      <c r="E146" s="501"/>
      <c r="F146" s="503"/>
      <c r="G146" s="501" t="s">
        <v>296</v>
      </c>
      <c r="H146" s="501" t="s">
        <v>964</v>
      </c>
      <c r="I146" s="501"/>
      <c r="J146" s="501"/>
      <c r="K146" s="501"/>
      <c r="L146" s="501"/>
      <c r="M146" s="501"/>
      <c r="N146" s="501"/>
      <c r="O146" s="501"/>
      <c r="P146" s="501" t="s">
        <v>1082</v>
      </c>
    </row>
    <row r="147" spans="1:16">
      <c r="A147" s="500"/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  <c r="L147" s="500"/>
      <c r="M147" s="500"/>
      <c r="N147" s="500"/>
      <c r="O147" s="500"/>
      <c r="P147" s="500"/>
    </row>
    <row r="148" spans="1:16">
      <c r="A148" s="644"/>
      <c r="B148" s="644"/>
      <c r="C148" s="644"/>
      <c r="D148" s="644"/>
      <c r="E148" s="644"/>
      <c r="F148" s="644"/>
      <c r="G148" s="644"/>
      <c r="H148" s="644"/>
      <c r="I148" s="644"/>
      <c r="J148" s="644"/>
      <c r="K148" s="644"/>
      <c r="L148" s="644"/>
      <c r="M148" s="644"/>
      <c r="N148" s="644"/>
      <c r="O148" s="644"/>
      <c r="P148" s="644"/>
    </row>
    <row r="149" spans="1:16">
      <c r="A149" s="645" t="s">
        <v>2037</v>
      </c>
      <c r="B149" s="645"/>
      <c r="C149" s="645"/>
      <c r="D149" s="645"/>
      <c r="E149" s="645"/>
      <c r="F149" s="645"/>
      <c r="G149" s="645"/>
      <c r="H149" s="645"/>
      <c r="I149" s="645"/>
      <c r="J149" s="645"/>
      <c r="K149" s="645"/>
      <c r="L149" s="645"/>
      <c r="M149" s="645"/>
      <c r="N149" s="645"/>
      <c r="O149" s="645"/>
      <c r="P149" s="645"/>
    </row>
    <row r="150" spans="1:16">
      <c r="A150" s="646" t="s">
        <v>1081</v>
      </c>
      <c r="B150" s="646"/>
      <c r="C150" s="646"/>
      <c r="D150" s="646"/>
      <c r="E150" s="646"/>
      <c r="F150" s="646"/>
      <c r="G150" s="646"/>
      <c r="H150" s="646"/>
      <c r="I150" s="646"/>
      <c r="J150" s="646"/>
      <c r="K150" s="646"/>
      <c r="L150" s="646"/>
      <c r="M150" s="646"/>
      <c r="N150" s="646"/>
      <c r="O150" s="646"/>
      <c r="P150" s="646"/>
    </row>
    <row r="151" spans="1:16">
      <c r="A151" s="641" t="s">
        <v>1081</v>
      </c>
      <c r="B151" s="641"/>
      <c r="C151" s="641"/>
      <c r="D151" s="641"/>
      <c r="E151" s="641"/>
      <c r="F151" s="641"/>
      <c r="G151" s="641"/>
      <c r="H151" s="641"/>
      <c r="I151" s="641"/>
      <c r="J151" s="641"/>
      <c r="K151" s="641"/>
      <c r="L151" s="641"/>
      <c r="M151" s="641"/>
      <c r="N151" s="641"/>
      <c r="O151" s="641"/>
    </row>
  </sheetData>
  <autoFilter ref="A5:P147" xr:uid="{00000000-0009-0000-0000-00000B000000}">
    <sortState ref="A6:P147">
      <sortCondition ref="B5:B147"/>
    </sortState>
  </autoFilter>
  <mergeCells count="8">
    <mergeCell ref="A151:O151"/>
    <mergeCell ref="A1:P1"/>
    <mergeCell ref="A2:P2"/>
    <mergeCell ref="A3:P3"/>
    <mergeCell ref="A4:P4"/>
    <mergeCell ref="A148:P148"/>
    <mergeCell ref="A149:P149"/>
    <mergeCell ref="A150:P15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90"/>
  <sheetViews>
    <sheetView zoomScale="75" zoomScaleNormal="75" workbookViewId="0">
      <pane ySplit="1" topLeftCell="A2" activePane="bottomLeft" state="frozen"/>
      <selection activeCell="A73" sqref="A73:XFD73"/>
      <selection pane="bottomLeft" activeCell="A73" sqref="A73:XFD73"/>
    </sheetView>
  </sheetViews>
  <sheetFormatPr defaultRowHeight="15"/>
  <cols>
    <col min="1" max="1" width="8.28515625" bestFit="1" customWidth="1"/>
    <col min="2" max="2" width="11.7109375" bestFit="1" customWidth="1"/>
    <col min="3" max="3" width="8.85546875" customWidth="1"/>
    <col min="4" max="4" width="11.5703125" bestFit="1" customWidth="1"/>
    <col min="5" max="5" width="12.7109375" bestFit="1" customWidth="1"/>
    <col min="6" max="6" width="16.7109375" bestFit="1" customWidth="1"/>
    <col min="7" max="7" width="25.85546875" bestFit="1" customWidth="1"/>
    <col min="8" max="8" width="30.85546875" bestFit="1" customWidth="1"/>
    <col min="9" max="9" width="41.140625" bestFit="1" customWidth="1"/>
    <col min="10" max="10" width="10.5703125" bestFit="1" customWidth="1"/>
    <col min="11" max="11" width="21.42578125" bestFit="1" customWidth="1"/>
    <col min="12" max="12" width="26.5703125" bestFit="1" customWidth="1"/>
    <col min="13" max="13" width="27" bestFit="1" customWidth="1"/>
    <col min="14" max="14" width="25.140625" bestFit="1" customWidth="1"/>
    <col min="15" max="15" width="27.5703125" bestFit="1" customWidth="1"/>
    <col min="16" max="16" width="36.28515625" bestFit="1" customWidth="1"/>
    <col min="17" max="17" width="26.85546875" bestFit="1" customWidth="1"/>
    <col min="18" max="18" width="15.140625" bestFit="1" customWidth="1"/>
  </cols>
  <sheetData>
    <row r="1" spans="1:18">
      <c r="A1" t="s">
        <v>1198</v>
      </c>
      <c r="B1" t="s">
        <v>1199</v>
      </c>
      <c r="C1" t="s">
        <v>1200</v>
      </c>
      <c r="D1" t="s">
        <v>1201</v>
      </c>
      <c r="E1" t="s">
        <v>884</v>
      </c>
      <c r="F1" t="s">
        <v>1202</v>
      </c>
      <c r="G1" t="s">
        <v>885</v>
      </c>
      <c r="H1" t="s">
        <v>647</v>
      </c>
      <c r="I1" t="s">
        <v>649</v>
      </c>
      <c r="J1" t="s">
        <v>1203</v>
      </c>
      <c r="K1" t="s">
        <v>1204</v>
      </c>
      <c r="L1" t="s">
        <v>1205</v>
      </c>
      <c r="M1" t="s">
        <v>1206</v>
      </c>
      <c r="N1" t="s">
        <v>1207</v>
      </c>
      <c r="O1" t="s">
        <v>1208</v>
      </c>
      <c r="P1" t="s">
        <v>1209</v>
      </c>
      <c r="Q1" t="s">
        <v>1210</v>
      </c>
      <c r="R1" t="s">
        <v>886</v>
      </c>
    </row>
    <row r="2" spans="1:18">
      <c r="A2" t="s">
        <v>964</v>
      </c>
      <c r="B2" t="s">
        <v>296</v>
      </c>
      <c r="C2" t="s">
        <v>1211</v>
      </c>
      <c r="D2" t="s">
        <v>1236</v>
      </c>
      <c r="E2" t="s">
        <v>1855</v>
      </c>
      <c r="F2" t="s">
        <v>1856</v>
      </c>
      <c r="G2" t="s">
        <v>887</v>
      </c>
      <c r="H2" t="s">
        <v>888</v>
      </c>
      <c r="I2" t="s">
        <v>889</v>
      </c>
      <c r="K2" t="s">
        <v>1217</v>
      </c>
      <c r="L2" t="s">
        <v>1218</v>
      </c>
      <c r="M2" t="s">
        <v>890</v>
      </c>
      <c r="O2" t="s">
        <v>1221</v>
      </c>
      <c r="P2" t="s">
        <v>1221</v>
      </c>
      <c r="R2" t="s">
        <v>890</v>
      </c>
    </row>
    <row r="3" spans="1:18">
      <c r="A3" t="s">
        <v>964</v>
      </c>
      <c r="B3" t="s">
        <v>296</v>
      </c>
      <c r="C3" t="s">
        <v>1211</v>
      </c>
      <c r="D3" t="s">
        <v>1236</v>
      </c>
      <c r="E3" t="s">
        <v>1855</v>
      </c>
      <c r="F3" t="s">
        <v>962</v>
      </c>
      <c r="G3" t="s">
        <v>1253</v>
      </c>
      <c r="H3" t="s">
        <v>1857</v>
      </c>
      <c r="I3" t="s">
        <v>1093</v>
      </c>
      <c r="K3" t="s">
        <v>1217</v>
      </c>
      <c r="L3" t="s">
        <v>1514</v>
      </c>
      <c r="M3" t="s">
        <v>1219</v>
      </c>
      <c r="N3" t="s">
        <v>1858</v>
      </c>
      <c r="O3" t="s">
        <v>1387</v>
      </c>
      <c r="P3" t="s">
        <v>1219</v>
      </c>
      <c r="Q3" t="s">
        <v>1859</v>
      </c>
      <c r="R3" t="s">
        <v>1219</v>
      </c>
    </row>
    <row r="4" spans="1:18">
      <c r="A4" t="s">
        <v>964</v>
      </c>
      <c r="B4" t="s">
        <v>296</v>
      </c>
      <c r="C4" t="s">
        <v>1211</v>
      </c>
      <c r="D4" t="s">
        <v>1236</v>
      </c>
      <c r="E4" t="s">
        <v>1259</v>
      </c>
      <c r="F4" t="s">
        <v>970</v>
      </c>
      <c r="G4" t="s">
        <v>1253</v>
      </c>
      <c r="H4" t="s">
        <v>1260</v>
      </c>
      <c r="I4" t="s">
        <v>1094</v>
      </c>
      <c r="K4" t="s">
        <v>1217</v>
      </c>
      <c r="L4" t="s">
        <v>1261</v>
      </c>
      <c r="M4" t="s">
        <v>1219</v>
      </c>
      <c r="N4" t="s">
        <v>1262</v>
      </c>
      <c r="O4" t="s">
        <v>1263</v>
      </c>
      <c r="P4" t="s">
        <v>1219</v>
      </c>
      <c r="Q4" t="s">
        <v>1264</v>
      </c>
      <c r="R4" t="s">
        <v>1219</v>
      </c>
    </row>
    <row r="5" spans="1:18">
      <c r="A5" t="s">
        <v>964</v>
      </c>
      <c r="B5" t="s">
        <v>296</v>
      </c>
      <c r="C5" t="s">
        <v>1211</v>
      </c>
      <c r="D5" t="s">
        <v>1236</v>
      </c>
      <c r="E5" t="s">
        <v>1259</v>
      </c>
      <c r="F5" t="s">
        <v>1265</v>
      </c>
      <c r="G5" t="s">
        <v>887</v>
      </c>
      <c r="H5" t="s">
        <v>1266</v>
      </c>
      <c r="I5" t="s">
        <v>1267</v>
      </c>
      <c r="K5" t="s">
        <v>1217</v>
      </c>
      <c r="L5" t="s">
        <v>1232</v>
      </c>
      <c r="M5" t="s">
        <v>1219</v>
      </c>
      <c r="N5" t="s">
        <v>1268</v>
      </c>
      <c r="O5" t="s">
        <v>1221</v>
      </c>
      <c r="P5" t="s">
        <v>1221</v>
      </c>
      <c r="R5" t="s">
        <v>1219</v>
      </c>
    </row>
    <row r="6" spans="1:18">
      <c r="A6" t="s">
        <v>964</v>
      </c>
      <c r="B6" t="s">
        <v>296</v>
      </c>
      <c r="C6" t="s">
        <v>1211</v>
      </c>
      <c r="D6" t="s">
        <v>1236</v>
      </c>
      <c r="E6" t="s">
        <v>1332</v>
      </c>
      <c r="F6" t="s">
        <v>1333</v>
      </c>
      <c r="G6" t="s">
        <v>887</v>
      </c>
      <c r="H6" t="s">
        <v>1334</v>
      </c>
      <c r="I6" t="s">
        <v>1335</v>
      </c>
      <c r="K6" t="s">
        <v>1217</v>
      </c>
      <c r="L6" t="s">
        <v>1336</v>
      </c>
      <c r="M6" t="s">
        <v>1337</v>
      </c>
      <c r="O6" t="s">
        <v>1221</v>
      </c>
      <c r="P6" t="s">
        <v>1221</v>
      </c>
      <c r="R6" t="s">
        <v>904</v>
      </c>
    </row>
    <row r="7" spans="1:18">
      <c r="A7" t="s">
        <v>964</v>
      </c>
      <c r="B7" t="s">
        <v>296</v>
      </c>
      <c r="C7" t="s">
        <v>1211</v>
      </c>
      <c r="D7" t="s">
        <v>1236</v>
      </c>
      <c r="E7" t="s">
        <v>1389</v>
      </c>
      <c r="F7" t="s">
        <v>973</v>
      </c>
      <c r="G7" t="s">
        <v>1253</v>
      </c>
      <c r="H7" t="s">
        <v>1390</v>
      </c>
      <c r="I7" t="s">
        <v>1095</v>
      </c>
      <c r="K7" t="s">
        <v>1217</v>
      </c>
      <c r="L7" t="s">
        <v>1391</v>
      </c>
      <c r="M7" t="s">
        <v>1219</v>
      </c>
      <c r="N7" t="s">
        <v>1392</v>
      </c>
      <c r="P7" t="s">
        <v>1219</v>
      </c>
      <c r="Q7" t="s">
        <v>1393</v>
      </c>
      <c r="R7" t="s">
        <v>1219</v>
      </c>
    </row>
    <row r="8" spans="1:18">
      <c r="A8" t="s">
        <v>964</v>
      </c>
      <c r="B8" t="s">
        <v>296</v>
      </c>
      <c r="C8" t="s">
        <v>1211</v>
      </c>
      <c r="D8" t="s">
        <v>1236</v>
      </c>
      <c r="E8" t="s">
        <v>1389</v>
      </c>
      <c r="F8" t="s">
        <v>1394</v>
      </c>
      <c r="G8" t="s">
        <v>887</v>
      </c>
      <c r="H8" t="s">
        <v>1395</v>
      </c>
      <c r="I8" t="s">
        <v>1396</v>
      </c>
      <c r="K8" t="s">
        <v>1217</v>
      </c>
      <c r="L8" t="s">
        <v>1218</v>
      </c>
      <c r="M8" t="s">
        <v>1219</v>
      </c>
      <c r="N8" t="s">
        <v>1397</v>
      </c>
      <c r="O8" t="s">
        <v>1221</v>
      </c>
      <c r="P8" t="s">
        <v>1221</v>
      </c>
      <c r="R8" t="s">
        <v>1219</v>
      </c>
    </row>
    <row r="9" spans="1:18">
      <c r="A9" t="s">
        <v>964</v>
      </c>
      <c r="B9" t="s">
        <v>296</v>
      </c>
      <c r="C9" t="s">
        <v>1211</v>
      </c>
      <c r="D9" t="s">
        <v>1236</v>
      </c>
      <c r="E9" t="s">
        <v>1423</v>
      </c>
      <c r="F9" t="s">
        <v>1424</v>
      </c>
      <c r="G9" t="s">
        <v>887</v>
      </c>
      <c r="H9" t="s">
        <v>1425</v>
      </c>
      <c r="I9" t="s">
        <v>1426</v>
      </c>
      <c r="K9" t="s">
        <v>1217</v>
      </c>
      <c r="L9" t="s">
        <v>1317</v>
      </c>
      <c r="M9" t="s">
        <v>1219</v>
      </c>
      <c r="N9" t="s">
        <v>1420</v>
      </c>
      <c r="O9" t="s">
        <v>1221</v>
      </c>
      <c r="P9" t="s">
        <v>1221</v>
      </c>
      <c r="R9" t="s">
        <v>1219</v>
      </c>
    </row>
    <row r="10" spans="1:18">
      <c r="A10" t="s">
        <v>964</v>
      </c>
      <c r="B10" t="s">
        <v>296</v>
      </c>
      <c r="C10" t="s">
        <v>1211</v>
      </c>
      <c r="D10" t="s">
        <v>1236</v>
      </c>
      <c r="E10" t="s">
        <v>1423</v>
      </c>
      <c r="F10" t="s">
        <v>977</v>
      </c>
      <c r="G10" t="s">
        <v>1253</v>
      </c>
      <c r="H10" t="s">
        <v>1427</v>
      </c>
      <c r="I10" t="s">
        <v>1096</v>
      </c>
      <c r="K10" t="s">
        <v>1278</v>
      </c>
      <c r="L10" t="s">
        <v>1316</v>
      </c>
      <c r="M10" t="s">
        <v>1219</v>
      </c>
      <c r="N10" t="s">
        <v>1393</v>
      </c>
      <c r="O10" t="s">
        <v>1428</v>
      </c>
      <c r="P10" t="s">
        <v>1219</v>
      </c>
      <c r="Q10" t="s">
        <v>1429</v>
      </c>
      <c r="R10" t="s">
        <v>1219</v>
      </c>
    </row>
    <row r="11" spans="1:18">
      <c r="A11" t="s">
        <v>964</v>
      </c>
      <c r="B11" t="s">
        <v>296</v>
      </c>
      <c r="C11" t="s">
        <v>1211</v>
      </c>
      <c r="D11" t="s">
        <v>1236</v>
      </c>
      <c r="E11" t="s">
        <v>1653</v>
      </c>
      <c r="F11" t="s">
        <v>1654</v>
      </c>
      <c r="G11" t="s">
        <v>887</v>
      </c>
      <c r="H11" t="s">
        <v>924</v>
      </c>
      <c r="I11" t="s">
        <v>1655</v>
      </c>
      <c r="K11" t="s">
        <v>1217</v>
      </c>
      <c r="L11" t="s">
        <v>1437</v>
      </c>
      <c r="M11" t="s">
        <v>890</v>
      </c>
      <c r="O11" t="s">
        <v>1221</v>
      </c>
      <c r="P11" t="s">
        <v>1221</v>
      </c>
      <c r="R11" t="s">
        <v>890</v>
      </c>
    </row>
    <row r="12" spans="1:18">
      <c r="A12" t="s">
        <v>964</v>
      </c>
      <c r="B12" t="s">
        <v>296</v>
      </c>
      <c r="C12" t="s">
        <v>1211</v>
      </c>
      <c r="D12" t="s">
        <v>1236</v>
      </c>
      <c r="E12" t="s">
        <v>1656</v>
      </c>
      <c r="F12" t="s">
        <v>1657</v>
      </c>
      <c r="G12" t="s">
        <v>887</v>
      </c>
      <c r="H12" t="s">
        <v>1658</v>
      </c>
      <c r="I12" t="s">
        <v>1659</v>
      </c>
      <c r="K12" t="s">
        <v>1217</v>
      </c>
      <c r="L12" t="s">
        <v>1385</v>
      </c>
      <c r="M12" t="s">
        <v>1219</v>
      </c>
      <c r="N12" t="s">
        <v>1660</v>
      </c>
      <c r="O12" t="s">
        <v>1221</v>
      </c>
      <c r="P12" t="s">
        <v>1221</v>
      </c>
      <c r="R12" t="s">
        <v>1219</v>
      </c>
    </row>
    <row r="13" spans="1:18">
      <c r="A13" t="s">
        <v>964</v>
      </c>
      <c r="B13" t="s">
        <v>296</v>
      </c>
      <c r="C13" t="s">
        <v>1211</v>
      </c>
      <c r="D13" t="s">
        <v>1236</v>
      </c>
      <c r="E13" t="s">
        <v>1661</v>
      </c>
      <c r="F13" t="s">
        <v>1662</v>
      </c>
      <c r="G13" t="s">
        <v>887</v>
      </c>
      <c r="H13" t="s">
        <v>1663</v>
      </c>
      <c r="I13" t="s">
        <v>1664</v>
      </c>
      <c r="K13" t="s">
        <v>1217</v>
      </c>
      <c r="L13" t="s">
        <v>1232</v>
      </c>
      <c r="M13" t="s">
        <v>1219</v>
      </c>
      <c r="N13" t="s">
        <v>1268</v>
      </c>
      <c r="O13" t="s">
        <v>1221</v>
      </c>
      <c r="P13" t="s">
        <v>1221</v>
      </c>
      <c r="R13" t="s">
        <v>1219</v>
      </c>
    </row>
    <row r="14" spans="1:18">
      <c r="A14" t="s">
        <v>964</v>
      </c>
      <c r="B14" t="s">
        <v>296</v>
      </c>
      <c r="C14" t="s">
        <v>1211</v>
      </c>
      <c r="D14" t="s">
        <v>1236</v>
      </c>
      <c r="E14" t="s">
        <v>1665</v>
      </c>
      <c r="F14" t="s">
        <v>1666</v>
      </c>
      <c r="G14" t="s">
        <v>887</v>
      </c>
      <c r="H14" t="s">
        <v>1667</v>
      </c>
      <c r="I14" t="s">
        <v>1668</v>
      </c>
      <c r="K14" t="s">
        <v>1217</v>
      </c>
      <c r="L14" t="s">
        <v>1669</v>
      </c>
      <c r="M14" t="s">
        <v>1219</v>
      </c>
      <c r="N14" t="s">
        <v>1670</v>
      </c>
      <c r="O14" t="s">
        <v>1221</v>
      </c>
      <c r="P14" t="s">
        <v>1221</v>
      </c>
      <c r="R14" t="s">
        <v>1219</v>
      </c>
    </row>
    <row r="15" spans="1:18">
      <c r="A15" t="s">
        <v>964</v>
      </c>
      <c r="B15" t="s">
        <v>296</v>
      </c>
      <c r="C15" t="s">
        <v>1211</v>
      </c>
      <c r="D15" t="s">
        <v>1236</v>
      </c>
      <c r="E15" t="s">
        <v>1671</v>
      </c>
      <c r="F15" t="s">
        <v>1672</v>
      </c>
      <c r="G15" t="s">
        <v>887</v>
      </c>
      <c r="H15" t="s">
        <v>1673</v>
      </c>
      <c r="I15" t="s">
        <v>1674</v>
      </c>
      <c r="K15" t="s">
        <v>1217</v>
      </c>
      <c r="L15" t="s">
        <v>1675</v>
      </c>
      <c r="M15" t="s">
        <v>1219</v>
      </c>
      <c r="N15" t="s">
        <v>1551</v>
      </c>
      <c r="O15" t="s">
        <v>1221</v>
      </c>
      <c r="P15" t="s">
        <v>1221</v>
      </c>
      <c r="R15" t="s">
        <v>1219</v>
      </c>
    </row>
    <row r="16" spans="1:18">
      <c r="A16" t="s">
        <v>964</v>
      </c>
      <c r="B16" t="s">
        <v>296</v>
      </c>
      <c r="C16" t="s">
        <v>1211</v>
      </c>
      <c r="D16" t="s">
        <v>1236</v>
      </c>
      <c r="E16" t="s">
        <v>1676</v>
      </c>
      <c r="F16" t="s">
        <v>980</v>
      </c>
      <c r="G16" t="s">
        <v>1253</v>
      </c>
      <c r="H16" t="s">
        <v>1677</v>
      </c>
      <c r="I16" t="s">
        <v>1097</v>
      </c>
      <c r="K16" t="s">
        <v>1217</v>
      </c>
      <c r="L16" t="s">
        <v>1678</v>
      </c>
      <c r="M16" t="s">
        <v>1219</v>
      </c>
      <c r="N16" t="s">
        <v>1679</v>
      </c>
      <c r="O16" t="s">
        <v>1680</v>
      </c>
      <c r="P16" t="s">
        <v>1219</v>
      </c>
      <c r="Q16" t="s">
        <v>1660</v>
      </c>
      <c r="R16" t="s">
        <v>1219</v>
      </c>
    </row>
    <row r="17" spans="1:18">
      <c r="A17" t="s">
        <v>964</v>
      </c>
      <c r="B17" t="s">
        <v>296</v>
      </c>
      <c r="C17" t="s">
        <v>1211</v>
      </c>
      <c r="D17" t="s">
        <v>1236</v>
      </c>
      <c r="E17" t="s">
        <v>1676</v>
      </c>
      <c r="F17" t="s">
        <v>1681</v>
      </c>
      <c r="G17" t="s">
        <v>887</v>
      </c>
      <c r="H17" t="s">
        <v>1682</v>
      </c>
      <c r="I17" t="s">
        <v>1683</v>
      </c>
      <c r="K17" t="s">
        <v>1217</v>
      </c>
      <c r="L17" t="s">
        <v>1218</v>
      </c>
      <c r="M17" t="s">
        <v>1219</v>
      </c>
      <c r="N17" t="s">
        <v>1684</v>
      </c>
      <c r="O17" t="s">
        <v>1221</v>
      </c>
      <c r="P17" t="s">
        <v>1221</v>
      </c>
      <c r="R17" t="s">
        <v>1219</v>
      </c>
    </row>
    <row r="18" spans="1:18">
      <c r="A18" t="s">
        <v>964</v>
      </c>
      <c r="B18" t="s">
        <v>296</v>
      </c>
      <c r="C18" t="s">
        <v>1211</v>
      </c>
      <c r="D18" t="s">
        <v>1236</v>
      </c>
      <c r="E18" t="s">
        <v>313</v>
      </c>
      <c r="F18" t="s">
        <v>1685</v>
      </c>
      <c r="G18" t="s">
        <v>887</v>
      </c>
      <c r="H18" t="s">
        <v>1686</v>
      </c>
      <c r="I18" t="s">
        <v>1687</v>
      </c>
      <c r="K18" t="s">
        <v>1217</v>
      </c>
      <c r="L18" t="s">
        <v>1688</v>
      </c>
      <c r="M18" t="s">
        <v>890</v>
      </c>
      <c r="O18" t="s">
        <v>1221</v>
      </c>
      <c r="P18" t="s">
        <v>1221</v>
      </c>
      <c r="R18" t="s">
        <v>890</v>
      </c>
    </row>
    <row r="19" spans="1:18">
      <c r="A19" t="s">
        <v>964</v>
      </c>
      <c r="B19" t="s">
        <v>296</v>
      </c>
      <c r="C19" t="s">
        <v>1211</v>
      </c>
      <c r="D19" t="s">
        <v>1236</v>
      </c>
      <c r="E19" t="s">
        <v>1689</v>
      </c>
      <c r="F19" t="s">
        <v>1690</v>
      </c>
      <c r="G19" t="s">
        <v>887</v>
      </c>
      <c r="H19" t="s">
        <v>1691</v>
      </c>
      <c r="I19" t="s">
        <v>1692</v>
      </c>
      <c r="K19" t="s">
        <v>1217</v>
      </c>
      <c r="L19" t="s">
        <v>1693</v>
      </c>
      <c r="M19" t="s">
        <v>1694</v>
      </c>
      <c r="O19" t="s">
        <v>1221</v>
      </c>
      <c r="P19" t="s">
        <v>1221</v>
      </c>
      <c r="R19" t="s">
        <v>904</v>
      </c>
    </row>
    <row r="20" spans="1:18">
      <c r="A20" t="s">
        <v>964</v>
      </c>
      <c r="B20" t="s">
        <v>296</v>
      </c>
      <c r="C20" t="s">
        <v>1211</v>
      </c>
      <c r="D20" t="s">
        <v>1236</v>
      </c>
      <c r="E20" t="s">
        <v>1695</v>
      </c>
      <c r="F20" t="s">
        <v>1696</v>
      </c>
      <c r="G20" t="s">
        <v>887</v>
      </c>
      <c r="H20" t="s">
        <v>1697</v>
      </c>
      <c r="I20" t="s">
        <v>896</v>
      </c>
      <c r="K20" t="s">
        <v>1217</v>
      </c>
      <c r="L20" t="s">
        <v>1218</v>
      </c>
      <c r="M20" t="s">
        <v>890</v>
      </c>
      <c r="O20" t="s">
        <v>1221</v>
      </c>
      <c r="P20" t="s">
        <v>1221</v>
      </c>
      <c r="R20" t="s">
        <v>890</v>
      </c>
    </row>
    <row r="21" spans="1:18">
      <c r="A21" t="s">
        <v>964</v>
      </c>
      <c r="B21" t="s">
        <v>296</v>
      </c>
      <c r="C21" t="s">
        <v>1211</v>
      </c>
      <c r="D21" t="s">
        <v>1236</v>
      </c>
      <c r="E21" t="s">
        <v>1698</v>
      </c>
      <c r="F21" t="s">
        <v>1699</v>
      </c>
      <c r="G21" t="s">
        <v>887</v>
      </c>
      <c r="H21" t="s">
        <v>933</v>
      </c>
      <c r="I21" t="s">
        <v>934</v>
      </c>
      <c r="K21" t="s">
        <v>1217</v>
      </c>
      <c r="L21" t="s">
        <v>1232</v>
      </c>
      <c r="M21" t="s">
        <v>890</v>
      </c>
      <c r="O21" t="s">
        <v>1221</v>
      </c>
      <c r="P21" t="s">
        <v>1221</v>
      </c>
      <c r="R21" t="s">
        <v>890</v>
      </c>
    </row>
    <row r="22" spans="1:18">
      <c r="A22" t="s">
        <v>964</v>
      </c>
      <c r="B22" t="s">
        <v>296</v>
      </c>
      <c r="C22" t="s">
        <v>1211</v>
      </c>
      <c r="D22" t="s">
        <v>1236</v>
      </c>
      <c r="E22" t="s">
        <v>1700</v>
      </c>
      <c r="F22" t="s">
        <v>1701</v>
      </c>
      <c r="G22" t="s">
        <v>887</v>
      </c>
      <c r="H22" t="s">
        <v>1702</v>
      </c>
      <c r="I22" t="s">
        <v>1703</v>
      </c>
      <c r="K22" t="s">
        <v>1217</v>
      </c>
      <c r="L22" t="s">
        <v>1232</v>
      </c>
      <c r="M22" t="s">
        <v>1219</v>
      </c>
      <c r="N22" t="s">
        <v>1704</v>
      </c>
      <c r="O22" t="s">
        <v>1221</v>
      </c>
      <c r="P22" t="s">
        <v>1221</v>
      </c>
      <c r="R22" t="s">
        <v>1219</v>
      </c>
    </row>
    <row r="23" spans="1:18">
      <c r="A23" t="s">
        <v>964</v>
      </c>
      <c r="B23" t="s">
        <v>296</v>
      </c>
      <c r="C23" t="s">
        <v>1211</v>
      </c>
      <c r="D23" t="s">
        <v>1236</v>
      </c>
      <c r="E23" t="s">
        <v>1705</v>
      </c>
      <c r="F23" t="s">
        <v>1706</v>
      </c>
      <c r="G23" t="s">
        <v>887</v>
      </c>
      <c r="H23" t="s">
        <v>912</v>
      </c>
      <c r="K23" t="s">
        <v>1217</v>
      </c>
      <c r="L23" t="s">
        <v>1643</v>
      </c>
      <c r="M23" t="s">
        <v>890</v>
      </c>
      <c r="O23" t="s">
        <v>1221</v>
      </c>
      <c r="P23" t="s">
        <v>1221</v>
      </c>
      <c r="R23" t="s">
        <v>890</v>
      </c>
    </row>
    <row r="24" spans="1:18">
      <c r="A24" t="s">
        <v>964</v>
      </c>
      <c r="B24" t="s">
        <v>296</v>
      </c>
      <c r="C24" t="s">
        <v>1211</v>
      </c>
      <c r="D24" t="s">
        <v>1236</v>
      </c>
      <c r="E24" t="s">
        <v>1707</v>
      </c>
      <c r="F24" t="s">
        <v>1708</v>
      </c>
      <c r="G24" t="s">
        <v>1709</v>
      </c>
      <c r="H24" t="s">
        <v>1710</v>
      </c>
      <c r="I24" t="s">
        <v>1711</v>
      </c>
      <c r="K24" t="s">
        <v>1217</v>
      </c>
      <c r="L24" t="s">
        <v>1336</v>
      </c>
      <c r="M24" t="s">
        <v>1337</v>
      </c>
      <c r="O24" t="s">
        <v>1402</v>
      </c>
      <c r="P24" t="s">
        <v>1403</v>
      </c>
      <c r="R24" t="s">
        <v>904</v>
      </c>
    </row>
    <row r="25" spans="1:18">
      <c r="A25" t="s">
        <v>964</v>
      </c>
      <c r="B25" t="s">
        <v>296</v>
      </c>
      <c r="C25" t="s">
        <v>1211</v>
      </c>
      <c r="D25" t="s">
        <v>1236</v>
      </c>
      <c r="E25" t="s">
        <v>1707</v>
      </c>
      <c r="F25" t="s">
        <v>1708</v>
      </c>
      <c r="G25" t="s">
        <v>887</v>
      </c>
      <c r="H25" t="s">
        <v>1710</v>
      </c>
      <c r="I25" t="s">
        <v>1711</v>
      </c>
      <c r="K25" t="s">
        <v>1217</v>
      </c>
      <c r="L25" t="s">
        <v>1336</v>
      </c>
      <c r="M25" t="s">
        <v>1337</v>
      </c>
      <c r="O25" t="s">
        <v>1402</v>
      </c>
      <c r="P25" t="s">
        <v>1403</v>
      </c>
      <c r="R25" t="s">
        <v>904</v>
      </c>
    </row>
    <row r="26" spans="1:18">
      <c r="A26" t="s">
        <v>964</v>
      </c>
      <c r="B26" t="s">
        <v>296</v>
      </c>
      <c r="C26" t="s">
        <v>1211</v>
      </c>
      <c r="D26" t="s">
        <v>1236</v>
      </c>
      <c r="E26" t="s">
        <v>1707</v>
      </c>
      <c r="F26" t="s">
        <v>1098</v>
      </c>
      <c r="G26" t="s">
        <v>1253</v>
      </c>
      <c r="H26" t="s">
        <v>1712</v>
      </c>
      <c r="I26" t="s">
        <v>1099</v>
      </c>
      <c r="K26" t="s">
        <v>1217</v>
      </c>
      <c r="L26" t="s">
        <v>1218</v>
      </c>
      <c r="M26" t="s">
        <v>1219</v>
      </c>
      <c r="N26" t="s">
        <v>1622</v>
      </c>
      <c r="O26" t="s">
        <v>1402</v>
      </c>
      <c r="P26" t="s">
        <v>1219</v>
      </c>
      <c r="Q26" t="s">
        <v>1960</v>
      </c>
      <c r="R26" t="s">
        <v>1219</v>
      </c>
    </row>
    <row r="27" spans="1:18">
      <c r="A27" t="s">
        <v>964</v>
      </c>
      <c r="B27" t="s">
        <v>296</v>
      </c>
      <c r="C27" t="s">
        <v>1211</v>
      </c>
      <c r="D27" t="s">
        <v>1236</v>
      </c>
      <c r="E27" t="s">
        <v>1713</v>
      </c>
      <c r="F27" t="s">
        <v>1714</v>
      </c>
      <c r="G27" t="s">
        <v>887</v>
      </c>
      <c r="H27" t="s">
        <v>1715</v>
      </c>
      <c r="I27" t="s">
        <v>1716</v>
      </c>
      <c r="K27" t="s">
        <v>1217</v>
      </c>
      <c r="L27" t="s">
        <v>1717</v>
      </c>
      <c r="M27" t="s">
        <v>1219</v>
      </c>
      <c r="N27" t="s">
        <v>1718</v>
      </c>
      <c r="O27" t="s">
        <v>1221</v>
      </c>
      <c r="P27" t="s">
        <v>1221</v>
      </c>
      <c r="R27" t="s">
        <v>1219</v>
      </c>
    </row>
    <row r="28" spans="1:18">
      <c r="A28" t="s">
        <v>964</v>
      </c>
      <c r="B28" t="s">
        <v>296</v>
      </c>
      <c r="C28" t="s">
        <v>1211</v>
      </c>
      <c r="D28" t="s">
        <v>1236</v>
      </c>
      <c r="E28" t="s">
        <v>1719</v>
      </c>
      <c r="F28" t="s">
        <v>1720</v>
      </c>
      <c r="G28" t="s">
        <v>887</v>
      </c>
      <c r="H28" t="s">
        <v>1721</v>
      </c>
      <c r="I28" t="s">
        <v>1722</v>
      </c>
      <c r="K28" t="s">
        <v>1217</v>
      </c>
      <c r="L28" t="s">
        <v>1232</v>
      </c>
      <c r="M28" t="s">
        <v>1219</v>
      </c>
      <c r="N28" t="s">
        <v>1233</v>
      </c>
      <c r="O28" t="s">
        <v>1221</v>
      </c>
      <c r="P28" t="s">
        <v>1221</v>
      </c>
      <c r="R28" t="s">
        <v>1219</v>
      </c>
    </row>
    <row r="29" spans="1:18">
      <c r="A29" t="s">
        <v>964</v>
      </c>
      <c r="B29" t="s">
        <v>296</v>
      </c>
      <c r="C29" t="s">
        <v>1211</v>
      </c>
      <c r="D29" t="s">
        <v>1236</v>
      </c>
      <c r="E29" t="s">
        <v>1719</v>
      </c>
      <c r="F29" t="s">
        <v>1102</v>
      </c>
      <c r="G29" t="s">
        <v>1253</v>
      </c>
      <c r="H29" t="s">
        <v>1723</v>
      </c>
      <c r="I29" t="s">
        <v>1103</v>
      </c>
      <c r="K29" t="s">
        <v>1217</v>
      </c>
      <c r="L29" t="s">
        <v>1336</v>
      </c>
      <c r="M29" t="s">
        <v>1219</v>
      </c>
      <c r="N29" t="s">
        <v>1670</v>
      </c>
      <c r="O29" t="s">
        <v>1724</v>
      </c>
      <c r="P29" t="s">
        <v>1219</v>
      </c>
      <c r="Q29" t="s">
        <v>1725</v>
      </c>
      <c r="R29" t="s">
        <v>1219</v>
      </c>
    </row>
    <row r="30" spans="1:18">
      <c r="A30" t="s">
        <v>964</v>
      </c>
      <c r="B30" t="s">
        <v>296</v>
      </c>
      <c r="C30" t="s">
        <v>1211</v>
      </c>
      <c r="D30" t="s">
        <v>1236</v>
      </c>
      <c r="E30" t="s">
        <v>1726</v>
      </c>
      <c r="F30" t="s">
        <v>1727</v>
      </c>
      <c r="G30" t="s">
        <v>887</v>
      </c>
      <c r="H30" t="s">
        <v>1728</v>
      </c>
      <c r="I30" t="s">
        <v>1729</v>
      </c>
      <c r="K30" t="s">
        <v>1217</v>
      </c>
      <c r="L30" t="s">
        <v>1730</v>
      </c>
      <c r="M30" t="s">
        <v>1219</v>
      </c>
      <c r="N30" t="s">
        <v>1731</v>
      </c>
      <c r="O30" t="s">
        <v>1221</v>
      </c>
      <c r="P30" t="s">
        <v>1221</v>
      </c>
      <c r="R30" t="s">
        <v>1219</v>
      </c>
    </row>
    <row r="31" spans="1:18">
      <c r="A31" t="s">
        <v>964</v>
      </c>
      <c r="B31" t="s">
        <v>296</v>
      </c>
      <c r="C31" t="s">
        <v>1211</v>
      </c>
      <c r="D31" t="s">
        <v>1236</v>
      </c>
      <c r="E31" t="s">
        <v>1732</v>
      </c>
      <c r="F31" t="s">
        <v>1733</v>
      </c>
      <c r="G31" t="s">
        <v>887</v>
      </c>
      <c r="H31" t="s">
        <v>1734</v>
      </c>
      <c r="I31" t="s">
        <v>1735</v>
      </c>
      <c r="K31" t="s">
        <v>1217</v>
      </c>
      <c r="L31" t="s">
        <v>1218</v>
      </c>
      <c r="M31" t="s">
        <v>1219</v>
      </c>
      <c r="N31" t="s">
        <v>1736</v>
      </c>
      <c r="O31" t="s">
        <v>1221</v>
      </c>
      <c r="P31" t="s">
        <v>1221</v>
      </c>
      <c r="R31" t="s">
        <v>1219</v>
      </c>
    </row>
    <row r="32" spans="1:18">
      <c r="A32" t="s">
        <v>964</v>
      </c>
      <c r="B32" t="s">
        <v>296</v>
      </c>
      <c r="C32" t="s">
        <v>1211</v>
      </c>
      <c r="D32" t="s">
        <v>1236</v>
      </c>
      <c r="E32" t="s">
        <v>1732</v>
      </c>
      <c r="F32" t="s">
        <v>983</v>
      </c>
      <c r="G32" t="s">
        <v>1253</v>
      </c>
      <c r="H32" t="s">
        <v>1737</v>
      </c>
      <c r="I32" t="s">
        <v>1105</v>
      </c>
      <c r="K32" t="s">
        <v>1217</v>
      </c>
      <c r="L32" t="s">
        <v>1316</v>
      </c>
      <c r="M32" t="s">
        <v>1219</v>
      </c>
      <c r="N32" t="s">
        <v>1410</v>
      </c>
      <c r="O32" t="s">
        <v>1669</v>
      </c>
      <c r="P32" t="s">
        <v>1219</v>
      </c>
      <c r="Q32" t="s">
        <v>1622</v>
      </c>
      <c r="R32" t="s">
        <v>1219</v>
      </c>
    </row>
    <row r="33" spans="1:18">
      <c r="A33" t="s">
        <v>964</v>
      </c>
      <c r="B33" t="s">
        <v>296</v>
      </c>
      <c r="C33" t="s">
        <v>1211</v>
      </c>
      <c r="D33" t="s">
        <v>1236</v>
      </c>
      <c r="E33" t="s">
        <v>1738</v>
      </c>
      <c r="F33" t="s">
        <v>1739</v>
      </c>
      <c r="G33" t="s">
        <v>887</v>
      </c>
      <c r="H33" t="s">
        <v>1740</v>
      </c>
      <c r="I33" t="s">
        <v>1741</v>
      </c>
      <c r="K33" t="s">
        <v>1217</v>
      </c>
      <c r="L33" t="s">
        <v>1232</v>
      </c>
      <c r="M33" t="s">
        <v>1219</v>
      </c>
      <c r="N33" t="s">
        <v>1742</v>
      </c>
      <c r="O33" t="s">
        <v>1221</v>
      </c>
      <c r="P33" t="s">
        <v>1221</v>
      </c>
      <c r="R33" t="s">
        <v>1219</v>
      </c>
    </row>
    <row r="34" spans="1:18">
      <c r="A34" t="s">
        <v>964</v>
      </c>
      <c r="B34" t="s">
        <v>296</v>
      </c>
      <c r="C34" t="s">
        <v>1211</v>
      </c>
      <c r="D34" t="s">
        <v>1236</v>
      </c>
      <c r="E34" t="s">
        <v>1743</v>
      </c>
      <c r="F34" t="s">
        <v>1744</v>
      </c>
      <c r="G34" t="s">
        <v>887</v>
      </c>
      <c r="H34" t="s">
        <v>1745</v>
      </c>
      <c r="I34" t="s">
        <v>1746</v>
      </c>
      <c r="K34" t="s">
        <v>1217</v>
      </c>
      <c r="L34" t="s">
        <v>1747</v>
      </c>
      <c r="M34" t="s">
        <v>1219</v>
      </c>
      <c r="N34" t="s">
        <v>1748</v>
      </c>
      <c r="O34" t="s">
        <v>1221</v>
      </c>
      <c r="P34" t="s">
        <v>1221</v>
      </c>
      <c r="R34" t="s">
        <v>1219</v>
      </c>
    </row>
    <row r="35" spans="1:18">
      <c r="A35" t="s">
        <v>964</v>
      </c>
      <c r="B35" t="s">
        <v>296</v>
      </c>
      <c r="C35" t="s">
        <v>1211</v>
      </c>
      <c r="D35" t="s">
        <v>1236</v>
      </c>
      <c r="E35" t="s">
        <v>1749</v>
      </c>
      <c r="F35" t="s">
        <v>1750</v>
      </c>
      <c r="G35" t="s">
        <v>887</v>
      </c>
      <c r="H35" t="s">
        <v>931</v>
      </c>
      <c r="I35" t="s">
        <v>932</v>
      </c>
      <c r="K35" t="s">
        <v>1217</v>
      </c>
      <c r="L35" t="s">
        <v>1330</v>
      </c>
      <c r="M35" t="s">
        <v>890</v>
      </c>
      <c r="O35" t="s">
        <v>1221</v>
      </c>
      <c r="P35" t="s">
        <v>1221</v>
      </c>
      <c r="R35" t="s">
        <v>890</v>
      </c>
    </row>
    <row r="36" spans="1:18">
      <c r="A36" t="s">
        <v>964</v>
      </c>
      <c r="B36" t="s">
        <v>296</v>
      </c>
      <c r="C36" t="s">
        <v>1211</v>
      </c>
      <c r="D36" t="s">
        <v>1236</v>
      </c>
      <c r="E36" t="s">
        <v>1751</v>
      </c>
      <c r="F36" t="s">
        <v>1752</v>
      </c>
      <c r="G36" t="s">
        <v>887</v>
      </c>
      <c r="H36" t="s">
        <v>1753</v>
      </c>
      <c r="I36" t="s">
        <v>1754</v>
      </c>
      <c r="K36" t="s">
        <v>1217</v>
      </c>
      <c r="L36" t="s">
        <v>1635</v>
      </c>
      <c r="M36" t="s">
        <v>1219</v>
      </c>
      <c r="N36" t="s">
        <v>1755</v>
      </c>
      <c r="O36" t="s">
        <v>1221</v>
      </c>
      <c r="P36" t="s">
        <v>1221</v>
      </c>
      <c r="R36" t="s">
        <v>1219</v>
      </c>
    </row>
    <row r="37" spans="1:18">
      <c r="A37" t="s">
        <v>964</v>
      </c>
      <c r="B37" t="s">
        <v>296</v>
      </c>
      <c r="C37" t="s">
        <v>1211</v>
      </c>
      <c r="D37" t="s">
        <v>1236</v>
      </c>
      <c r="E37" t="s">
        <v>1751</v>
      </c>
      <c r="F37" t="s">
        <v>987</v>
      </c>
      <c r="G37" t="s">
        <v>1253</v>
      </c>
      <c r="H37" t="s">
        <v>1756</v>
      </c>
      <c r="I37" t="s">
        <v>1106</v>
      </c>
      <c r="K37" t="s">
        <v>1217</v>
      </c>
      <c r="L37" t="s">
        <v>1316</v>
      </c>
      <c r="M37" t="s">
        <v>1219</v>
      </c>
      <c r="N37" t="s">
        <v>1757</v>
      </c>
      <c r="O37" t="s">
        <v>1669</v>
      </c>
      <c r="P37" t="s">
        <v>1219</v>
      </c>
      <c r="Q37" t="s">
        <v>1758</v>
      </c>
      <c r="R37" t="s">
        <v>1219</v>
      </c>
    </row>
    <row r="38" spans="1:18">
      <c r="A38" t="s">
        <v>964</v>
      </c>
      <c r="B38" t="s">
        <v>296</v>
      </c>
      <c r="C38" t="s">
        <v>1211</v>
      </c>
      <c r="D38" t="s">
        <v>1236</v>
      </c>
      <c r="E38" t="s">
        <v>1759</v>
      </c>
      <c r="F38" t="s">
        <v>1760</v>
      </c>
      <c r="G38" t="s">
        <v>887</v>
      </c>
      <c r="H38" t="s">
        <v>1761</v>
      </c>
      <c r="I38" t="s">
        <v>1762</v>
      </c>
      <c r="K38" t="s">
        <v>1217</v>
      </c>
      <c r="L38" t="s">
        <v>1601</v>
      </c>
      <c r="M38" t="s">
        <v>1219</v>
      </c>
      <c r="N38" t="s">
        <v>1763</v>
      </c>
      <c r="O38" t="s">
        <v>1221</v>
      </c>
      <c r="P38" t="s">
        <v>1221</v>
      </c>
      <c r="R38" t="s">
        <v>1219</v>
      </c>
    </row>
    <row r="39" spans="1:18">
      <c r="A39" t="s">
        <v>964</v>
      </c>
      <c r="B39" t="s">
        <v>296</v>
      </c>
      <c r="C39" t="s">
        <v>1211</v>
      </c>
      <c r="D39" t="s">
        <v>1236</v>
      </c>
      <c r="E39" t="s">
        <v>1764</v>
      </c>
      <c r="F39" t="s">
        <v>1185</v>
      </c>
      <c r="G39" t="s">
        <v>1253</v>
      </c>
      <c r="H39" s="340" t="s">
        <v>1765</v>
      </c>
      <c r="I39" t="s">
        <v>1766</v>
      </c>
      <c r="K39" t="s">
        <v>1217</v>
      </c>
      <c r="L39" t="s">
        <v>1730</v>
      </c>
      <c r="M39" t="s">
        <v>1219</v>
      </c>
      <c r="N39" t="s">
        <v>1767</v>
      </c>
      <c r="O39" t="s">
        <v>1961</v>
      </c>
      <c r="P39" t="s">
        <v>1962</v>
      </c>
      <c r="R39" t="s">
        <v>904</v>
      </c>
    </row>
    <row r="40" spans="1:18">
      <c r="A40" t="s">
        <v>964</v>
      </c>
      <c r="B40" t="s">
        <v>296</v>
      </c>
      <c r="C40" t="s">
        <v>1211</v>
      </c>
      <c r="D40" t="s">
        <v>1236</v>
      </c>
      <c r="E40" t="s">
        <v>1764</v>
      </c>
      <c r="F40" t="s">
        <v>1185</v>
      </c>
      <c r="G40" t="s">
        <v>887</v>
      </c>
      <c r="H40" t="s">
        <v>1765</v>
      </c>
      <c r="I40" t="s">
        <v>1766</v>
      </c>
      <c r="K40" t="s">
        <v>1217</v>
      </c>
      <c r="L40" t="s">
        <v>1730</v>
      </c>
      <c r="M40" t="s">
        <v>1219</v>
      </c>
      <c r="N40" t="s">
        <v>1767</v>
      </c>
      <c r="O40" t="s">
        <v>1961</v>
      </c>
      <c r="P40" t="s">
        <v>1962</v>
      </c>
      <c r="R40" t="s">
        <v>904</v>
      </c>
    </row>
    <row r="41" spans="1:18">
      <c r="A41" t="s">
        <v>964</v>
      </c>
      <c r="B41" t="s">
        <v>296</v>
      </c>
      <c r="C41" t="s">
        <v>1211</v>
      </c>
      <c r="D41" t="s">
        <v>1236</v>
      </c>
      <c r="E41" t="s">
        <v>1768</v>
      </c>
      <c r="F41" t="s">
        <v>1769</v>
      </c>
      <c r="G41" t="s">
        <v>887</v>
      </c>
      <c r="H41" t="s">
        <v>1770</v>
      </c>
      <c r="I41" t="s">
        <v>1771</v>
      </c>
      <c r="K41" t="s">
        <v>1217</v>
      </c>
      <c r="L41" t="s">
        <v>1772</v>
      </c>
      <c r="M41" t="s">
        <v>1219</v>
      </c>
      <c r="N41" t="s">
        <v>1773</v>
      </c>
      <c r="O41" t="s">
        <v>1221</v>
      </c>
      <c r="P41" t="s">
        <v>1221</v>
      </c>
      <c r="R41" t="s">
        <v>1219</v>
      </c>
    </row>
    <row r="42" spans="1:18">
      <c r="A42" t="s">
        <v>964</v>
      </c>
      <c r="B42" t="s">
        <v>296</v>
      </c>
      <c r="C42" t="s">
        <v>1211</v>
      </c>
      <c r="D42" t="s">
        <v>1236</v>
      </c>
      <c r="E42" t="s">
        <v>1774</v>
      </c>
      <c r="F42" t="s">
        <v>1775</v>
      </c>
      <c r="G42" t="s">
        <v>887</v>
      </c>
      <c r="H42" t="s">
        <v>920</v>
      </c>
      <c r="I42" t="s">
        <v>921</v>
      </c>
      <c r="K42" t="s">
        <v>1217</v>
      </c>
      <c r="L42" t="s">
        <v>1232</v>
      </c>
      <c r="M42" t="s">
        <v>890</v>
      </c>
      <c r="O42" t="s">
        <v>1221</v>
      </c>
      <c r="P42" t="s">
        <v>1221</v>
      </c>
      <c r="R42" t="s">
        <v>890</v>
      </c>
    </row>
    <row r="43" spans="1:18">
      <c r="A43" t="s">
        <v>964</v>
      </c>
      <c r="B43" t="s">
        <v>296</v>
      </c>
      <c r="C43" t="s">
        <v>1211</v>
      </c>
      <c r="D43" t="s">
        <v>1236</v>
      </c>
      <c r="E43" t="s">
        <v>1776</v>
      </c>
      <c r="F43" t="s">
        <v>1777</v>
      </c>
      <c r="G43" t="s">
        <v>887</v>
      </c>
      <c r="H43" t="s">
        <v>1778</v>
      </c>
      <c r="I43" t="s">
        <v>1779</v>
      </c>
      <c r="K43" t="s">
        <v>1217</v>
      </c>
      <c r="L43" t="s">
        <v>1330</v>
      </c>
      <c r="M43" t="s">
        <v>1219</v>
      </c>
      <c r="N43" t="s">
        <v>1502</v>
      </c>
      <c r="O43" t="s">
        <v>1221</v>
      </c>
      <c r="P43" t="s">
        <v>1221</v>
      </c>
      <c r="R43" t="s">
        <v>1219</v>
      </c>
    </row>
    <row r="44" spans="1:18">
      <c r="A44" t="s">
        <v>964</v>
      </c>
      <c r="B44" t="s">
        <v>296</v>
      </c>
      <c r="C44" t="s">
        <v>1211</v>
      </c>
      <c r="D44" t="s">
        <v>1236</v>
      </c>
      <c r="E44" t="s">
        <v>1776</v>
      </c>
      <c r="F44" t="s">
        <v>1187</v>
      </c>
      <c r="G44" t="s">
        <v>1253</v>
      </c>
      <c r="H44" t="s">
        <v>1964</v>
      </c>
      <c r="K44" t="s">
        <v>1217</v>
      </c>
      <c r="L44" t="s">
        <v>1965</v>
      </c>
      <c r="M44" t="s">
        <v>1758</v>
      </c>
      <c r="O44" t="s">
        <v>1961</v>
      </c>
      <c r="P44" t="s">
        <v>1962</v>
      </c>
      <c r="R44" t="s">
        <v>904</v>
      </c>
    </row>
    <row r="45" spans="1:18">
      <c r="A45" t="s">
        <v>964</v>
      </c>
      <c r="B45" t="s">
        <v>296</v>
      </c>
      <c r="C45" t="s">
        <v>1211</v>
      </c>
      <c r="D45" t="s">
        <v>1236</v>
      </c>
      <c r="E45" t="s">
        <v>1780</v>
      </c>
      <c r="F45" t="s">
        <v>1781</v>
      </c>
      <c r="G45" t="s">
        <v>887</v>
      </c>
      <c r="H45" t="s">
        <v>922</v>
      </c>
      <c r="I45" t="s">
        <v>923</v>
      </c>
      <c r="K45" t="s">
        <v>1217</v>
      </c>
      <c r="L45" t="s">
        <v>1218</v>
      </c>
      <c r="M45" t="s">
        <v>890</v>
      </c>
      <c r="O45" t="s">
        <v>1221</v>
      </c>
      <c r="P45" t="s">
        <v>1221</v>
      </c>
      <c r="R45" t="s">
        <v>890</v>
      </c>
    </row>
    <row r="46" spans="1:18">
      <c r="A46" t="s">
        <v>964</v>
      </c>
      <c r="B46" t="s">
        <v>296</v>
      </c>
      <c r="C46" t="s">
        <v>1211</v>
      </c>
      <c r="D46" t="s">
        <v>1236</v>
      </c>
      <c r="E46" t="s">
        <v>1782</v>
      </c>
      <c r="F46" t="s">
        <v>1783</v>
      </c>
      <c r="G46" t="s">
        <v>887</v>
      </c>
      <c r="H46" t="s">
        <v>1784</v>
      </c>
      <c r="I46" t="s">
        <v>1785</v>
      </c>
      <c r="K46" t="s">
        <v>1217</v>
      </c>
      <c r="L46" t="s">
        <v>1232</v>
      </c>
      <c r="M46" t="s">
        <v>1219</v>
      </c>
      <c r="N46" t="s">
        <v>1786</v>
      </c>
      <c r="O46" t="s">
        <v>1221</v>
      </c>
      <c r="P46" t="s">
        <v>1221</v>
      </c>
      <c r="R46" t="s">
        <v>1219</v>
      </c>
    </row>
    <row r="47" spans="1:18">
      <c r="A47" t="s">
        <v>964</v>
      </c>
      <c r="B47" t="s">
        <v>296</v>
      </c>
      <c r="C47" t="s">
        <v>1211</v>
      </c>
      <c r="D47" t="s">
        <v>1236</v>
      </c>
      <c r="E47" t="s">
        <v>1782</v>
      </c>
      <c r="F47" t="s">
        <v>991</v>
      </c>
      <c r="G47" t="s">
        <v>1253</v>
      </c>
      <c r="H47" t="s">
        <v>1787</v>
      </c>
      <c r="I47" t="s">
        <v>1107</v>
      </c>
      <c r="K47" t="s">
        <v>1278</v>
      </c>
      <c r="L47" t="s">
        <v>1316</v>
      </c>
      <c r="M47" t="s">
        <v>1219</v>
      </c>
      <c r="N47" t="s">
        <v>1788</v>
      </c>
      <c r="O47" t="s">
        <v>1789</v>
      </c>
      <c r="P47" t="s">
        <v>1219</v>
      </c>
      <c r="Q47" t="s">
        <v>1790</v>
      </c>
      <c r="R47" t="s">
        <v>1219</v>
      </c>
    </row>
    <row r="48" spans="1:18">
      <c r="A48" t="s">
        <v>964</v>
      </c>
      <c r="B48" t="s">
        <v>296</v>
      </c>
      <c r="C48" t="s">
        <v>1211</v>
      </c>
      <c r="D48" t="s">
        <v>1236</v>
      </c>
      <c r="E48" t="s">
        <v>1791</v>
      </c>
      <c r="F48" t="s">
        <v>1792</v>
      </c>
      <c r="G48" t="s">
        <v>887</v>
      </c>
      <c r="H48" t="s">
        <v>1793</v>
      </c>
      <c r="I48" t="s">
        <v>1794</v>
      </c>
      <c r="K48" t="s">
        <v>1217</v>
      </c>
      <c r="L48" t="s">
        <v>1730</v>
      </c>
      <c r="M48" t="s">
        <v>1219</v>
      </c>
      <c r="N48" t="s">
        <v>1489</v>
      </c>
      <c r="O48" t="s">
        <v>1221</v>
      </c>
      <c r="P48" t="s">
        <v>1221</v>
      </c>
      <c r="R48" t="s">
        <v>1219</v>
      </c>
    </row>
    <row r="49" spans="1:18">
      <c r="A49" t="s">
        <v>964</v>
      </c>
      <c r="B49" t="s">
        <v>296</v>
      </c>
      <c r="C49" t="s">
        <v>1211</v>
      </c>
      <c r="D49" t="s">
        <v>1236</v>
      </c>
      <c r="E49" t="s">
        <v>1795</v>
      </c>
      <c r="F49" t="s">
        <v>1796</v>
      </c>
      <c r="G49" t="s">
        <v>887</v>
      </c>
      <c r="H49" t="s">
        <v>905</v>
      </c>
      <c r="I49" t="s">
        <v>906</v>
      </c>
      <c r="K49" t="s">
        <v>1217</v>
      </c>
      <c r="L49" t="s">
        <v>1688</v>
      </c>
      <c r="M49" t="s">
        <v>890</v>
      </c>
      <c r="O49" t="s">
        <v>1221</v>
      </c>
      <c r="P49" t="s">
        <v>1221</v>
      </c>
      <c r="R49" t="s">
        <v>890</v>
      </c>
    </row>
    <row r="50" spans="1:18">
      <c r="A50" t="s">
        <v>964</v>
      </c>
      <c r="B50" t="s">
        <v>296</v>
      </c>
      <c r="C50" t="s">
        <v>1211</v>
      </c>
      <c r="D50" t="s">
        <v>1236</v>
      </c>
      <c r="E50" t="s">
        <v>1797</v>
      </c>
      <c r="F50" t="s">
        <v>995</v>
      </c>
      <c r="G50" t="s">
        <v>1253</v>
      </c>
      <c r="H50" t="s">
        <v>1798</v>
      </c>
      <c r="I50" t="s">
        <v>1108</v>
      </c>
      <c r="K50" t="s">
        <v>1278</v>
      </c>
      <c r="L50" t="s">
        <v>1550</v>
      </c>
      <c r="M50" t="s">
        <v>1219</v>
      </c>
      <c r="N50" t="s">
        <v>1799</v>
      </c>
      <c r="O50" t="s">
        <v>1550</v>
      </c>
      <c r="P50" t="s">
        <v>1219</v>
      </c>
      <c r="Q50" t="s">
        <v>1800</v>
      </c>
      <c r="R50" t="s">
        <v>1219</v>
      </c>
    </row>
    <row r="51" spans="1:18">
      <c r="A51" t="s">
        <v>964</v>
      </c>
      <c r="B51" t="s">
        <v>296</v>
      </c>
      <c r="C51" t="s">
        <v>1211</v>
      </c>
      <c r="D51" t="s">
        <v>1236</v>
      </c>
      <c r="E51" t="s">
        <v>1797</v>
      </c>
      <c r="F51" t="s">
        <v>1801</v>
      </c>
      <c r="G51" t="s">
        <v>887</v>
      </c>
      <c r="H51" t="s">
        <v>1802</v>
      </c>
      <c r="I51" t="s">
        <v>1803</v>
      </c>
      <c r="K51" t="s">
        <v>1278</v>
      </c>
      <c r="L51" t="s">
        <v>1646</v>
      </c>
      <c r="M51" t="s">
        <v>1219</v>
      </c>
      <c r="N51" t="s">
        <v>1804</v>
      </c>
      <c r="O51" t="s">
        <v>1221</v>
      </c>
      <c r="P51" t="s">
        <v>1221</v>
      </c>
      <c r="R51" t="s">
        <v>1219</v>
      </c>
    </row>
    <row r="52" spans="1:18">
      <c r="A52" t="s">
        <v>964</v>
      </c>
      <c r="B52" t="s">
        <v>296</v>
      </c>
      <c r="C52" t="s">
        <v>1211</v>
      </c>
      <c r="D52" t="s">
        <v>1236</v>
      </c>
      <c r="E52" t="s">
        <v>1805</v>
      </c>
      <c r="F52" t="s">
        <v>1806</v>
      </c>
      <c r="G52" t="s">
        <v>887</v>
      </c>
      <c r="H52" t="s">
        <v>1807</v>
      </c>
      <c r="I52" t="s">
        <v>1808</v>
      </c>
      <c r="K52" t="s">
        <v>1217</v>
      </c>
      <c r="L52" t="s">
        <v>1809</v>
      </c>
      <c r="M52" t="s">
        <v>1219</v>
      </c>
      <c r="N52" t="s">
        <v>1810</v>
      </c>
      <c r="O52" t="s">
        <v>1221</v>
      </c>
      <c r="P52" t="s">
        <v>1221</v>
      </c>
      <c r="R52" t="s">
        <v>1219</v>
      </c>
    </row>
    <row r="53" spans="1:18">
      <c r="A53" t="s">
        <v>964</v>
      </c>
      <c r="B53" t="s">
        <v>296</v>
      </c>
      <c r="C53" t="s">
        <v>1211</v>
      </c>
      <c r="D53" t="s">
        <v>1236</v>
      </c>
      <c r="E53" t="s">
        <v>1811</v>
      </c>
      <c r="F53" t="s">
        <v>1812</v>
      </c>
      <c r="G53" t="s">
        <v>887</v>
      </c>
      <c r="H53" t="s">
        <v>1813</v>
      </c>
      <c r="I53" t="s">
        <v>1814</v>
      </c>
      <c r="K53" t="s">
        <v>1217</v>
      </c>
      <c r="L53" t="s">
        <v>1232</v>
      </c>
      <c r="M53" t="s">
        <v>1219</v>
      </c>
      <c r="N53" t="s">
        <v>1264</v>
      </c>
      <c r="O53" t="s">
        <v>1221</v>
      </c>
      <c r="P53" t="s">
        <v>1221</v>
      </c>
      <c r="R53" t="s">
        <v>1219</v>
      </c>
    </row>
    <row r="54" spans="1:18">
      <c r="A54" t="s">
        <v>964</v>
      </c>
      <c r="B54" t="s">
        <v>296</v>
      </c>
      <c r="C54" t="s">
        <v>1211</v>
      </c>
      <c r="D54" t="s">
        <v>1236</v>
      </c>
      <c r="E54" t="s">
        <v>1815</v>
      </c>
      <c r="F54" t="s">
        <v>1816</v>
      </c>
      <c r="G54" t="s">
        <v>887</v>
      </c>
      <c r="H54" t="s">
        <v>1817</v>
      </c>
      <c r="I54" t="s">
        <v>1818</v>
      </c>
      <c r="K54" t="s">
        <v>1217</v>
      </c>
      <c r="L54" t="s">
        <v>1330</v>
      </c>
      <c r="M54" t="s">
        <v>1219</v>
      </c>
      <c r="N54" t="s">
        <v>1549</v>
      </c>
      <c r="O54" t="s">
        <v>1221</v>
      </c>
      <c r="P54" t="s">
        <v>1221</v>
      </c>
      <c r="R54" t="s">
        <v>1219</v>
      </c>
    </row>
    <row r="55" spans="1:18">
      <c r="A55" t="s">
        <v>964</v>
      </c>
      <c r="B55" t="s">
        <v>296</v>
      </c>
      <c r="C55" t="s">
        <v>1211</v>
      </c>
      <c r="D55" t="s">
        <v>1236</v>
      </c>
      <c r="E55" t="s">
        <v>1819</v>
      </c>
      <c r="F55" t="s">
        <v>1820</v>
      </c>
      <c r="G55" t="s">
        <v>887</v>
      </c>
      <c r="H55" t="s">
        <v>902</v>
      </c>
      <c r="I55" t="s">
        <v>903</v>
      </c>
      <c r="K55" t="s">
        <v>1217</v>
      </c>
      <c r="L55" t="s">
        <v>1291</v>
      </c>
      <c r="M55" t="s">
        <v>890</v>
      </c>
      <c r="O55" t="s">
        <v>1221</v>
      </c>
      <c r="P55" t="s">
        <v>1221</v>
      </c>
      <c r="R55" t="s">
        <v>890</v>
      </c>
    </row>
    <row r="56" spans="1:18">
      <c r="A56" t="s">
        <v>964</v>
      </c>
      <c r="B56" t="s">
        <v>296</v>
      </c>
      <c r="C56" t="s">
        <v>1211</v>
      </c>
      <c r="D56" t="s">
        <v>1236</v>
      </c>
      <c r="E56" t="s">
        <v>1821</v>
      </c>
      <c r="F56" t="s">
        <v>1822</v>
      </c>
      <c r="G56" t="s">
        <v>887</v>
      </c>
      <c r="H56" t="s">
        <v>1823</v>
      </c>
      <c r="I56" t="s">
        <v>1824</v>
      </c>
      <c r="K56" t="s">
        <v>1217</v>
      </c>
      <c r="L56" t="s">
        <v>1336</v>
      </c>
      <c r="M56" t="s">
        <v>1219</v>
      </c>
      <c r="N56" t="s">
        <v>1825</v>
      </c>
      <c r="O56" t="s">
        <v>1221</v>
      </c>
      <c r="P56" t="s">
        <v>1221</v>
      </c>
      <c r="R56" t="s">
        <v>1219</v>
      </c>
    </row>
    <row r="57" spans="1:18">
      <c r="A57" t="s">
        <v>964</v>
      </c>
      <c r="B57" t="s">
        <v>296</v>
      </c>
      <c r="C57" t="s">
        <v>1211</v>
      </c>
      <c r="D57" t="s">
        <v>1236</v>
      </c>
      <c r="E57" t="s">
        <v>1821</v>
      </c>
      <c r="F57" t="s">
        <v>1109</v>
      </c>
      <c r="G57" t="s">
        <v>1253</v>
      </c>
      <c r="H57" t="s">
        <v>1826</v>
      </c>
      <c r="I57" t="s">
        <v>1110</v>
      </c>
      <c r="K57" t="s">
        <v>1278</v>
      </c>
      <c r="L57" t="s">
        <v>1316</v>
      </c>
      <c r="M57" t="s">
        <v>1219</v>
      </c>
      <c r="N57" t="s">
        <v>1827</v>
      </c>
      <c r="O57" t="s">
        <v>1344</v>
      </c>
      <c r="P57" t="s">
        <v>1219</v>
      </c>
      <c r="Q57" t="s">
        <v>1828</v>
      </c>
      <c r="R57" t="s">
        <v>1219</v>
      </c>
    </row>
    <row r="58" spans="1:18">
      <c r="A58" t="s">
        <v>964</v>
      </c>
      <c r="B58" t="s">
        <v>296</v>
      </c>
      <c r="C58" t="s">
        <v>1211</v>
      </c>
      <c r="D58" t="s">
        <v>1236</v>
      </c>
      <c r="E58" t="s">
        <v>1829</v>
      </c>
      <c r="F58" t="s">
        <v>1830</v>
      </c>
      <c r="G58" t="s">
        <v>887</v>
      </c>
      <c r="H58" t="s">
        <v>898</v>
      </c>
      <c r="I58" t="s">
        <v>899</v>
      </c>
      <c r="K58" t="s">
        <v>1217</v>
      </c>
      <c r="L58" t="s">
        <v>1232</v>
      </c>
      <c r="M58" t="s">
        <v>890</v>
      </c>
      <c r="O58" t="s">
        <v>1221</v>
      </c>
      <c r="P58" t="s">
        <v>1221</v>
      </c>
      <c r="R58" t="s">
        <v>890</v>
      </c>
    </row>
    <row r="59" spans="1:18">
      <c r="A59" t="s">
        <v>964</v>
      </c>
      <c r="B59" t="s">
        <v>296</v>
      </c>
      <c r="C59" t="s">
        <v>1211</v>
      </c>
      <c r="D59" t="s">
        <v>1236</v>
      </c>
      <c r="E59" t="s">
        <v>1831</v>
      </c>
      <c r="F59" t="s">
        <v>1190</v>
      </c>
      <c r="G59" t="s">
        <v>887</v>
      </c>
      <c r="H59" t="s">
        <v>1832</v>
      </c>
      <c r="I59" t="s">
        <v>1833</v>
      </c>
      <c r="K59" t="s">
        <v>1217</v>
      </c>
      <c r="L59" t="s">
        <v>1232</v>
      </c>
      <c r="M59" t="s">
        <v>1219</v>
      </c>
      <c r="N59" t="s">
        <v>1834</v>
      </c>
      <c r="O59" t="s">
        <v>1402</v>
      </c>
      <c r="P59" t="s">
        <v>1219</v>
      </c>
      <c r="Q59" t="s">
        <v>1960</v>
      </c>
      <c r="R59" t="s">
        <v>1219</v>
      </c>
    </row>
    <row r="60" spans="1:18">
      <c r="A60" t="s">
        <v>964</v>
      </c>
      <c r="B60" t="s">
        <v>296</v>
      </c>
      <c r="C60" t="s">
        <v>1211</v>
      </c>
      <c r="D60" t="s">
        <v>1236</v>
      </c>
      <c r="E60" t="s">
        <v>1831</v>
      </c>
      <c r="F60" t="s">
        <v>1190</v>
      </c>
      <c r="G60" t="s">
        <v>1253</v>
      </c>
      <c r="H60" t="s">
        <v>1832</v>
      </c>
      <c r="I60" t="s">
        <v>1833</v>
      </c>
      <c r="K60" t="s">
        <v>1217</v>
      </c>
      <c r="L60" t="s">
        <v>1232</v>
      </c>
      <c r="M60" t="s">
        <v>1219</v>
      </c>
      <c r="N60" t="s">
        <v>1834</v>
      </c>
      <c r="O60" t="s">
        <v>1402</v>
      </c>
      <c r="P60" t="s">
        <v>1219</v>
      </c>
      <c r="Q60" t="s">
        <v>1960</v>
      </c>
      <c r="R60" t="s">
        <v>1219</v>
      </c>
    </row>
    <row r="61" spans="1:18">
      <c r="A61" t="s">
        <v>964</v>
      </c>
      <c r="B61" t="s">
        <v>296</v>
      </c>
      <c r="C61" t="s">
        <v>1211</v>
      </c>
      <c r="D61" t="s">
        <v>1236</v>
      </c>
      <c r="E61" t="s">
        <v>1835</v>
      </c>
      <c r="F61" t="s">
        <v>1836</v>
      </c>
      <c r="G61" t="s">
        <v>887</v>
      </c>
      <c r="H61" t="s">
        <v>1837</v>
      </c>
      <c r="I61" t="s">
        <v>1838</v>
      </c>
      <c r="K61" t="s">
        <v>1217</v>
      </c>
      <c r="L61" t="s">
        <v>1688</v>
      </c>
      <c r="M61" t="s">
        <v>1219</v>
      </c>
      <c r="N61" t="s">
        <v>1839</v>
      </c>
      <c r="O61" t="s">
        <v>1221</v>
      </c>
      <c r="P61" t="s">
        <v>1221</v>
      </c>
      <c r="R61" t="s">
        <v>1219</v>
      </c>
    </row>
    <row r="62" spans="1:18">
      <c r="A62" t="s">
        <v>964</v>
      </c>
      <c r="B62" t="s">
        <v>296</v>
      </c>
      <c r="C62" t="s">
        <v>1211</v>
      </c>
      <c r="D62" t="s">
        <v>1236</v>
      </c>
      <c r="E62" t="s">
        <v>1840</v>
      </c>
      <c r="F62" t="s">
        <v>1841</v>
      </c>
      <c r="G62" t="s">
        <v>887</v>
      </c>
      <c r="H62" t="s">
        <v>1842</v>
      </c>
      <c r="I62" t="s">
        <v>1843</v>
      </c>
      <c r="K62" t="s">
        <v>1217</v>
      </c>
      <c r="L62" t="s">
        <v>1844</v>
      </c>
      <c r="M62" t="s">
        <v>890</v>
      </c>
      <c r="O62" t="s">
        <v>1221</v>
      </c>
      <c r="P62" t="s">
        <v>1221</v>
      </c>
      <c r="R62" t="s">
        <v>890</v>
      </c>
    </row>
    <row r="63" spans="1:18">
      <c r="A63" t="s">
        <v>964</v>
      </c>
      <c r="B63" t="s">
        <v>296</v>
      </c>
      <c r="C63" t="s">
        <v>1211</v>
      </c>
      <c r="D63" t="s">
        <v>1236</v>
      </c>
      <c r="E63" t="s">
        <v>1845</v>
      </c>
      <c r="F63" t="s">
        <v>1846</v>
      </c>
      <c r="G63" t="s">
        <v>887</v>
      </c>
      <c r="H63" t="s">
        <v>1847</v>
      </c>
      <c r="K63" t="s">
        <v>1217</v>
      </c>
      <c r="L63" t="s">
        <v>1481</v>
      </c>
      <c r="M63" t="s">
        <v>1219</v>
      </c>
      <c r="N63" t="s">
        <v>1252</v>
      </c>
      <c r="O63" t="s">
        <v>1221</v>
      </c>
      <c r="P63" t="s">
        <v>1221</v>
      </c>
      <c r="R63" t="s">
        <v>1219</v>
      </c>
    </row>
    <row r="64" spans="1:18">
      <c r="A64" t="s">
        <v>964</v>
      </c>
      <c r="B64" t="s">
        <v>296</v>
      </c>
      <c r="C64" t="s">
        <v>1211</v>
      </c>
      <c r="D64" t="s">
        <v>1236</v>
      </c>
      <c r="E64" t="s">
        <v>1848</v>
      </c>
      <c r="F64" t="s">
        <v>998</v>
      </c>
      <c r="G64" t="s">
        <v>1253</v>
      </c>
      <c r="H64" t="s">
        <v>1849</v>
      </c>
      <c r="I64" t="s">
        <v>1113</v>
      </c>
      <c r="K64" t="s">
        <v>1278</v>
      </c>
      <c r="L64" t="s">
        <v>1577</v>
      </c>
      <c r="M64" t="s">
        <v>1219</v>
      </c>
      <c r="N64" t="s">
        <v>1386</v>
      </c>
      <c r="O64" t="s">
        <v>1850</v>
      </c>
      <c r="P64" t="s">
        <v>1219</v>
      </c>
      <c r="Q64" t="s">
        <v>1612</v>
      </c>
      <c r="R64" t="s">
        <v>1219</v>
      </c>
    </row>
    <row r="65" spans="1:18">
      <c r="A65" t="s">
        <v>964</v>
      </c>
      <c r="B65" t="s">
        <v>296</v>
      </c>
      <c r="C65" t="s">
        <v>1211</v>
      </c>
      <c r="D65" t="s">
        <v>1236</v>
      </c>
      <c r="E65" t="s">
        <v>1851</v>
      </c>
      <c r="F65" t="s">
        <v>1852</v>
      </c>
      <c r="G65" t="s">
        <v>887</v>
      </c>
      <c r="H65" t="s">
        <v>1853</v>
      </c>
      <c r="I65" t="s">
        <v>1854</v>
      </c>
      <c r="K65" t="s">
        <v>1217</v>
      </c>
      <c r="L65" t="s">
        <v>1232</v>
      </c>
      <c r="M65" t="s">
        <v>890</v>
      </c>
      <c r="O65" t="s">
        <v>1221</v>
      </c>
      <c r="P65" t="s">
        <v>1221</v>
      </c>
      <c r="R65" t="s">
        <v>890</v>
      </c>
    </row>
    <row r="66" spans="1:18">
      <c r="A66" t="s">
        <v>964</v>
      </c>
      <c r="B66" t="s">
        <v>296</v>
      </c>
      <c r="C66" t="s">
        <v>1211</v>
      </c>
      <c r="D66" t="s">
        <v>1236</v>
      </c>
      <c r="E66" t="s">
        <v>1860</v>
      </c>
      <c r="F66" t="s">
        <v>1861</v>
      </c>
      <c r="G66" t="s">
        <v>887</v>
      </c>
      <c r="H66" t="s">
        <v>913</v>
      </c>
      <c r="I66" t="s">
        <v>914</v>
      </c>
      <c r="K66" t="s">
        <v>1217</v>
      </c>
      <c r="L66" t="s">
        <v>1218</v>
      </c>
      <c r="M66" t="s">
        <v>890</v>
      </c>
      <c r="O66" t="s">
        <v>1221</v>
      </c>
      <c r="P66" t="s">
        <v>1221</v>
      </c>
      <c r="R66" t="s">
        <v>890</v>
      </c>
    </row>
    <row r="67" spans="1:18">
      <c r="A67" t="s">
        <v>964</v>
      </c>
      <c r="B67" t="s">
        <v>296</v>
      </c>
      <c r="C67" t="s">
        <v>1211</v>
      </c>
      <c r="D67" t="s">
        <v>1236</v>
      </c>
      <c r="E67" t="s">
        <v>1862</v>
      </c>
      <c r="F67" t="s">
        <v>1863</v>
      </c>
      <c r="G67" t="s">
        <v>887</v>
      </c>
      <c r="H67" t="s">
        <v>1864</v>
      </c>
      <c r="I67" t="s">
        <v>1865</v>
      </c>
      <c r="K67" t="s">
        <v>1217</v>
      </c>
      <c r="L67" t="s">
        <v>1866</v>
      </c>
      <c r="M67" t="s">
        <v>1219</v>
      </c>
      <c r="N67" t="s">
        <v>1867</v>
      </c>
      <c r="O67" t="s">
        <v>1221</v>
      </c>
      <c r="P67" t="s">
        <v>1221</v>
      </c>
      <c r="R67" t="s">
        <v>1219</v>
      </c>
    </row>
    <row r="68" spans="1:18">
      <c r="A68" t="s">
        <v>964</v>
      </c>
      <c r="B68" t="s">
        <v>296</v>
      </c>
      <c r="C68" t="s">
        <v>1211</v>
      </c>
      <c r="D68" t="s">
        <v>1236</v>
      </c>
      <c r="E68" t="s">
        <v>1868</v>
      </c>
      <c r="F68" t="s">
        <v>1869</v>
      </c>
      <c r="G68" t="s">
        <v>887</v>
      </c>
      <c r="H68" t="s">
        <v>910</v>
      </c>
      <c r="I68" t="s">
        <v>911</v>
      </c>
      <c r="K68" t="s">
        <v>1217</v>
      </c>
      <c r="L68" t="s">
        <v>1866</v>
      </c>
      <c r="M68" t="s">
        <v>890</v>
      </c>
      <c r="O68" t="s">
        <v>1221</v>
      </c>
      <c r="P68" t="s">
        <v>1221</v>
      </c>
      <c r="R68" t="s">
        <v>890</v>
      </c>
    </row>
    <row r="69" spans="1:18">
      <c r="A69" t="s">
        <v>964</v>
      </c>
      <c r="B69" t="s">
        <v>296</v>
      </c>
      <c r="C69" t="s">
        <v>1211</v>
      </c>
      <c r="D69" t="s">
        <v>1236</v>
      </c>
      <c r="E69" t="s">
        <v>1870</v>
      </c>
      <c r="F69" t="s">
        <v>1871</v>
      </c>
      <c r="G69" t="s">
        <v>887</v>
      </c>
      <c r="H69" t="s">
        <v>1872</v>
      </c>
      <c r="I69" t="s">
        <v>1873</v>
      </c>
      <c r="K69" t="s">
        <v>1217</v>
      </c>
      <c r="L69" t="s">
        <v>1874</v>
      </c>
      <c r="M69" t="s">
        <v>890</v>
      </c>
      <c r="O69" t="s">
        <v>1221</v>
      </c>
      <c r="P69" t="s">
        <v>1221</v>
      </c>
      <c r="R69" t="s">
        <v>890</v>
      </c>
    </row>
    <row r="70" spans="1:18">
      <c r="A70" t="s">
        <v>964</v>
      </c>
      <c r="B70" t="s">
        <v>296</v>
      </c>
      <c r="C70" t="s">
        <v>1211</v>
      </c>
      <c r="D70" t="s">
        <v>1236</v>
      </c>
      <c r="E70" t="s">
        <v>1875</v>
      </c>
      <c r="F70" t="s">
        <v>1876</v>
      </c>
      <c r="G70" t="s">
        <v>887</v>
      </c>
      <c r="H70" t="s">
        <v>1877</v>
      </c>
      <c r="I70" t="s">
        <v>1878</v>
      </c>
      <c r="K70" t="s">
        <v>1217</v>
      </c>
      <c r="L70" t="s">
        <v>1218</v>
      </c>
      <c r="M70" t="s">
        <v>1219</v>
      </c>
      <c r="N70" t="s">
        <v>1523</v>
      </c>
      <c r="O70" t="s">
        <v>1221</v>
      </c>
      <c r="P70" t="s">
        <v>1221</v>
      </c>
      <c r="R70" t="s">
        <v>1219</v>
      </c>
    </row>
    <row r="71" spans="1:18">
      <c r="A71" t="s">
        <v>964</v>
      </c>
      <c r="B71" t="s">
        <v>296</v>
      </c>
      <c r="C71" t="s">
        <v>1211</v>
      </c>
      <c r="D71" t="s">
        <v>1236</v>
      </c>
      <c r="E71" t="s">
        <v>1879</v>
      </c>
      <c r="F71" t="s">
        <v>1001</v>
      </c>
      <c r="G71" t="s">
        <v>1253</v>
      </c>
      <c r="H71" t="s">
        <v>1880</v>
      </c>
      <c r="I71" t="s">
        <v>1114</v>
      </c>
      <c r="K71" t="s">
        <v>1217</v>
      </c>
      <c r="L71" t="s">
        <v>1809</v>
      </c>
      <c r="M71" t="s">
        <v>1219</v>
      </c>
      <c r="N71" t="s">
        <v>1881</v>
      </c>
      <c r="O71" t="s">
        <v>1680</v>
      </c>
      <c r="P71" t="s">
        <v>1219</v>
      </c>
      <c r="Q71" t="s">
        <v>1881</v>
      </c>
      <c r="R71" t="s">
        <v>1219</v>
      </c>
    </row>
    <row r="72" spans="1:18">
      <c r="A72" t="s">
        <v>964</v>
      </c>
      <c r="B72" t="s">
        <v>296</v>
      </c>
      <c r="C72" t="s">
        <v>1211</v>
      </c>
      <c r="D72" t="s">
        <v>1236</v>
      </c>
      <c r="E72" t="s">
        <v>1879</v>
      </c>
      <c r="F72" t="s">
        <v>1882</v>
      </c>
      <c r="G72" t="s">
        <v>887</v>
      </c>
      <c r="H72" t="s">
        <v>1883</v>
      </c>
      <c r="I72" t="s">
        <v>1884</v>
      </c>
      <c r="K72" t="s">
        <v>1217</v>
      </c>
      <c r="L72" t="s">
        <v>1232</v>
      </c>
      <c r="M72" t="s">
        <v>1219</v>
      </c>
      <c r="N72" t="s">
        <v>1885</v>
      </c>
      <c r="O72" t="s">
        <v>1221</v>
      </c>
      <c r="P72" t="s">
        <v>1221</v>
      </c>
      <c r="R72" t="s">
        <v>1219</v>
      </c>
    </row>
    <row r="73" spans="1:18">
      <c r="A73" t="s">
        <v>964</v>
      </c>
      <c r="B73" t="s">
        <v>296</v>
      </c>
      <c r="C73" t="s">
        <v>1211</v>
      </c>
      <c r="D73" t="s">
        <v>1236</v>
      </c>
      <c r="E73" t="s">
        <v>1886</v>
      </c>
      <c r="F73" t="s">
        <v>1887</v>
      </c>
      <c r="G73" t="s">
        <v>887</v>
      </c>
      <c r="H73" t="s">
        <v>1888</v>
      </c>
      <c r="I73" t="s">
        <v>1889</v>
      </c>
      <c r="K73" t="s">
        <v>1217</v>
      </c>
      <c r="L73" t="s">
        <v>1232</v>
      </c>
      <c r="M73" t="s">
        <v>1219</v>
      </c>
      <c r="N73" t="s">
        <v>1233</v>
      </c>
      <c r="O73" t="s">
        <v>1221</v>
      </c>
      <c r="P73" t="s">
        <v>1221</v>
      </c>
      <c r="R73" t="s">
        <v>1219</v>
      </c>
    </row>
    <row r="74" spans="1:18">
      <c r="A74" t="s">
        <v>964</v>
      </c>
      <c r="B74" t="s">
        <v>296</v>
      </c>
      <c r="C74" t="s">
        <v>1211</v>
      </c>
      <c r="D74" t="s">
        <v>1236</v>
      </c>
      <c r="E74" t="s">
        <v>1890</v>
      </c>
      <c r="F74" t="s">
        <v>1193</v>
      </c>
      <c r="G74" t="s">
        <v>1253</v>
      </c>
      <c r="H74" s="340" t="s">
        <v>1891</v>
      </c>
      <c r="I74" t="s">
        <v>1892</v>
      </c>
      <c r="K74" t="s">
        <v>1217</v>
      </c>
      <c r="L74" t="s">
        <v>1218</v>
      </c>
      <c r="M74" t="s">
        <v>1219</v>
      </c>
      <c r="N74" t="s">
        <v>1763</v>
      </c>
      <c r="O74" t="s">
        <v>1961</v>
      </c>
      <c r="P74" t="s">
        <v>1962</v>
      </c>
      <c r="R74" t="s">
        <v>904</v>
      </c>
    </row>
    <row r="75" spans="1:18">
      <c r="A75" t="s">
        <v>964</v>
      </c>
      <c r="B75" t="s">
        <v>296</v>
      </c>
      <c r="C75" t="s">
        <v>1211</v>
      </c>
      <c r="D75" t="s">
        <v>1236</v>
      </c>
      <c r="E75" t="s">
        <v>1890</v>
      </c>
      <c r="F75" t="s">
        <v>1193</v>
      </c>
      <c r="G75" t="s">
        <v>887</v>
      </c>
      <c r="H75" t="s">
        <v>1891</v>
      </c>
      <c r="I75" t="s">
        <v>1892</v>
      </c>
      <c r="K75" t="s">
        <v>1217</v>
      </c>
      <c r="L75" t="s">
        <v>1218</v>
      </c>
      <c r="M75" t="s">
        <v>1219</v>
      </c>
      <c r="N75" t="s">
        <v>1763</v>
      </c>
      <c r="O75" t="s">
        <v>1961</v>
      </c>
      <c r="P75" t="s">
        <v>1962</v>
      </c>
      <c r="R75" t="s">
        <v>904</v>
      </c>
    </row>
    <row r="76" spans="1:18">
      <c r="A76" t="s">
        <v>964</v>
      </c>
      <c r="B76" t="s">
        <v>296</v>
      </c>
      <c r="C76" t="s">
        <v>1211</v>
      </c>
      <c r="D76" t="s">
        <v>1236</v>
      </c>
      <c r="E76" t="s">
        <v>1893</v>
      </c>
      <c r="F76" t="s">
        <v>1004</v>
      </c>
      <c r="G76" t="s">
        <v>1253</v>
      </c>
      <c r="H76" t="s">
        <v>1894</v>
      </c>
      <c r="I76" t="s">
        <v>1115</v>
      </c>
      <c r="K76" t="s">
        <v>1278</v>
      </c>
      <c r="L76" t="s">
        <v>1368</v>
      </c>
      <c r="M76" t="s">
        <v>1219</v>
      </c>
      <c r="N76" t="s">
        <v>1895</v>
      </c>
      <c r="O76" t="s">
        <v>1896</v>
      </c>
      <c r="P76" t="s">
        <v>1219</v>
      </c>
      <c r="Q76" t="s">
        <v>1799</v>
      </c>
      <c r="R76" t="s">
        <v>1219</v>
      </c>
    </row>
    <row r="77" spans="1:18">
      <c r="A77" t="s">
        <v>964</v>
      </c>
      <c r="B77" t="s">
        <v>296</v>
      </c>
      <c r="C77" t="s">
        <v>1211</v>
      </c>
      <c r="D77" t="s">
        <v>1236</v>
      </c>
      <c r="E77" t="s">
        <v>1893</v>
      </c>
      <c r="F77" t="s">
        <v>1897</v>
      </c>
      <c r="G77" t="s">
        <v>887</v>
      </c>
      <c r="H77" t="s">
        <v>1898</v>
      </c>
      <c r="I77" t="s">
        <v>1899</v>
      </c>
      <c r="K77" t="s">
        <v>1217</v>
      </c>
      <c r="L77" t="s">
        <v>1874</v>
      </c>
      <c r="M77" t="s">
        <v>890</v>
      </c>
      <c r="O77" t="s">
        <v>1221</v>
      </c>
      <c r="P77" t="s">
        <v>1221</v>
      </c>
      <c r="R77" t="s">
        <v>890</v>
      </c>
    </row>
    <row r="78" spans="1:18">
      <c r="A78" t="s">
        <v>964</v>
      </c>
      <c r="B78" t="s">
        <v>296</v>
      </c>
      <c r="C78" t="s">
        <v>1211</v>
      </c>
      <c r="D78" t="s">
        <v>1236</v>
      </c>
      <c r="E78" t="s">
        <v>323</v>
      </c>
      <c r="F78" t="s">
        <v>1900</v>
      </c>
      <c r="G78" t="s">
        <v>887</v>
      </c>
      <c r="H78" t="s">
        <v>1901</v>
      </c>
      <c r="I78" t="s">
        <v>1902</v>
      </c>
      <c r="K78" t="s">
        <v>1217</v>
      </c>
      <c r="L78" t="s">
        <v>1218</v>
      </c>
      <c r="M78" t="s">
        <v>1219</v>
      </c>
      <c r="N78" t="s">
        <v>1903</v>
      </c>
      <c r="O78" t="s">
        <v>1221</v>
      </c>
      <c r="P78" t="s">
        <v>1221</v>
      </c>
      <c r="R78" t="s">
        <v>1219</v>
      </c>
    </row>
    <row r="79" spans="1:18">
      <c r="A79" t="s">
        <v>964</v>
      </c>
      <c r="B79" t="s">
        <v>296</v>
      </c>
      <c r="C79" t="s">
        <v>1211</v>
      </c>
      <c r="D79" t="s">
        <v>1236</v>
      </c>
      <c r="E79" t="s">
        <v>323</v>
      </c>
      <c r="F79" t="s">
        <v>1007</v>
      </c>
      <c r="G79" t="s">
        <v>1253</v>
      </c>
      <c r="H79" t="s">
        <v>1904</v>
      </c>
      <c r="I79" t="s">
        <v>1116</v>
      </c>
      <c r="K79" t="s">
        <v>1217</v>
      </c>
      <c r="L79" t="s">
        <v>1297</v>
      </c>
      <c r="M79" t="s">
        <v>1219</v>
      </c>
      <c r="N79" t="s">
        <v>1905</v>
      </c>
      <c r="O79" t="s">
        <v>1471</v>
      </c>
      <c r="P79" t="s">
        <v>1219</v>
      </c>
      <c r="Q79" t="s">
        <v>1273</v>
      </c>
      <c r="R79" t="s">
        <v>1219</v>
      </c>
    </row>
    <row r="80" spans="1:18">
      <c r="A80" t="s">
        <v>964</v>
      </c>
      <c r="B80" t="s">
        <v>296</v>
      </c>
      <c r="C80" t="s">
        <v>1211</v>
      </c>
      <c r="D80" t="s">
        <v>1236</v>
      </c>
      <c r="E80" t="s">
        <v>332</v>
      </c>
      <c r="F80" t="s">
        <v>1010</v>
      </c>
      <c r="G80" t="s">
        <v>1253</v>
      </c>
      <c r="H80" t="s">
        <v>1906</v>
      </c>
      <c r="I80" t="s">
        <v>1117</v>
      </c>
      <c r="K80" t="s">
        <v>1278</v>
      </c>
      <c r="L80" t="s">
        <v>1643</v>
      </c>
      <c r="M80" t="s">
        <v>1219</v>
      </c>
      <c r="N80" t="s">
        <v>1907</v>
      </c>
      <c r="O80" t="s">
        <v>1908</v>
      </c>
      <c r="P80" t="s">
        <v>1219</v>
      </c>
      <c r="Q80" t="s">
        <v>1909</v>
      </c>
      <c r="R80" t="s">
        <v>1219</v>
      </c>
    </row>
    <row r="81" spans="1:18">
      <c r="A81" t="s">
        <v>964</v>
      </c>
      <c r="B81" t="s">
        <v>296</v>
      </c>
      <c r="C81" t="s">
        <v>1211</v>
      </c>
      <c r="D81" t="s">
        <v>1236</v>
      </c>
      <c r="E81" t="s">
        <v>332</v>
      </c>
      <c r="F81" t="s">
        <v>1910</v>
      </c>
      <c r="G81" t="s">
        <v>887</v>
      </c>
      <c r="H81" t="s">
        <v>1911</v>
      </c>
      <c r="I81" t="s">
        <v>1912</v>
      </c>
      <c r="K81" t="s">
        <v>1217</v>
      </c>
      <c r="L81" t="s">
        <v>1913</v>
      </c>
      <c r="M81" t="s">
        <v>1219</v>
      </c>
      <c r="N81" t="s">
        <v>1584</v>
      </c>
      <c r="O81" t="s">
        <v>1221</v>
      </c>
      <c r="P81" t="s">
        <v>1221</v>
      </c>
      <c r="R81" t="s">
        <v>1219</v>
      </c>
    </row>
    <row r="82" spans="1:18">
      <c r="A82" t="s">
        <v>964</v>
      </c>
      <c r="B82" t="s">
        <v>296</v>
      </c>
      <c r="C82" t="s">
        <v>1211</v>
      </c>
      <c r="D82" t="s">
        <v>1236</v>
      </c>
      <c r="E82" t="s">
        <v>1914</v>
      </c>
      <c r="F82" t="s">
        <v>1915</v>
      </c>
      <c r="G82" t="s">
        <v>887</v>
      </c>
      <c r="H82" t="s">
        <v>1916</v>
      </c>
      <c r="I82" t="s">
        <v>1917</v>
      </c>
      <c r="K82" t="s">
        <v>1217</v>
      </c>
      <c r="L82" t="s">
        <v>1918</v>
      </c>
      <c r="M82" t="s">
        <v>1357</v>
      </c>
      <c r="O82" t="s">
        <v>1221</v>
      </c>
      <c r="P82" t="s">
        <v>1221</v>
      </c>
      <c r="R82" t="s">
        <v>904</v>
      </c>
    </row>
    <row r="83" spans="1:18">
      <c r="A83" t="s">
        <v>964</v>
      </c>
      <c r="B83" t="s">
        <v>296</v>
      </c>
      <c r="C83" t="s">
        <v>1211</v>
      </c>
      <c r="D83" t="s">
        <v>1236</v>
      </c>
      <c r="E83" t="s">
        <v>1919</v>
      </c>
      <c r="F83" t="s">
        <v>1118</v>
      </c>
      <c r="G83" t="s">
        <v>887</v>
      </c>
      <c r="H83" t="s">
        <v>893</v>
      </c>
      <c r="I83" t="s">
        <v>894</v>
      </c>
      <c r="K83" t="s">
        <v>1217</v>
      </c>
      <c r="L83" t="s">
        <v>1218</v>
      </c>
      <c r="M83" t="s">
        <v>1219</v>
      </c>
      <c r="N83" t="s">
        <v>1556</v>
      </c>
      <c r="O83" t="s">
        <v>1402</v>
      </c>
      <c r="P83" t="s">
        <v>1219</v>
      </c>
      <c r="Q83" t="s">
        <v>1960</v>
      </c>
      <c r="R83" t="s">
        <v>1219</v>
      </c>
    </row>
    <row r="84" spans="1:18">
      <c r="A84" t="s">
        <v>964</v>
      </c>
      <c r="B84" t="s">
        <v>296</v>
      </c>
      <c r="C84" t="s">
        <v>1211</v>
      </c>
      <c r="D84" t="s">
        <v>1236</v>
      </c>
      <c r="E84" t="s">
        <v>1919</v>
      </c>
      <c r="F84" t="s">
        <v>1118</v>
      </c>
      <c r="G84" t="s">
        <v>1253</v>
      </c>
      <c r="H84" t="s">
        <v>893</v>
      </c>
      <c r="I84" t="s">
        <v>894</v>
      </c>
      <c r="K84" t="s">
        <v>1217</v>
      </c>
      <c r="L84" t="s">
        <v>1218</v>
      </c>
      <c r="M84" t="s">
        <v>1219</v>
      </c>
      <c r="N84" t="s">
        <v>1556</v>
      </c>
      <c r="O84" t="s">
        <v>1402</v>
      </c>
      <c r="P84" t="s">
        <v>1219</v>
      </c>
      <c r="Q84" t="s">
        <v>1960</v>
      </c>
      <c r="R84" t="s">
        <v>1219</v>
      </c>
    </row>
    <row r="85" spans="1:18">
      <c r="A85" t="s">
        <v>964</v>
      </c>
      <c r="B85" t="s">
        <v>296</v>
      </c>
      <c r="C85" t="s">
        <v>1211</v>
      </c>
      <c r="D85" t="s">
        <v>1236</v>
      </c>
      <c r="E85" t="s">
        <v>1920</v>
      </c>
      <c r="F85" t="s">
        <v>1921</v>
      </c>
      <c r="G85" t="s">
        <v>887</v>
      </c>
      <c r="H85" t="s">
        <v>1922</v>
      </c>
      <c r="I85" t="s">
        <v>1923</v>
      </c>
      <c r="K85" t="s">
        <v>1217</v>
      </c>
      <c r="L85" t="s">
        <v>1924</v>
      </c>
      <c r="M85" t="s">
        <v>1219</v>
      </c>
      <c r="N85" t="s">
        <v>1925</v>
      </c>
      <c r="O85" t="s">
        <v>1221</v>
      </c>
      <c r="P85" t="s">
        <v>1221</v>
      </c>
      <c r="R85" t="s">
        <v>1219</v>
      </c>
    </row>
    <row r="86" spans="1:18">
      <c r="A86" t="s">
        <v>964</v>
      </c>
      <c r="B86" t="s">
        <v>296</v>
      </c>
      <c r="C86" t="s">
        <v>1211</v>
      </c>
      <c r="D86" t="s">
        <v>1236</v>
      </c>
      <c r="E86" t="s">
        <v>1926</v>
      </c>
      <c r="F86" t="s">
        <v>1927</v>
      </c>
      <c r="G86" t="s">
        <v>887</v>
      </c>
      <c r="H86" t="s">
        <v>1928</v>
      </c>
      <c r="I86" t="s">
        <v>1929</v>
      </c>
      <c r="K86" t="s">
        <v>1217</v>
      </c>
      <c r="L86" t="s">
        <v>1930</v>
      </c>
      <c r="M86" t="s">
        <v>1219</v>
      </c>
      <c r="N86" t="s">
        <v>1704</v>
      </c>
      <c r="O86" t="s">
        <v>1221</v>
      </c>
      <c r="P86" t="s">
        <v>1221</v>
      </c>
      <c r="R86" t="s">
        <v>1219</v>
      </c>
    </row>
    <row r="87" spans="1:18">
      <c r="A87" t="s">
        <v>964</v>
      </c>
      <c r="B87" t="s">
        <v>296</v>
      </c>
      <c r="C87" t="s">
        <v>1211</v>
      </c>
      <c r="D87" t="s">
        <v>1236</v>
      </c>
      <c r="E87" t="s">
        <v>1931</v>
      </c>
      <c r="F87" t="s">
        <v>1932</v>
      </c>
      <c r="G87" t="s">
        <v>1253</v>
      </c>
      <c r="H87" s="340" t="s">
        <v>1933</v>
      </c>
      <c r="I87" t="s">
        <v>1934</v>
      </c>
      <c r="K87" t="s">
        <v>1217</v>
      </c>
      <c r="L87" t="s">
        <v>1382</v>
      </c>
      <c r="M87" t="s">
        <v>1219</v>
      </c>
      <c r="N87" t="s">
        <v>1935</v>
      </c>
      <c r="O87" t="s">
        <v>1961</v>
      </c>
      <c r="P87" t="s">
        <v>1962</v>
      </c>
      <c r="R87" t="s">
        <v>904</v>
      </c>
    </row>
    <row r="88" spans="1:18">
      <c r="A88" t="s">
        <v>964</v>
      </c>
      <c r="B88" t="s">
        <v>296</v>
      </c>
      <c r="C88" t="s">
        <v>1211</v>
      </c>
      <c r="D88" t="s">
        <v>1236</v>
      </c>
      <c r="E88" t="s">
        <v>1931</v>
      </c>
      <c r="F88" t="s">
        <v>1932</v>
      </c>
      <c r="G88" t="s">
        <v>887</v>
      </c>
      <c r="H88" t="s">
        <v>1933</v>
      </c>
      <c r="I88" t="s">
        <v>1934</v>
      </c>
      <c r="K88" t="s">
        <v>1217</v>
      </c>
      <c r="L88" t="s">
        <v>1382</v>
      </c>
      <c r="M88" t="s">
        <v>1219</v>
      </c>
      <c r="N88" t="s">
        <v>1935</v>
      </c>
      <c r="O88" t="s">
        <v>1961</v>
      </c>
      <c r="P88" t="s">
        <v>1962</v>
      </c>
      <c r="R88" t="s">
        <v>904</v>
      </c>
    </row>
    <row r="89" spans="1:18">
      <c r="A89" t="s">
        <v>964</v>
      </c>
      <c r="B89" t="s">
        <v>296</v>
      </c>
      <c r="C89" t="s">
        <v>1211</v>
      </c>
      <c r="D89" t="s">
        <v>1236</v>
      </c>
      <c r="E89" t="s">
        <v>1237</v>
      </c>
      <c r="F89" t="s">
        <v>1238</v>
      </c>
      <c r="G89" t="s">
        <v>887</v>
      </c>
      <c r="H89" t="s">
        <v>1239</v>
      </c>
      <c r="I89" t="s">
        <v>1240</v>
      </c>
      <c r="K89" t="s">
        <v>1217</v>
      </c>
      <c r="L89" t="s">
        <v>1218</v>
      </c>
      <c r="M89" t="s">
        <v>1219</v>
      </c>
      <c r="N89" t="s">
        <v>1241</v>
      </c>
      <c r="O89" t="s">
        <v>1221</v>
      </c>
      <c r="P89" t="s">
        <v>1221</v>
      </c>
      <c r="R89" t="s">
        <v>1219</v>
      </c>
    </row>
    <row r="90" spans="1:18">
      <c r="A90" t="s">
        <v>964</v>
      </c>
      <c r="B90" t="s">
        <v>296</v>
      </c>
      <c r="C90" t="s">
        <v>1211</v>
      </c>
      <c r="D90" t="s">
        <v>1236</v>
      </c>
      <c r="E90" t="s">
        <v>1242</v>
      </c>
      <c r="F90" t="s">
        <v>1243</v>
      </c>
      <c r="G90" t="s">
        <v>887</v>
      </c>
      <c r="H90" t="s">
        <v>1244</v>
      </c>
      <c r="I90" t="s">
        <v>1245</v>
      </c>
      <c r="K90" t="s">
        <v>1217</v>
      </c>
      <c r="L90" t="s">
        <v>1232</v>
      </c>
      <c r="M90" t="s">
        <v>1219</v>
      </c>
      <c r="N90" t="s">
        <v>1246</v>
      </c>
      <c r="O90" t="s">
        <v>1221</v>
      </c>
      <c r="P90" t="s">
        <v>1221</v>
      </c>
      <c r="R90" t="s">
        <v>1219</v>
      </c>
    </row>
    <row r="91" spans="1:18">
      <c r="A91" t="s">
        <v>964</v>
      </c>
      <c r="B91" t="s">
        <v>296</v>
      </c>
      <c r="C91" t="s">
        <v>1211</v>
      </c>
      <c r="D91" t="s">
        <v>1236</v>
      </c>
      <c r="E91" t="s">
        <v>1247</v>
      </c>
      <c r="F91" t="s">
        <v>1248</v>
      </c>
      <c r="G91" t="s">
        <v>887</v>
      </c>
      <c r="H91" t="s">
        <v>1249</v>
      </c>
      <c r="I91" t="s">
        <v>1250</v>
      </c>
      <c r="K91" t="s">
        <v>1217</v>
      </c>
      <c r="L91" t="s">
        <v>1251</v>
      </c>
      <c r="M91" t="s">
        <v>1219</v>
      </c>
      <c r="N91" t="s">
        <v>1252</v>
      </c>
      <c r="O91" t="s">
        <v>1221</v>
      </c>
      <c r="P91" t="s">
        <v>1221</v>
      </c>
      <c r="R91" t="s">
        <v>1219</v>
      </c>
    </row>
    <row r="92" spans="1:18">
      <c r="A92" t="s">
        <v>964</v>
      </c>
      <c r="B92" t="s">
        <v>296</v>
      </c>
      <c r="C92" t="s">
        <v>1211</v>
      </c>
      <c r="D92" t="s">
        <v>1236</v>
      </c>
      <c r="E92" t="s">
        <v>1247</v>
      </c>
      <c r="F92" t="s">
        <v>1014</v>
      </c>
      <c r="G92" t="s">
        <v>1253</v>
      </c>
      <c r="H92" t="s">
        <v>1254</v>
      </c>
      <c r="I92" t="s">
        <v>1121</v>
      </c>
      <c r="K92" t="s">
        <v>1217</v>
      </c>
      <c r="L92" t="s">
        <v>1255</v>
      </c>
      <c r="M92" t="s">
        <v>1219</v>
      </c>
      <c r="N92" t="s">
        <v>1256</v>
      </c>
      <c r="O92" t="s">
        <v>1257</v>
      </c>
      <c r="P92" t="s">
        <v>1219</v>
      </c>
      <c r="Q92" t="s">
        <v>1258</v>
      </c>
      <c r="R92" t="s">
        <v>1219</v>
      </c>
    </row>
    <row r="93" spans="1:18">
      <c r="A93" t="s">
        <v>964</v>
      </c>
      <c r="B93" t="s">
        <v>296</v>
      </c>
      <c r="C93" t="s">
        <v>1211</v>
      </c>
      <c r="D93" t="s">
        <v>1236</v>
      </c>
      <c r="E93" t="s">
        <v>1269</v>
      </c>
      <c r="F93" t="s">
        <v>1270</v>
      </c>
      <c r="G93" t="s">
        <v>887</v>
      </c>
      <c r="H93" t="s">
        <v>1271</v>
      </c>
      <c r="I93" t="s">
        <v>1272</v>
      </c>
      <c r="K93" t="s">
        <v>1217</v>
      </c>
      <c r="L93" t="s">
        <v>1232</v>
      </c>
      <c r="M93" t="s">
        <v>1219</v>
      </c>
      <c r="N93" t="s">
        <v>1273</v>
      </c>
      <c r="O93" t="s">
        <v>1221</v>
      </c>
      <c r="P93" t="s">
        <v>1221</v>
      </c>
      <c r="R93" t="s">
        <v>1219</v>
      </c>
    </row>
    <row r="94" spans="1:18">
      <c r="A94" t="s">
        <v>964</v>
      </c>
      <c r="B94" t="s">
        <v>296</v>
      </c>
      <c r="C94" t="s">
        <v>1211</v>
      </c>
      <c r="D94" t="s">
        <v>1236</v>
      </c>
      <c r="E94" t="s">
        <v>1274</v>
      </c>
      <c r="F94" t="s">
        <v>1275</v>
      </c>
      <c r="G94" t="s">
        <v>887</v>
      </c>
      <c r="H94" t="s">
        <v>1276</v>
      </c>
      <c r="I94" t="s">
        <v>1277</v>
      </c>
      <c r="K94" t="s">
        <v>1278</v>
      </c>
      <c r="L94" t="s">
        <v>1234</v>
      </c>
      <c r="M94" t="s">
        <v>1219</v>
      </c>
      <c r="N94" t="s">
        <v>1279</v>
      </c>
      <c r="O94" t="s">
        <v>1221</v>
      </c>
      <c r="P94" t="s">
        <v>1221</v>
      </c>
      <c r="R94" t="s">
        <v>1219</v>
      </c>
    </row>
    <row r="95" spans="1:18">
      <c r="A95" t="s">
        <v>964</v>
      </c>
      <c r="B95" t="s">
        <v>296</v>
      </c>
      <c r="C95" t="s">
        <v>1211</v>
      </c>
      <c r="D95" t="s">
        <v>1236</v>
      </c>
      <c r="E95" t="s">
        <v>1274</v>
      </c>
      <c r="F95" t="s">
        <v>1017</v>
      </c>
      <c r="G95" t="s">
        <v>1253</v>
      </c>
      <c r="H95" t="s">
        <v>1280</v>
      </c>
      <c r="I95" t="s">
        <v>1122</v>
      </c>
      <c r="K95" t="s">
        <v>1217</v>
      </c>
      <c r="L95" t="s">
        <v>1281</v>
      </c>
      <c r="M95" t="s">
        <v>1219</v>
      </c>
      <c r="N95" t="s">
        <v>1282</v>
      </c>
      <c r="O95" t="s">
        <v>1283</v>
      </c>
      <c r="P95" t="s">
        <v>1219</v>
      </c>
      <c r="Q95" t="s">
        <v>1284</v>
      </c>
      <c r="R95" t="s">
        <v>1219</v>
      </c>
    </row>
    <row r="96" spans="1:18">
      <c r="A96" t="s">
        <v>964</v>
      </c>
      <c r="B96" t="s">
        <v>296</v>
      </c>
      <c r="C96" t="s">
        <v>1211</v>
      </c>
      <c r="D96" t="s">
        <v>1236</v>
      </c>
      <c r="E96" t="s">
        <v>1285</v>
      </c>
      <c r="F96" t="s">
        <v>1286</v>
      </c>
      <c r="G96" t="s">
        <v>887</v>
      </c>
      <c r="H96" t="s">
        <v>1287</v>
      </c>
      <c r="I96" t="s">
        <v>1288</v>
      </c>
      <c r="K96" t="s">
        <v>1217</v>
      </c>
      <c r="L96" t="s">
        <v>1232</v>
      </c>
      <c r="M96" t="s">
        <v>1219</v>
      </c>
      <c r="N96" t="s">
        <v>1289</v>
      </c>
      <c r="O96" t="s">
        <v>1221</v>
      </c>
      <c r="P96" t="s">
        <v>1221</v>
      </c>
      <c r="R96" t="s">
        <v>1219</v>
      </c>
    </row>
    <row r="97" spans="1:18">
      <c r="A97" t="s">
        <v>964</v>
      </c>
      <c r="B97" t="s">
        <v>296</v>
      </c>
      <c r="C97" t="s">
        <v>1211</v>
      </c>
      <c r="D97" t="s">
        <v>1236</v>
      </c>
      <c r="E97" t="s">
        <v>1285</v>
      </c>
      <c r="F97" t="s">
        <v>1020</v>
      </c>
      <c r="G97" t="s">
        <v>1253</v>
      </c>
      <c r="H97" t="s">
        <v>1290</v>
      </c>
      <c r="I97" t="s">
        <v>1123</v>
      </c>
      <c r="K97" t="s">
        <v>1217</v>
      </c>
      <c r="L97" t="s">
        <v>1291</v>
      </c>
      <c r="M97" t="s">
        <v>1219</v>
      </c>
      <c r="N97" t="s">
        <v>1292</v>
      </c>
      <c r="O97" t="s">
        <v>1293</v>
      </c>
      <c r="P97" t="s">
        <v>1219</v>
      </c>
      <c r="Q97" t="s">
        <v>1294</v>
      </c>
      <c r="R97" t="s">
        <v>1219</v>
      </c>
    </row>
    <row r="98" spans="1:18">
      <c r="A98" t="s">
        <v>964</v>
      </c>
      <c r="B98" t="s">
        <v>296</v>
      </c>
      <c r="C98" t="s">
        <v>1211</v>
      </c>
      <c r="D98" t="s">
        <v>1236</v>
      </c>
      <c r="E98" t="s">
        <v>1295</v>
      </c>
      <c r="F98" t="s">
        <v>1024</v>
      </c>
      <c r="G98" t="s">
        <v>1253</v>
      </c>
      <c r="H98" t="s">
        <v>1296</v>
      </c>
      <c r="I98" t="s">
        <v>1124</v>
      </c>
      <c r="K98" t="s">
        <v>1278</v>
      </c>
      <c r="L98" t="s">
        <v>1297</v>
      </c>
      <c r="M98" t="s">
        <v>1219</v>
      </c>
      <c r="N98" t="s">
        <v>1298</v>
      </c>
      <c r="O98" t="s">
        <v>1299</v>
      </c>
      <c r="P98" t="s">
        <v>1219</v>
      </c>
      <c r="Q98" t="s">
        <v>1300</v>
      </c>
      <c r="R98" t="s">
        <v>1219</v>
      </c>
    </row>
    <row r="99" spans="1:18">
      <c r="A99" t="s">
        <v>964</v>
      </c>
      <c r="B99" t="s">
        <v>296</v>
      </c>
      <c r="C99" t="s">
        <v>1211</v>
      </c>
      <c r="D99" t="s">
        <v>1236</v>
      </c>
      <c r="E99" t="s">
        <v>1295</v>
      </c>
      <c r="F99" t="s">
        <v>1301</v>
      </c>
      <c r="G99" t="s">
        <v>887</v>
      </c>
      <c r="H99" t="s">
        <v>1302</v>
      </c>
      <c r="I99" t="s">
        <v>1303</v>
      </c>
      <c r="K99" t="s">
        <v>1217</v>
      </c>
      <c r="L99" t="s">
        <v>1232</v>
      </c>
      <c r="M99" t="s">
        <v>1219</v>
      </c>
      <c r="N99" t="s">
        <v>1304</v>
      </c>
      <c r="O99" t="s">
        <v>1221</v>
      </c>
      <c r="P99" t="s">
        <v>1221</v>
      </c>
      <c r="R99" t="s">
        <v>1219</v>
      </c>
    </row>
    <row r="100" spans="1:18">
      <c r="A100" t="s">
        <v>964</v>
      </c>
      <c r="B100" t="s">
        <v>296</v>
      </c>
      <c r="C100" t="s">
        <v>1211</v>
      </c>
      <c r="D100" t="s">
        <v>1236</v>
      </c>
      <c r="E100" t="s">
        <v>1305</v>
      </c>
      <c r="F100" t="s">
        <v>1306</v>
      </c>
      <c r="G100" t="s">
        <v>887</v>
      </c>
      <c r="H100" t="s">
        <v>1307</v>
      </c>
      <c r="I100" t="s">
        <v>1308</v>
      </c>
      <c r="K100" t="s">
        <v>1217</v>
      </c>
      <c r="L100" t="s">
        <v>1218</v>
      </c>
      <c r="M100" t="s">
        <v>1219</v>
      </c>
      <c r="N100" t="s">
        <v>1309</v>
      </c>
      <c r="O100" t="s">
        <v>1221</v>
      </c>
      <c r="P100" t="s">
        <v>1221</v>
      </c>
      <c r="R100" t="s">
        <v>1219</v>
      </c>
    </row>
    <row r="101" spans="1:18">
      <c r="A101" t="s">
        <v>964</v>
      </c>
      <c r="B101" t="s">
        <v>296</v>
      </c>
      <c r="C101" t="s">
        <v>1211</v>
      </c>
      <c r="D101" t="s">
        <v>1236</v>
      </c>
      <c r="E101" t="s">
        <v>1310</v>
      </c>
      <c r="F101" t="s">
        <v>1311</v>
      </c>
      <c r="G101" t="s">
        <v>887</v>
      </c>
      <c r="H101" t="s">
        <v>1312</v>
      </c>
      <c r="I101" t="s">
        <v>1313</v>
      </c>
      <c r="K101" t="s">
        <v>1217</v>
      </c>
      <c r="L101" t="s">
        <v>1291</v>
      </c>
      <c r="M101" t="s">
        <v>1219</v>
      </c>
      <c r="N101" t="s">
        <v>1314</v>
      </c>
      <c r="O101" t="s">
        <v>1221</v>
      </c>
      <c r="P101" t="s">
        <v>1221</v>
      </c>
      <c r="R101" t="s">
        <v>1219</v>
      </c>
    </row>
    <row r="102" spans="1:18">
      <c r="A102" t="s">
        <v>964</v>
      </c>
      <c r="B102" t="s">
        <v>296</v>
      </c>
      <c r="C102" t="s">
        <v>1211</v>
      </c>
      <c r="D102" t="s">
        <v>1236</v>
      </c>
      <c r="E102" t="s">
        <v>1310</v>
      </c>
      <c r="F102" t="s">
        <v>1027</v>
      </c>
      <c r="G102" t="s">
        <v>1253</v>
      </c>
      <c r="H102" t="s">
        <v>1315</v>
      </c>
      <c r="I102" t="s">
        <v>1125</v>
      </c>
      <c r="K102" t="s">
        <v>1217</v>
      </c>
      <c r="L102" t="s">
        <v>1316</v>
      </c>
      <c r="M102" t="s">
        <v>1219</v>
      </c>
      <c r="N102" t="s">
        <v>1241</v>
      </c>
      <c r="O102" t="s">
        <v>1317</v>
      </c>
      <c r="P102" t="s">
        <v>1219</v>
      </c>
      <c r="Q102" t="s">
        <v>1318</v>
      </c>
      <c r="R102" t="s">
        <v>1219</v>
      </c>
    </row>
    <row r="103" spans="1:18">
      <c r="A103" t="s">
        <v>964</v>
      </c>
      <c r="B103" t="s">
        <v>296</v>
      </c>
      <c r="C103" t="s">
        <v>1211</v>
      </c>
      <c r="D103" t="s">
        <v>1236</v>
      </c>
      <c r="E103" t="s">
        <v>343</v>
      </c>
      <c r="F103" t="s">
        <v>1319</v>
      </c>
      <c r="G103" t="s">
        <v>887</v>
      </c>
      <c r="H103" t="s">
        <v>1320</v>
      </c>
      <c r="I103" t="s">
        <v>1321</v>
      </c>
      <c r="K103" t="s">
        <v>1217</v>
      </c>
      <c r="L103" t="s">
        <v>1322</v>
      </c>
      <c r="M103" t="s">
        <v>1219</v>
      </c>
      <c r="N103" t="s">
        <v>1323</v>
      </c>
      <c r="O103" t="s">
        <v>1221</v>
      </c>
      <c r="P103" t="s">
        <v>1221</v>
      </c>
      <c r="R103" t="s">
        <v>1219</v>
      </c>
    </row>
    <row r="104" spans="1:18">
      <c r="A104" t="s">
        <v>964</v>
      </c>
      <c r="B104" t="s">
        <v>296</v>
      </c>
      <c r="C104" t="s">
        <v>1211</v>
      </c>
      <c r="D104" t="s">
        <v>1236</v>
      </c>
      <c r="E104" t="s">
        <v>1324</v>
      </c>
      <c r="F104" t="s">
        <v>1030</v>
      </c>
      <c r="G104" t="s">
        <v>887</v>
      </c>
      <c r="H104" t="s">
        <v>1325</v>
      </c>
      <c r="I104" t="s">
        <v>1126</v>
      </c>
      <c r="K104" t="s">
        <v>1217</v>
      </c>
      <c r="L104" t="s">
        <v>1218</v>
      </c>
      <c r="M104" t="s">
        <v>1219</v>
      </c>
      <c r="N104" t="s">
        <v>1326</v>
      </c>
      <c r="O104" t="s">
        <v>1327</v>
      </c>
      <c r="P104" t="s">
        <v>1219</v>
      </c>
      <c r="Q104" t="s">
        <v>1328</v>
      </c>
      <c r="R104" t="s">
        <v>1219</v>
      </c>
    </row>
    <row r="105" spans="1:18">
      <c r="A105" t="s">
        <v>964</v>
      </c>
      <c r="B105" t="s">
        <v>296</v>
      </c>
      <c r="C105" t="s">
        <v>1211</v>
      </c>
      <c r="D105" t="s">
        <v>1236</v>
      </c>
      <c r="E105" t="s">
        <v>1324</v>
      </c>
      <c r="F105" t="s">
        <v>1030</v>
      </c>
      <c r="G105" t="s">
        <v>1253</v>
      </c>
      <c r="H105" t="s">
        <v>1325</v>
      </c>
      <c r="I105" t="s">
        <v>1126</v>
      </c>
      <c r="K105" t="s">
        <v>1217</v>
      </c>
      <c r="L105" t="s">
        <v>1218</v>
      </c>
      <c r="M105" t="s">
        <v>1219</v>
      </c>
      <c r="N105" t="s">
        <v>1326</v>
      </c>
      <c r="O105" t="s">
        <v>1327</v>
      </c>
      <c r="P105" t="s">
        <v>1219</v>
      </c>
      <c r="Q105" t="s">
        <v>1328</v>
      </c>
      <c r="R105" t="s">
        <v>1219</v>
      </c>
    </row>
    <row r="106" spans="1:18">
      <c r="A106" t="s">
        <v>964</v>
      </c>
      <c r="B106" t="s">
        <v>296</v>
      </c>
      <c r="C106" t="s">
        <v>1211</v>
      </c>
      <c r="D106" t="s">
        <v>1236</v>
      </c>
      <c r="E106" t="s">
        <v>1329</v>
      </c>
      <c r="F106" t="s">
        <v>1127</v>
      </c>
      <c r="G106" t="s">
        <v>887</v>
      </c>
      <c r="H106" t="s">
        <v>831</v>
      </c>
      <c r="I106" t="s">
        <v>1128</v>
      </c>
      <c r="K106" t="s">
        <v>1217</v>
      </c>
      <c r="L106" t="s">
        <v>1330</v>
      </c>
      <c r="M106" t="s">
        <v>1219</v>
      </c>
      <c r="N106" t="s">
        <v>1331</v>
      </c>
      <c r="O106" t="s">
        <v>1221</v>
      </c>
      <c r="P106" t="s">
        <v>1221</v>
      </c>
      <c r="R106" t="s">
        <v>1219</v>
      </c>
    </row>
    <row r="107" spans="1:18">
      <c r="A107" t="s">
        <v>964</v>
      </c>
      <c r="B107" t="s">
        <v>296</v>
      </c>
      <c r="C107" t="s">
        <v>1211</v>
      </c>
      <c r="D107" t="s">
        <v>1236</v>
      </c>
      <c r="E107" t="s">
        <v>353</v>
      </c>
      <c r="F107" t="s">
        <v>1338</v>
      </c>
      <c r="G107" t="s">
        <v>887</v>
      </c>
      <c r="H107" t="s">
        <v>1339</v>
      </c>
      <c r="I107" t="s">
        <v>1340</v>
      </c>
      <c r="K107" t="s">
        <v>1217</v>
      </c>
      <c r="L107" t="s">
        <v>1232</v>
      </c>
      <c r="M107" t="s">
        <v>1219</v>
      </c>
      <c r="N107" t="s">
        <v>1289</v>
      </c>
      <c r="O107" t="s">
        <v>1221</v>
      </c>
      <c r="P107" t="s">
        <v>1221</v>
      </c>
      <c r="R107" t="s">
        <v>1219</v>
      </c>
    </row>
    <row r="108" spans="1:18">
      <c r="A108" t="s">
        <v>964</v>
      </c>
      <c r="B108" t="s">
        <v>296</v>
      </c>
      <c r="C108" t="s">
        <v>1211</v>
      </c>
      <c r="D108" t="s">
        <v>1236</v>
      </c>
      <c r="E108" t="s">
        <v>1341</v>
      </c>
      <c r="F108" t="s">
        <v>1033</v>
      </c>
      <c r="G108" t="s">
        <v>1253</v>
      </c>
      <c r="H108" t="s">
        <v>1342</v>
      </c>
      <c r="I108" t="s">
        <v>1129</v>
      </c>
      <c r="K108" t="s">
        <v>1278</v>
      </c>
      <c r="L108" t="s">
        <v>1316</v>
      </c>
      <c r="M108" t="s">
        <v>1219</v>
      </c>
      <c r="N108" t="s">
        <v>1343</v>
      </c>
      <c r="O108" t="s">
        <v>1344</v>
      </c>
      <c r="P108" t="s">
        <v>1219</v>
      </c>
      <c r="Q108" t="s">
        <v>1289</v>
      </c>
      <c r="R108" t="s">
        <v>1219</v>
      </c>
    </row>
    <row r="109" spans="1:18">
      <c r="A109" t="s">
        <v>964</v>
      </c>
      <c r="B109" t="s">
        <v>296</v>
      </c>
      <c r="C109" t="s">
        <v>1211</v>
      </c>
      <c r="D109" t="s">
        <v>1236</v>
      </c>
      <c r="E109" t="s">
        <v>1341</v>
      </c>
      <c r="F109" t="s">
        <v>1345</v>
      </c>
      <c r="G109" t="s">
        <v>887</v>
      </c>
      <c r="H109" t="s">
        <v>1346</v>
      </c>
      <c r="I109" t="s">
        <v>1347</v>
      </c>
      <c r="K109" t="s">
        <v>1217</v>
      </c>
      <c r="L109" t="s">
        <v>1232</v>
      </c>
      <c r="M109" t="s">
        <v>1219</v>
      </c>
      <c r="N109" t="s">
        <v>1348</v>
      </c>
      <c r="O109" t="s">
        <v>1221</v>
      </c>
      <c r="P109" t="s">
        <v>1221</v>
      </c>
      <c r="R109" t="s">
        <v>1219</v>
      </c>
    </row>
    <row r="110" spans="1:18">
      <c r="A110" t="s">
        <v>964</v>
      </c>
      <c r="B110" t="s">
        <v>296</v>
      </c>
      <c r="C110" t="s">
        <v>1211</v>
      </c>
      <c r="D110" t="s">
        <v>1236</v>
      </c>
      <c r="E110" t="s">
        <v>1349</v>
      </c>
      <c r="F110" t="s">
        <v>1350</v>
      </c>
      <c r="G110" t="s">
        <v>887</v>
      </c>
      <c r="H110" t="s">
        <v>1351</v>
      </c>
      <c r="I110" t="s">
        <v>1352</v>
      </c>
      <c r="K110" t="s">
        <v>1217</v>
      </c>
      <c r="L110" t="s">
        <v>1218</v>
      </c>
      <c r="M110" t="s">
        <v>1219</v>
      </c>
      <c r="N110" t="s">
        <v>1353</v>
      </c>
      <c r="O110" t="s">
        <v>1221</v>
      </c>
      <c r="P110" t="s">
        <v>1221</v>
      </c>
      <c r="R110" t="s">
        <v>1219</v>
      </c>
    </row>
    <row r="111" spans="1:18">
      <c r="A111" t="s">
        <v>964</v>
      </c>
      <c r="B111" t="s">
        <v>296</v>
      </c>
      <c r="C111" t="s">
        <v>1211</v>
      </c>
      <c r="D111" t="s">
        <v>1236</v>
      </c>
      <c r="E111" t="s">
        <v>1349</v>
      </c>
      <c r="F111" t="s">
        <v>1037</v>
      </c>
      <c r="G111" t="s">
        <v>1253</v>
      </c>
      <c r="H111" t="s">
        <v>1354</v>
      </c>
      <c r="I111" t="s">
        <v>1130</v>
      </c>
      <c r="K111" t="s">
        <v>1217</v>
      </c>
      <c r="L111" t="s">
        <v>1316</v>
      </c>
      <c r="M111" t="s">
        <v>1219</v>
      </c>
      <c r="N111" t="s">
        <v>1355</v>
      </c>
      <c r="O111" t="s">
        <v>1356</v>
      </c>
      <c r="P111" t="s">
        <v>1219</v>
      </c>
      <c r="Q111" t="s">
        <v>1357</v>
      </c>
      <c r="R111" t="s">
        <v>1219</v>
      </c>
    </row>
    <row r="112" spans="1:18">
      <c r="A112" t="s">
        <v>964</v>
      </c>
      <c r="B112" t="s">
        <v>296</v>
      </c>
      <c r="C112" t="s">
        <v>1211</v>
      </c>
      <c r="D112" t="s">
        <v>1236</v>
      </c>
      <c r="E112" t="s">
        <v>1358</v>
      </c>
      <c r="F112" t="s">
        <v>1359</v>
      </c>
      <c r="G112" t="s">
        <v>887</v>
      </c>
      <c r="H112" t="s">
        <v>1360</v>
      </c>
      <c r="I112" t="s">
        <v>1361</v>
      </c>
      <c r="K112" t="s">
        <v>1278</v>
      </c>
      <c r="L112" t="s">
        <v>1362</v>
      </c>
      <c r="M112" t="s">
        <v>1219</v>
      </c>
      <c r="N112" t="s">
        <v>1363</v>
      </c>
      <c r="O112" t="s">
        <v>1221</v>
      </c>
      <c r="P112" t="s">
        <v>1221</v>
      </c>
      <c r="R112" t="s">
        <v>1219</v>
      </c>
    </row>
    <row r="113" spans="1:18">
      <c r="A113" t="s">
        <v>964</v>
      </c>
      <c r="B113" t="s">
        <v>296</v>
      </c>
      <c r="C113" t="s">
        <v>1211</v>
      </c>
      <c r="D113" t="s">
        <v>1236</v>
      </c>
      <c r="E113" t="s">
        <v>1364</v>
      </c>
      <c r="F113" t="s">
        <v>1039</v>
      </c>
      <c r="G113" t="s">
        <v>1253</v>
      </c>
      <c r="H113" t="s">
        <v>1365</v>
      </c>
      <c r="I113" t="s">
        <v>1131</v>
      </c>
      <c r="K113" t="s">
        <v>1278</v>
      </c>
      <c r="L113" t="s">
        <v>1366</v>
      </c>
      <c r="M113" t="s">
        <v>1219</v>
      </c>
      <c r="N113" t="s">
        <v>1367</v>
      </c>
      <c r="O113" t="s">
        <v>1368</v>
      </c>
      <c r="P113" t="s">
        <v>1219</v>
      </c>
      <c r="Q113" t="s">
        <v>1369</v>
      </c>
      <c r="R113" t="s">
        <v>1219</v>
      </c>
    </row>
    <row r="114" spans="1:18">
      <c r="A114" t="s">
        <v>964</v>
      </c>
      <c r="B114" t="s">
        <v>296</v>
      </c>
      <c r="C114" t="s">
        <v>1211</v>
      </c>
      <c r="D114" t="s">
        <v>1236</v>
      </c>
      <c r="E114" t="s">
        <v>1364</v>
      </c>
      <c r="F114" t="s">
        <v>1370</v>
      </c>
      <c r="G114" t="s">
        <v>887</v>
      </c>
      <c r="H114" t="s">
        <v>1371</v>
      </c>
      <c r="I114" t="s">
        <v>1372</v>
      </c>
      <c r="K114" t="s">
        <v>1217</v>
      </c>
      <c r="L114" t="s">
        <v>1232</v>
      </c>
      <c r="M114" t="s">
        <v>1219</v>
      </c>
      <c r="N114" t="s">
        <v>1348</v>
      </c>
      <c r="O114" t="s">
        <v>1221</v>
      </c>
      <c r="P114" t="s">
        <v>1221</v>
      </c>
      <c r="R114" t="s">
        <v>1219</v>
      </c>
    </row>
    <row r="115" spans="1:18">
      <c r="A115" t="s">
        <v>964</v>
      </c>
      <c r="B115" t="s">
        <v>296</v>
      </c>
      <c r="C115" t="s">
        <v>1211</v>
      </c>
      <c r="D115" t="s">
        <v>1236</v>
      </c>
      <c r="E115" t="s">
        <v>1373</v>
      </c>
      <c r="F115" t="s">
        <v>1374</v>
      </c>
      <c r="G115" t="s">
        <v>887</v>
      </c>
      <c r="H115" t="s">
        <v>1375</v>
      </c>
      <c r="I115" t="s">
        <v>1376</v>
      </c>
      <c r="K115" t="s">
        <v>1217</v>
      </c>
      <c r="L115" t="s">
        <v>1377</v>
      </c>
      <c r="M115" t="s">
        <v>890</v>
      </c>
      <c r="O115" t="s">
        <v>1221</v>
      </c>
      <c r="P115" t="s">
        <v>1221</v>
      </c>
      <c r="R115" t="s">
        <v>890</v>
      </c>
    </row>
    <row r="116" spans="1:18">
      <c r="A116" t="s">
        <v>964</v>
      </c>
      <c r="B116" t="s">
        <v>296</v>
      </c>
      <c r="C116" t="s">
        <v>1211</v>
      </c>
      <c r="D116" t="s">
        <v>1236</v>
      </c>
      <c r="E116" t="s">
        <v>1378</v>
      </c>
      <c r="F116" t="s">
        <v>1379</v>
      </c>
      <c r="G116" t="s">
        <v>887</v>
      </c>
      <c r="H116" t="s">
        <v>1380</v>
      </c>
      <c r="I116" t="s">
        <v>1381</v>
      </c>
      <c r="K116" t="s">
        <v>1217</v>
      </c>
      <c r="L116" t="s">
        <v>1382</v>
      </c>
      <c r="M116" t="s">
        <v>1219</v>
      </c>
      <c r="N116" t="s">
        <v>1383</v>
      </c>
      <c r="O116" t="s">
        <v>1221</v>
      </c>
      <c r="P116" t="s">
        <v>1221</v>
      </c>
      <c r="R116" t="s">
        <v>1219</v>
      </c>
    </row>
    <row r="117" spans="1:18">
      <c r="A117" t="s">
        <v>964</v>
      </c>
      <c r="B117" t="s">
        <v>296</v>
      </c>
      <c r="C117" t="s">
        <v>1211</v>
      </c>
      <c r="D117" t="s">
        <v>1236</v>
      </c>
      <c r="E117" t="s">
        <v>1378</v>
      </c>
      <c r="F117" t="s">
        <v>1042</v>
      </c>
      <c r="G117" t="s">
        <v>1253</v>
      </c>
      <c r="H117" t="s">
        <v>1384</v>
      </c>
      <c r="I117" t="s">
        <v>1132</v>
      </c>
      <c r="K117" t="s">
        <v>1217</v>
      </c>
      <c r="L117" t="s">
        <v>1385</v>
      </c>
      <c r="M117" t="s">
        <v>1219</v>
      </c>
      <c r="N117" t="s">
        <v>1386</v>
      </c>
      <c r="O117" t="s">
        <v>1387</v>
      </c>
      <c r="P117" t="s">
        <v>1219</v>
      </c>
      <c r="Q117" t="s">
        <v>1388</v>
      </c>
      <c r="R117" t="s">
        <v>1219</v>
      </c>
    </row>
    <row r="118" spans="1:18">
      <c r="A118" t="s">
        <v>964</v>
      </c>
      <c r="B118" t="s">
        <v>296</v>
      </c>
      <c r="C118" t="s">
        <v>1211</v>
      </c>
      <c r="D118" t="s">
        <v>1236</v>
      </c>
      <c r="E118" t="s">
        <v>1398</v>
      </c>
      <c r="F118" t="s">
        <v>1133</v>
      </c>
      <c r="G118" t="s">
        <v>887</v>
      </c>
      <c r="H118" t="s">
        <v>1399</v>
      </c>
      <c r="I118" t="s">
        <v>1134</v>
      </c>
      <c r="K118" t="s">
        <v>1278</v>
      </c>
      <c r="L118" t="s">
        <v>1400</v>
      </c>
      <c r="M118" t="s">
        <v>1219</v>
      </c>
      <c r="N118" t="s">
        <v>1401</v>
      </c>
      <c r="O118" t="s">
        <v>1402</v>
      </c>
      <c r="P118" t="s">
        <v>1219</v>
      </c>
      <c r="Q118" t="s">
        <v>1959</v>
      </c>
      <c r="R118" t="s">
        <v>1219</v>
      </c>
    </row>
    <row r="119" spans="1:18">
      <c r="A119" t="s">
        <v>964</v>
      </c>
      <c r="B119" t="s">
        <v>296</v>
      </c>
      <c r="C119" t="s">
        <v>1211</v>
      </c>
      <c r="D119" t="s">
        <v>1236</v>
      </c>
      <c r="E119" t="s">
        <v>1398</v>
      </c>
      <c r="F119" t="s">
        <v>1133</v>
      </c>
      <c r="G119" t="s">
        <v>1253</v>
      </c>
      <c r="H119" t="s">
        <v>1399</v>
      </c>
      <c r="I119" t="s">
        <v>1134</v>
      </c>
      <c r="K119" t="s">
        <v>1278</v>
      </c>
      <c r="L119" t="s">
        <v>1400</v>
      </c>
      <c r="M119" t="s">
        <v>1219</v>
      </c>
      <c r="N119" t="s">
        <v>1401</v>
      </c>
      <c r="O119" t="s">
        <v>1402</v>
      </c>
      <c r="P119" t="s">
        <v>1219</v>
      </c>
      <c r="Q119" t="s">
        <v>1959</v>
      </c>
      <c r="R119" t="s">
        <v>1219</v>
      </c>
    </row>
    <row r="120" spans="1:18">
      <c r="A120" t="s">
        <v>964</v>
      </c>
      <c r="B120" t="s">
        <v>296</v>
      </c>
      <c r="C120" t="s">
        <v>1211</v>
      </c>
      <c r="D120" t="s">
        <v>1236</v>
      </c>
      <c r="E120" t="s">
        <v>1404</v>
      </c>
      <c r="F120" t="s">
        <v>1405</v>
      </c>
      <c r="G120" t="s">
        <v>887</v>
      </c>
      <c r="H120" t="s">
        <v>1406</v>
      </c>
      <c r="I120" t="s">
        <v>1407</v>
      </c>
      <c r="K120" t="s">
        <v>1217</v>
      </c>
      <c r="L120" t="s">
        <v>1232</v>
      </c>
      <c r="M120" t="s">
        <v>1219</v>
      </c>
      <c r="N120" t="s">
        <v>1348</v>
      </c>
      <c r="O120" t="s">
        <v>1221</v>
      </c>
      <c r="P120" t="s">
        <v>1221</v>
      </c>
      <c r="R120" t="s">
        <v>1219</v>
      </c>
    </row>
    <row r="121" spans="1:18">
      <c r="A121" t="s">
        <v>964</v>
      </c>
      <c r="B121" t="s">
        <v>296</v>
      </c>
      <c r="C121" t="s">
        <v>1211</v>
      </c>
      <c r="D121" t="s">
        <v>1236</v>
      </c>
      <c r="E121" t="s">
        <v>1404</v>
      </c>
      <c r="F121" t="s">
        <v>1044</v>
      </c>
      <c r="G121" t="s">
        <v>1253</v>
      </c>
      <c r="H121" t="s">
        <v>1408</v>
      </c>
      <c r="I121" t="s">
        <v>1137</v>
      </c>
      <c r="K121" t="s">
        <v>1278</v>
      </c>
      <c r="L121" t="s">
        <v>1409</v>
      </c>
      <c r="M121" t="s">
        <v>1219</v>
      </c>
      <c r="N121" t="s">
        <v>1410</v>
      </c>
      <c r="O121" t="s">
        <v>1411</v>
      </c>
      <c r="P121" t="s">
        <v>1219</v>
      </c>
      <c r="Q121" t="s">
        <v>1412</v>
      </c>
      <c r="R121" t="s">
        <v>1219</v>
      </c>
    </row>
    <row r="122" spans="1:18">
      <c r="A122" t="s">
        <v>964</v>
      </c>
      <c r="B122" t="s">
        <v>296</v>
      </c>
      <c r="C122" t="s">
        <v>1211</v>
      </c>
      <c r="D122" t="s">
        <v>1236</v>
      </c>
      <c r="E122" t="s">
        <v>1413</v>
      </c>
      <c r="F122" t="s">
        <v>1414</v>
      </c>
      <c r="G122" t="s">
        <v>887</v>
      </c>
      <c r="H122" t="s">
        <v>1415</v>
      </c>
      <c r="I122" t="s">
        <v>1416</v>
      </c>
      <c r="K122" t="s">
        <v>1217</v>
      </c>
      <c r="L122" t="s">
        <v>1218</v>
      </c>
      <c r="M122" t="s">
        <v>1219</v>
      </c>
      <c r="N122" t="s">
        <v>1417</v>
      </c>
      <c r="O122" t="s">
        <v>1221</v>
      </c>
      <c r="P122" t="s">
        <v>1221</v>
      </c>
      <c r="R122" t="s">
        <v>1219</v>
      </c>
    </row>
    <row r="123" spans="1:18">
      <c r="A123" t="s">
        <v>964</v>
      </c>
      <c r="B123" t="s">
        <v>296</v>
      </c>
      <c r="C123" t="s">
        <v>1211</v>
      </c>
      <c r="D123" t="s">
        <v>1236</v>
      </c>
      <c r="E123" t="s">
        <v>1418</v>
      </c>
      <c r="F123" t="s">
        <v>1138</v>
      </c>
      <c r="G123" t="s">
        <v>887</v>
      </c>
      <c r="H123" t="s">
        <v>1419</v>
      </c>
      <c r="I123" t="s">
        <v>1139</v>
      </c>
      <c r="K123" t="s">
        <v>1217</v>
      </c>
      <c r="L123" t="s">
        <v>1218</v>
      </c>
      <c r="M123" t="s">
        <v>1219</v>
      </c>
      <c r="N123" t="s">
        <v>1420</v>
      </c>
      <c r="O123" t="s">
        <v>1421</v>
      </c>
      <c r="P123" t="s">
        <v>1219</v>
      </c>
      <c r="Q123" t="s">
        <v>1422</v>
      </c>
      <c r="R123" t="s">
        <v>1219</v>
      </c>
    </row>
    <row r="124" spans="1:18">
      <c r="A124" t="s">
        <v>964</v>
      </c>
      <c r="B124" t="s">
        <v>296</v>
      </c>
      <c r="C124" t="s">
        <v>1211</v>
      </c>
      <c r="D124" t="s">
        <v>1236</v>
      </c>
      <c r="E124" t="s">
        <v>1418</v>
      </c>
      <c r="F124" t="s">
        <v>1138</v>
      </c>
      <c r="G124" t="s">
        <v>1253</v>
      </c>
      <c r="H124" t="s">
        <v>1419</v>
      </c>
      <c r="I124" t="s">
        <v>1139</v>
      </c>
      <c r="K124" t="s">
        <v>1217</v>
      </c>
      <c r="L124" t="s">
        <v>1218</v>
      </c>
      <c r="M124" t="s">
        <v>1219</v>
      </c>
      <c r="N124" t="s">
        <v>1420</v>
      </c>
      <c r="O124" t="s">
        <v>1421</v>
      </c>
      <c r="P124" t="s">
        <v>1219</v>
      </c>
      <c r="Q124" t="s">
        <v>1422</v>
      </c>
      <c r="R124" t="s">
        <v>1219</v>
      </c>
    </row>
    <row r="125" spans="1:18">
      <c r="A125" t="s">
        <v>964</v>
      </c>
      <c r="B125" t="s">
        <v>296</v>
      </c>
      <c r="C125" t="s">
        <v>1211</v>
      </c>
      <c r="D125" t="s">
        <v>1236</v>
      </c>
      <c r="E125" t="s">
        <v>1430</v>
      </c>
      <c r="F125" t="s">
        <v>1431</v>
      </c>
      <c r="G125" t="s">
        <v>887</v>
      </c>
      <c r="H125" t="s">
        <v>1432</v>
      </c>
      <c r="I125" t="s">
        <v>1433</v>
      </c>
      <c r="K125" t="s">
        <v>1217</v>
      </c>
      <c r="L125" t="s">
        <v>1232</v>
      </c>
      <c r="M125" t="s">
        <v>1219</v>
      </c>
      <c r="N125" t="s">
        <v>1434</v>
      </c>
      <c r="O125" t="s">
        <v>1221</v>
      </c>
      <c r="P125" t="s">
        <v>1221</v>
      </c>
      <c r="R125" t="s">
        <v>1219</v>
      </c>
    </row>
    <row r="126" spans="1:18">
      <c r="A126" t="s">
        <v>964</v>
      </c>
      <c r="B126" t="s">
        <v>296</v>
      </c>
      <c r="C126" t="s">
        <v>1211</v>
      </c>
      <c r="D126" t="s">
        <v>1236</v>
      </c>
      <c r="E126" t="s">
        <v>1435</v>
      </c>
      <c r="F126" t="s">
        <v>1436</v>
      </c>
      <c r="G126" t="s">
        <v>887</v>
      </c>
      <c r="H126" t="s">
        <v>907</v>
      </c>
      <c r="I126" t="s">
        <v>908</v>
      </c>
      <c r="K126" t="s">
        <v>1278</v>
      </c>
      <c r="L126" t="s">
        <v>1437</v>
      </c>
      <c r="M126" t="s">
        <v>890</v>
      </c>
      <c r="O126" t="s">
        <v>1221</v>
      </c>
      <c r="P126" t="s">
        <v>1221</v>
      </c>
      <c r="R126" t="s">
        <v>890</v>
      </c>
    </row>
    <row r="127" spans="1:18">
      <c r="A127" t="s">
        <v>964</v>
      </c>
      <c r="B127" t="s">
        <v>296</v>
      </c>
      <c r="C127" t="s">
        <v>1211</v>
      </c>
      <c r="D127" t="s">
        <v>1236</v>
      </c>
      <c r="E127" t="s">
        <v>1438</v>
      </c>
      <c r="F127" t="s">
        <v>1439</v>
      </c>
      <c r="G127" t="s">
        <v>887</v>
      </c>
      <c r="H127" t="s">
        <v>1440</v>
      </c>
      <c r="I127" t="s">
        <v>1441</v>
      </c>
      <c r="K127" t="s">
        <v>1217</v>
      </c>
      <c r="L127" t="s">
        <v>1232</v>
      </c>
      <c r="M127" t="s">
        <v>1219</v>
      </c>
      <c r="N127" t="s">
        <v>1442</v>
      </c>
      <c r="O127" t="s">
        <v>1221</v>
      </c>
      <c r="P127" t="s">
        <v>1221</v>
      </c>
      <c r="R127" t="s">
        <v>1219</v>
      </c>
    </row>
    <row r="128" spans="1:18">
      <c r="A128" t="s">
        <v>964</v>
      </c>
      <c r="B128" t="s">
        <v>296</v>
      </c>
      <c r="C128" t="s">
        <v>1211</v>
      </c>
      <c r="D128" t="s">
        <v>1236</v>
      </c>
      <c r="E128" t="s">
        <v>1443</v>
      </c>
      <c r="F128" t="s">
        <v>1444</v>
      </c>
      <c r="G128" t="s">
        <v>887</v>
      </c>
      <c r="H128" t="s">
        <v>1445</v>
      </c>
      <c r="I128" t="s">
        <v>1446</v>
      </c>
      <c r="K128" t="s">
        <v>1217</v>
      </c>
      <c r="L128" t="s">
        <v>1382</v>
      </c>
      <c r="M128" t="s">
        <v>1219</v>
      </c>
      <c r="N128" t="s">
        <v>1447</v>
      </c>
      <c r="O128" t="s">
        <v>1221</v>
      </c>
      <c r="P128" t="s">
        <v>1221</v>
      </c>
      <c r="R128" t="s">
        <v>1219</v>
      </c>
    </row>
    <row r="129" spans="1:18">
      <c r="A129" t="s">
        <v>964</v>
      </c>
      <c r="B129" t="s">
        <v>296</v>
      </c>
      <c r="C129" t="s">
        <v>1211</v>
      </c>
      <c r="D129" t="s">
        <v>1236</v>
      </c>
      <c r="E129" t="s">
        <v>1448</v>
      </c>
      <c r="F129" t="s">
        <v>1047</v>
      </c>
      <c r="G129" t="s">
        <v>1253</v>
      </c>
      <c r="H129" t="s">
        <v>1449</v>
      </c>
      <c r="I129" t="s">
        <v>1142</v>
      </c>
      <c r="K129" t="s">
        <v>1217</v>
      </c>
      <c r="L129" t="s">
        <v>1316</v>
      </c>
      <c r="M129" t="s">
        <v>1219</v>
      </c>
      <c r="N129" t="s">
        <v>1450</v>
      </c>
      <c r="O129" t="s">
        <v>1451</v>
      </c>
      <c r="P129" t="s">
        <v>1219</v>
      </c>
      <c r="Q129" t="s">
        <v>1452</v>
      </c>
      <c r="R129" t="s">
        <v>1219</v>
      </c>
    </row>
    <row r="130" spans="1:18">
      <c r="A130" t="s">
        <v>964</v>
      </c>
      <c r="B130" t="s">
        <v>296</v>
      </c>
      <c r="C130" t="s">
        <v>1211</v>
      </c>
      <c r="D130" t="s">
        <v>1236</v>
      </c>
      <c r="E130" t="s">
        <v>1448</v>
      </c>
      <c r="F130" t="s">
        <v>1453</v>
      </c>
      <c r="G130" t="s">
        <v>887</v>
      </c>
      <c r="H130" t="s">
        <v>918</v>
      </c>
      <c r="I130" t="s">
        <v>919</v>
      </c>
      <c r="K130" t="s">
        <v>1217</v>
      </c>
      <c r="L130" t="s">
        <v>1232</v>
      </c>
      <c r="M130" t="s">
        <v>890</v>
      </c>
      <c r="O130" t="s">
        <v>1221</v>
      </c>
      <c r="P130" t="s">
        <v>1221</v>
      </c>
      <c r="R130" t="s">
        <v>890</v>
      </c>
    </row>
    <row r="131" spans="1:18">
      <c r="A131" t="s">
        <v>964</v>
      </c>
      <c r="B131" t="s">
        <v>296</v>
      </c>
      <c r="C131" t="s">
        <v>1211</v>
      </c>
      <c r="D131" t="s">
        <v>1236</v>
      </c>
      <c r="E131" t="s">
        <v>1454</v>
      </c>
      <c r="F131" t="s">
        <v>1455</v>
      </c>
      <c r="G131" t="s">
        <v>887</v>
      </c>
      <c r="H131" t="s">
        <v>1456</v>
      </c>
      <c r="I131" t="s">
        <v>1457</v>
      </c>
      <c r="K131" t="s">
        <v>1217</v>
      </c>
      <c r="L131" t="s">
        <v>1218</v>
      </c>
      <c r="M131" t="s">
        <v>1219</v>
      </c>
      <c r="N131" t="s">
        <v>1458</v>
      </c>
      <c r="O131" t="s">
        <v>1221</v>
      </c>
      <c r="P131" t="s">
        <v>1221</v>
      </c>
      <c r="R131" t="s">
        <v>1219</v>
      </c>
    </row>
    <row r="132" spans="1:18">
      <c r="A132" t="s">
        <v>964</v>
      </c>
      <c r="B132" t="s">
        <v>296</v>
      </c>
      <c r="C132" t="s">
        <v>1211</v>
      </c>
      <c r="D132" t="s">
        <v>1236</v>
      </c>
      <c r="E132" t="s">
        <v>1454</v>
      </c>
      <c r="F132" t="s">
        <v>1050</v>
      </c>
      <c r="G132" t="s">
        <v>1253</v>
      </c>
      <c r="H132" t="s">
        <v>1459</v>
      </c>
      <c r="I132" t="s">
        <v>1143</v>
      </c>
      <c r="K132" t="s">
        <v>1217</v>
      </c>
      <c r="L132" t="s">
        <v>1297</v>
      </c>
      <c r="M132" t="s">
        <v>1219</v>
      </c>
      <c r="N132" t="s">
        <v>1460</v>
      </c>
      <c r="O132" t="s">
        <v>1461</v>
      </c>
      <c r="P132" t="s">
        <v>1219</v>
      </c>
      <c r="Q132" t="s">
        <v>1462</v>
      </c>
      <c r="R132" t="s">
        <v>1219</v>
      </c>
    </row>
    <row r="133" spans="1:18">
      <c r="A133" t="s">
        <v>964</v>
      </c>
      <c r="B133" t="s">
        <v>296</v>
      </c>
      <c r="C133" t="s">
        <v>1211</v>
      </c>
      <c r="D133" t="s">
        <v>1236</v>
      </c>
      <c r="E133" t="s">
        <v>1463</v>
      </c>
      <c r="F133" t="s">
        <v>1464</v>
      </c>
      <c r="G133" t="s">
        <v>887</v>
      </c>
      <c r="H133" t="s">
        <v>1465</v>
      </c>
      <c r="I133" t="s">
        <v>1466</v>
      </c>
      <c r="K133" t="s">
        <v>1217</v>
      </c>
      <c r="L133" t="s">
        <v>1232</v>
      </c>
      <c r="M133" t="s">
        <v>1219</v>
      </c>
      <c r="N133" t="s">
        <v>1467</v>
      </c>
      <c r="O133" t="s">
        <v>1221</v>
      </c>
      <c r="P133" t="s">
        <v>1221</v>
      </c>
      <c r="R133" t="s">
        <v>1219</v>
      </c>
    </row>
    <row r="134" spans="1:18">
      <c r="A134" t="s">
        <v>964</v>
      </c>
      <c r="B134" t="s">
        <v>296</v>
      </c>
      <c r="C134" t="s">
        <v>1211</v>
      </c>
      <c r="D134" t="s">
        <v>1236</v>
      </c>
      <c r="E134" t="s">
        <v>1463</v>
      </c>
      <c r="F134" t="s">
        <v>1053</v>
      </c>
      <c r="G134" t="s">
        <v>1253</v>
      </c>
      <c r="H134" t="s">
        <v>1468</v>
      </c>
      <c r="I134" t="s">
        <v>1144</v>
      </c>
      <c r="K134" t="s">
        <v>1217</v>
      </c>
      <c r="L134" t="s">
        <v>1469</v>
      </c>
      <c r="M134" t="s">
        <v>1219</v>
      </c>
      <c r="N134" t="s">
        <v>1470</v>
      </c>
      <c r="O134" t="s">
        <v>1471</v>
      </c>
      <c r="P134" t="s">
        <v>1219</v>
      </c>
      <c r="Q134" t="s">
        <v>1470</v>
      </c>
      <c r="R134" t="s">
        <v>1219</v>
      </c>
    </row>
    <row r="135" spans="1:18">
      <c r="A135" t="s">
        <v>964</v>
      </c>
      <c r="B135" t="s">
        <v>296</v>
      </c>
      <c r="C135" t="s">
        <v>1211</v>
      </c>
      <c r="D135" t="s">
        <v>1236</v>
      </c>
      <c r="E135" t="s">
        <v>1472</v>
      </c>
      <c r="F135" t="s">
        <v>1473</v>
      </c>
      <c r="G135" t="s">
        <v>887</v>
      </c>
      <c r="H135" t="s">
        <v>1474</v>
      </c>
      <c r="I135" t="s">
        <v>1475</v>
      </c>
      <c r="K135" t="s">
        <v>1217</v>
      </c>
      <c r="L135" t="s">
        <v>1232</v>
      </c>
      <c r="M135" t="s">
        <v>1219</v>
      </c>
      <c r="N135" t="s">
        <v>1476</v>
      </c>
      <c r="O135" t="s">
        <v>1221</v>
      </c>
      <c r="P135" t="s">
        <v>1221</v>
      </c>
      <c r="R135" t="s">
        <v>1219</v>
      </c>
    </row>
    <row r="136" spans="1:18">
      <c r="A136" t="s">
        <v>964</v>
      </c>
      <c r="B136" t="s">
        <v>296</v>
      </c>
      <c r="C136" t="s">
        <v>1211</v>
      </c>
      <c r="D136" t="s">
        <v>1236</v>
      </c>
      <c r="E136" t="s">
        <v>1477</v>
      </c>
      <c r="F136" t="s">
        <v>1478</v>
      </c>
      <c r="G136" t="s">
        <v>887</v>
      </c>
      <c r="H136" t="s">
        <v>1479</v>
      </c>
      <c r="I136" t="s">
        <v>1480</v>
      </c>
      <c r="K136" t="s">
        <v>1217</v>
      </c>
      <c r="L136" t="s">
        <v>1481</v>
      </c>
      <c r="M136" t="s">
        <v>890</v>
      </c>
      <c r="O136" t="s">
        <v>1221</v>
      </c>
      <c r="P136" t="s">
        <v>1221</v>
      </c>
      <c r="R136" t="s">
        <v>890</v>
      </c>
    </row>
    <row r="137" spans="1:18">
      <c r="A137" t="s">
        <v>964</v>
      </c>
      <c r="B137" t="s">
        <v>296</v>
      </c>
      <c r="C137" t="s">
        <v>1211</v>
      </c>
      <c r="D137" t="s">
        <v>1236</v>
      </c>
      <c r="E137" t="s">
        <v>1482</v>
      </c>
      <c r="F137" t="s">
        <v>1483</v>
      </c>
      <c r="G137" t="s">
        <v>887</v>
      </c>
      <c r="H137" t="s">
        <v>1484</v>
      </c>
      <c r="I137" t="s">
        <v>1485</v>
      </c>
      <c r="K137" t="s">
        <v>1217</v>
      </c>
      <c r="L137" t="s">
        <v>1218</v>
      </c>
      <c r="M137" t="s">
        <v>1219</v>
      </c>
      <c r="N137" t="s">
        <v>1486</v>
      </c>
      <c r="O137" t="s">
        <v>1221</v>
      </c>
      <c r="P137" t="s">
        <v>1221</v>
      </c>
      <c r="R137" t="s">
        <v>1219</v>
      </c>
    </row>
    <row r="138" spans="1:18">
      <c r="A138" t="s">
        <v>964</v>
      </c>
      <c r="B138" t="s">
        <v>296</v>
      </c>
      <c r="C138" t="s">
        <v>1211</v>
      </c>
      <c r="D138" t="s">
        <v>1236</v>
      </c>
      <c r="E138" t="s">
        <v>1482</v>
      </c>
      <c r="F138" t="s">
        <v>1056</v>
      </c>
      <c r="G138" t="s">
        <v>1253</v>
      </c>
      <c r="H138" t="s">
        <v>1487</v>
      </c>
      <c r="I138" t="s">
        <v>1145</v>
      </c>
      <c r="K138" t="s">
        <v>1217</v>
      </c>
      <c r="L138" t="s">
        <v>1382</v>
      </c>
      <c r="M138" t="s">
        <v>1219</v>
      </c>
      <c r="N138" t="s">
        <v>1420</v>
      </c>
      <c r="O138" t="s">
        <v>1488</v>
      </c>
      <c r="P138" t="s">
        <v>1219</v>
      </c>
      <c r="Q138" t="s">
        <v>1489</v>
      </c>
      <c r="R138" t="s">
        <v>1219</v>
      </c>
    </row>
    <row r="139" spans="1:18">
      <c r="A139" t="s">
        <v>964</v>
      </c>
      <c r="B139" t="s">
        <v>296</v>
      </c>
      <c r="C139" t="s">
        <v>1211</v>
      </c>
      <c r="D139" t="s">
        <v>1236</v>
      </c>
      <c r="E139" t="s">
        <v>1490</v>
      </c>
      <c r="F139" t="s">
        <v>1059</v>
      </c>
      <c r="G139" t="s">
        <v>1253</v>
      </c>
      <c r="H139" t="s">
        <v>1491</v>
      </c>
      <c r="I139" t="s">
        <v>1146</v>
      </c>
      <c r="K139" t="s">
        <v>1217</v>
      </c>
      <c r="L139" t="s">
        <v>1316</v>
      </c>
      <c r="M139" t="s">
        <v>1219</v>
      </c>
      <c r="N139" t="s">
        <v>1492</v>
      </c>
      <c r="O139" t="s">
        <v>1493</v>
      </c>
      <c r="P139" t="s">
        <v>1219</v>
      </c>
      <c r="Q139" t="s">
        <v>1494</v>
      </c>
      <c r="R139" t="s">
        <v>1219</v>
      </c>
    </row>
    <row r="140" spans="1:18">
      <c r="A140" t="s">
        <v>964</v>
      </c>
      <c r="B140" t="s">
        <v>296</v>
      </c>
      <c r="C140" t="s">
        <v>1211</v>
      </c>
      <c r="D140" t="s">
        <v>1236</v>
      </c>
      <c r="E140" t="s">
        <v>1490</v>
      </c>
      <c r="F140" t="s">
        <v>1495</v>
      </c>
      <c r="G140" t="s">
        <v>887</v>
      </c>
      <c r="H140" t="s">
        <v>1496</v>
      </c>
      <c r="I140" t="s">
        <v>1497</v>
      </c>
      <c r="K140" t="s">
        <v>1217</v>
      </c>
      <c r="L140" t="s">
        <v>1498</v>
      </c>
      <c r="M140" t="s">
        <v>1219</v>
      </c>
      <c r="N140" t="s">
        <v>1499</v>
      </c>
      <c r="O140" t="s">
        <v>1221</v>
      </c>
      <c r="P140" t="s">
        <v>1221</v>
      </c>
      <c r="R140" t="s">
        <v>1219</v>
      </c>
    </row>
    <row r="141" spans="1:18">
      <c r="A141" t="s">
        <v>964</v>
      </c>
      <c r="B141" t="s">
        <v>296</v>
      </c>
      <c r="C141" t="s">
        <v>1211</v>
      </c>
      <c r="D141" t="s">
        <v>1236</v>
      </c>
      <c r="E141" t="s">
        <v>1500</v>
      </c>
      <c r="F141" t="s">
        <v>1147</v>
      </c>
      <c r="G141" t="s">
        <v>887</v>
      </c>
      <c r="H141" t="s">
        <v>1501</v>
      </c>
      <c r="I141" t="s">
        <v>1148</v>
      </c>
      <c r="K141" t="s">
        <v>1217</v>
      </c>
      <c r="L141" t="s">
        <v>1437</v>
      </c>
      <c r="M141" t="s">
        <v>1219</v>
      </c>
      <c r="N141" t="s">
        <v>1502</v>
      </c>
      <c r="O141" t="s">
        <v>1402</v>
      </c>
      <c r="P141" t="s">
        <v>1219</v>
      </c>
      <c r="Q141" t="s">
        <v>1960</v>
      </c>
      <c r="R141" t="s">
        <v>1219</v>
      </c>
    </row>
    <row r="142" spans="1:18">
      <c r="A142" t="s">
        <v>964</v>
      </c>
      <c r="B142" t="s">
        <v>296</v>
      </c>
      <c r="C142" t="s">
        <v>1211</v>
      </c>
      <c r="D142" t="s">
        <v>1236</v>
      </c>
      <c r="E142" t="s">
        <v>1500</v>
      </c>
      <c r="F142" t="s">
        <v>1147</v>
      </c>
      <c r="G142" t="s">
        <v>1253</v>
      </c>
      <c r="H142" t="s">
        <v>1501</v>
      </c>
      <c r="I142" t="s">
        <v>1148</v>
      </c>
      <c r="K142" t="s">
        <v>1217</v>
      </c>
      <c r="L142" t="s">
        <v>1437</v>
      </c>
      <c r="M142" t="s">
        <v>1219</v>
      </c>
      <c r="N142" t="s">
        <v>1502</v>
      </c>
      <c r="O142" t="s">
        <v>1402</v>
      </c>
      <c r="P142" t="s">
        <v>1219</v>
      </c>
      <c r="Q142" t="s">
        <v>1960</v>
      </c>
      <c r="R142" t="s">
        <v>1219</v>
      </c>
    </row>
    <row r="143" spans="1:18">
      <c r="A143" t="s">
        <v>964</v>
      </c>
      <c r="B143" t="s">
        <v>296</v>
      </c>
      <c r="C143" t="s">
        <v>1211</v>
      </c>
      <c r="D143" t="s">
        <v>1236</v>
      </c>
      <c r="E143" t="s">
        <v>1503</v>
      </c>
      <c r="F143" t="s">
        <v>1504</v>
      </c>
      <c r="G143" t="s">
        <v>887</v>
      </c>
      <c r="H143" t="s">
        <v>1505</v>
      </c>
      <c r="I143" t="s">
        <v>1506</v>
      </c>
      <c r="K143" t="s">
        <v>1217</v>
      </c>
      <c r="L143" t="s">
        <v>1232</v>
      </c>
      <c r="M143" t="s">
        <v>1219</v>
      </c>
      <c r="N143" t="s">
        <v>1388</v>
      </c>
      <c r="O143" t="s">
        <v>1221</v>
      </c>
      <c r="P143" t="s">
        <v>1221</v>
      </c>
      <c r="R143" t="s">
        <v>1219</v>
      </c>
    </row>
    <row r="144" spans="1:18">
      <c r="A144" t="s">
        <v>964</v>
      </c>
      <c r="B144" t="s">
        <v>296</v>
      </c>
      <c r="C144" t="s">
        <v>1211</v>
      </c>
      <c r="D144" t="s">
        <v>1236</v>
      </c>
      <c r="E144" t="s">
        <v>1503</v>
      </c>
      <c r="F144" t="s">
        <v>1061</v>
      </c>
      <c r="G144" t="s">
        <v>1253</v>
      </c>
      <c r="H144" t="s">
        <v>1507</v>
      </c>
      <c r="K144" t="s">
        <v>1217</v>
      </c>
      <c r="L144" t="s">
        <v>1297</v>
      </c>
      <c r="M144" t="s">
        <v>1219</v>
      </c>
      <c r="N144" t="s">
        <v>1326</v>
      </c>
      <c r="O144" t="s">
        <v>1508</v>
      </c>
      <c r="P144" t="s">
        <v>1219</v>
      </c>
      <c r="Q144" t="s">
        <v>1509</v>
      </c>
      <c r="R144" t="s">
        <v>1219</v>
      </c>
    </row>
    <row r="145" spans="1:18">
      <c r="A145" t="s">
        <v>964</v>
      </c>
      <c r="B145" t="s">
        <v>296</v>
      </c>
      <c r="C145" t="s">
        <v>1211</v>
      </c>
      <c r="D145" t="s">
        <v>1236</v>
      </c>
      <c r="E145" t="s">
        <v>1510</v>
      </c>
      <c r="F145" t="s">
        <v>1511</v>
      </c>
      <c r="G145" t="s">
        <v>887</v>
      </c>
      <c r="H145" t="s">
        <v>1512</v>
      </c>
      <c r="I145" t="s">
        <v>1513</v>
      </c>
      <c r="K145" t="s">
        <v>1217</v>
      </c>
      <c r="L145" t="s">
        <v>1514</v>
      </c>
      <c r="M145" t="s">
        <v>890</v>
      </c>
      <c r="O145" t="s">
        <v>1221</v>
      </c>
      <c r="P145" t="s">
        <v>1221</v>
      </c>
      <c r="R145" t="s">
        <v>890</v>
      </c>
    </row>
    <row r="146" spans="1:18">
      <c r="A146" t="s">
        <v>964</v>
      </c>
      <c r="B146" t="s">
        <v>296</v>
      </c>
      <c r="C146" t="s">
        <v>1211</v>
      </c>
      <c r="D146" t="s">
        <v>1236</v>
      </c>
      <c r="E146" t="s">
        <v>1515</v>
      </c>
      <c r="F146" t="s">
        <v>1516</v>
      </c>
      <c r="G146" t="s">
        <v>887</v>
      </c>
      <c r="H146" s="340" t="s">
        <v>1517</v>
      </c>
      <c r="I146" t="s">
        <v>1518</v>
      </c>
      <c r="K146" t="s">
        <v>1217</v>
      </c>
      <c r="L146" t="s">
        <v>1232</v>
      </c>
      <c r="M146" t="s">
        <v>1219</v>
      </c>
      <c r="N146" t="s">
        <v>1273</v>
      </c>
      <c r="O146" t="s">
        <v>1961</v>
      </c>
      <c r="P146" t="s">
        <v>1962</v>
      </c>
      <c r="R146" t="s">
        <v>904</v>
      </c>
    </row>
    <row r="147" spans="1:18">
      <c r="A147" t="s">
        <v>964</v>
      </c>
      <c r="B147" t="s">
        <v>296</v>
      </c>
      <c r="C147" t="s">
        <v>1211</v>
      </c>
      <c r="D147" t="s">
        <v>1236</v>
      </c>
      <c r="E147" t="s">
        <v>1515</v>
      </c>
      <c r="F147" t="s">
        <v>1516</v>
      </c>
      <c r="G147" t="s">
        <v>1253</v>
      </c>
      <c r="H147" s="340" t="s">
        <v>1517</v>
      </c>
      <c r="I147" t="s">
        <v>1518</v>
      </c>
      <c r="K147" t="s">
        <v>1217</v>
      </c>
      <c r="L147" t="s">
        <v>1232</v>
      </c>
      <c r="M147" t="s">
        <v>1219</v>
      </c>
      <c r="N147" t="s">
        <v>1273</v>
      </c>
      <c r="O147" t="s">
        <v>1961</v>
      </c>
      <c r="P147" t="s">
        <v>1962</v>
      </c>
      <c r="R147" t="s">
        <v>904</v>
      </c>
    </row>
    <row r="148" spans="1:18">
      <c r="A148" t="s">
        <v>964</v>
      </c>
      <c r="B148" t="s">
        <v>296</v>
      </c>
      <c r="C148" t="s">
        <v>1211</v>
      </c>
      <c r="D148" t="s">
        <v>1236</v>
      </c>
      <c r="E148" t="s">
        <v>370</v>
      </c>
      <c r="F148" t="s">
        <v>1150</v>
      </c>
      <c r="G148" t="s">
        <v>887</v>
      </c>
      <c r="H148" t="s">
        <v>1519</v>
      </c>
      <c r="I148" t="s">
        <v>1151</v>
      </c>
      <c r="K148" t="s">
        <v>1217</v>
      </c>
      <c r="L148" t="s">
        <v>1218</v>
      </c>
      <c r="M148" t="s">
        <v>1219</v>
      </c>
      <c r="N148" t="s">
        <v>1403</v>
      </c>
      <c r="P148" t="s">
        <v>1219</v>
      </c>
      <c r="Q148" t="s">
        <v>1520</v>
      </c>
      <c r="R148" t="s">
        <v>1219</v>
      </c>
    </row>
    <row r="149" spans="1:18">
      <c r="A149" t="s">
        <v>964</v>
      </c>
      <c r="B149" t="s">
        <v>296</v>
      </c>
      <c r="C149" t="s">
        <v>1211</v>
      </c>
      <c r="D149" t="s">
        <v>1236</v>
      </c>
      <c r="E149" t="s">
        <v>370</v>
      </c>
      <c r="F149" t="s">
        <v>1150</v>
      </c>
      <c r="G149" t="s">
        <v>1253</v>
      </c>
      <c r="H149" t="s">
        <v>1519</v>
      </c>
      <c r="I149" t="s">
        <v>1151</v>
      </c>
      <c r="K149" t="s">
        <v>1217</v>
      </c>
      <c r="L149" t="s">
        <v>1218</v>
      </c>
      <c r="M149" t="s">
        <v>1219</v>
      </c>
      <c r="N149" t="s">
        <v>1403</v>
      </c>
      <c r="P149" t="s">
        <v>1219</v>
      </c>
      <c r="Q149" t="s">
        <v>1520</v>
      </c>
      <c r="R149" t="s">
        <v>1219</v>
      </c>
    </row>
    <row r="150" spans="1:18">
      <c r="A150" t="s">
        <v>964</v>
      </c>
      <c r="B150" t="s">
        <v>296</v>
      </c>
      <c r="C150" t="s">
        <v>1211</v>
      </c>
      <c r="D150" t="s">
        <v>1236</v>
      </c>
      <c r="E150" t="s">
        <v>1521</v>
      </c>
      <c r="F150" t="s">
        <v>1154</v>
      </c>
      <c r="G150" t="s">
        <v>887</v>
      </c>
      <c r="H150" t="s">
        <v>1522</v>
      </c>
      <c r="I150" t="s">
        <v>1155</v>
      </c>
      <c r="K150" t="s">
        <v>1217</v>
      </c>
      <c r="L150" t="s">
        <v>1218</v>
      </c>
      <c r="M150" t="s">
        <v>1219</v>
      </c>
      <c r="N150" t="s">
        <v>1523</v>
      </c>
      <c r="O150" t="s">
        <v>1402</v>
      </c>
      <c r="P150" t="s">
        <v>1219</v>
      </c>
      <c r="Q150" t="s">
        <v>1960</v>
      </c>
      <c r="R150" t="s">
        <v>1219</v>
      </c>
    </row>
    <row r="151" spans="1:18">
      <c r="A151" t="s">
        <v>964</v>
      </c>
      <c r="B151" t="s">
        <v>296</v>
      </c>
      <c r="C151" t="s">
        <v>1211</v>
      </c>
      <c r="D151" t="s">
        <v>1236</v>
      </c>
      <c r="E151" t="s">
        <v>1521</v>
      </c>
      <c r="F151" t="s">
        <v>1154</v>
      </c>
      <c r="G151" t="s">
        <v>1253</v>
      </c>
      <c r="H151" t="s">
        <v>1522</v>
      </c>
      <c r="I151" t="s">
        <v>1155</v>
      </c>
      <c r="K151" t="s">
        <v>1217</v>
      </c>
      <c r="L151" t="s">
        <v>1218</v>
      </c>
      <c r="M151" t="s">
        <v>1219</v>
      </c>
      <c r="N151" t="s">
        <v>1523</v>
      </c>
      <c r="O151" t="s">
        <v>1402</v>
      </c>
      <c r="P151" t="s">
        <v>1219</v>
      </c>
      <c r="Q151" t="s">
        <v>1960</v>
      </c>
      <c r="R151" t="s">
        <v>1219</v>
      </c>
    </row>
    <row r="152" spans="1:18">
      <c r="A152" t="s">
        <v>964</v>
      </c>
      <c r="B152" t="s">
        <v>296</v>
      </c>
      <c r="C152" t="s">
        <v>1211</v>
      </c>
      <c r="D152" t="s">
        <v>1236</v>
      </c>
      <c r="E152" t="s">
        <v>1524</v>
      </c>
      <c r="F152" t="s">
        <v>1525</v>
      </c>
      <c r="G152" t="s">
        <v>887</v>
      </c>
      <c r="H152" t="s">
        <v>1526</v>
      </c>
      <c r="I152" t="s">
        <v>1527</v>
      </c>
      <c r="K152" t="s">
        <v>1278</v>
      </c>
      <c r="L152" t="s">
        <v>1528</v>
      </c>
      <c r="M152" t="s">
        <v>1219</v>
      </c>
      <c r="N152" t="s">
        <v>1529</v>
      </c>
      <c r="O152" t="s">
        <v>1221</v>
      </c>
      <c r="P152" t="s">
        <v>1221</v>
      </c>
      <c r="R152" t="s">
        <v>1219</v>
      </c>
    </row>
    <row r="153" spans="1:18">
      <c r="A153" t="s">
        <v>964</v>
      </c>
      <c r="B153" t="s">
        <v>296</v>
      </c>
      <c r="C153" t="s">
        <v>1211</v>
      </c>
      <c r="D153" t="s">
        <v>1236</v>
      </c>
      <c r="E153" t="s">
        <v>1530</v>
      </c>
      <c r="F153" t="s">
        <v>1195</v>
      </c>
      <c r="G153" t="s">
        <v>887</v>
      </c>
      <c r="H153" t="s">
        <v>1531</v>
      </c>
      <c r="I153" t="s">
        <v>1532</v>
      </c>
      <c r="K153" t="s">
        <v>1217</v>
      </c>
      <c r="L153" t="s">
        <v>1218</v>
      </c>
      <c r="M153" t="s">
        <v>1219</v>
      </c>
      <c r="N153" t="s">
        <v>1533</v>
      </c>
      <c r="O153" t="s">
        <v>1961</v>
      </c>
      <c r="P153" t="s">
        <v>1962</v>
      </c>
      <c r="R153" t="s">
        <v>904</v>
      </c>
    </row>
    <row r="154" spans="1:18">
      <c r="A154" t="s">
        <v>964</v>
      </c>
      <c r="B154" t="s">
        <v>296</v>
      </c>
      <c r="C154" t="s">
        <v>1211</v>
      </c>
      <c r="D154" t="s">
        <v>1236</v>
      </c>
      <c r="E154" t="s">
        <v>1530</v>
      </c>
      <c r="F154" t="s">
        <v>1195</v>
      </c>
      <c r="G154" t="s">
        <v>1253</v>
      </c>
      <c r="H154" t="s">
        <v>1531</v>
      </c>
      <c r="I154" t="s">
        <v>1532</v>
      </c>
      <c r="K154" t="s">
        <v>1217</v>
      </c>
      <c r="L154" t="s">
        <v>1218</v>
      </c>
      <c r="M154" t="s">
        <v>1219</v>
      </c>
      <c r="N154" t="s">
        <v>1533</v>
      </c>
      <c r="O154" t="s">
        <v>1961</v>
      </c>
      <c r="P154" t="s">
        <v>1962</v>
      </c>
      <c r="R154" t="s">
        <v>904</v>
      </c>
    </row>
    <row r="155" spans="1:18">
      <c r="A155" t="s">
        <v>964</v>
      </c>
      <c r="B155" t="s">
        <v>296</v>
      </c>
      <c r="C155" t="s">
        <v>1211</v>
      </c>
      <c r="D155" t="s">
        <v>1236</v>
      </c>
      <c r="E155" t="s">
        <v>1534</v>
      </c>
      <c r="F155" t="s">
        <v>1064</v>
      </c>
      <c r="G155" t="s">
        <v>887</v>
      </c>
      <c r="H155" t="s">
        <v>1535</v>
      </c>
      <c r="I155" t="s">
        <v>1159</v>
      </c>
      <c r="K155" t="s">
        <v>1217</v>
      </c>
      <c r="L155" t="s">
        <v>1536</v>
      </c>
      <c r="M155" t="s">
        <v>890</v>
      </c>
      <c r="O155" t="s">
        <v>1221</v>
      </c>
      <c r="P155" t="s">
        <v>1221</v>
      </c>
      <c r="R155" t="s">
        <v>890</v>
      </c>
    </row>
    <row r="156" spans="1:18">
      <c r="A156" t="s">
        <v>964</v>
      </c>
      <c r="B156" t="s">
        <v>296</v>
      </c>
      <c r="C156" t="s">
        <v>1211</v>
      </c>
      <c r="D156" t="s">
        <v>1236</v>
      </c>
      <c r="E156" t="s">
        <v>1537</v>
      </c>
      <c r="F156" t="s">
        <v>1538</v>
      </c>
      <c r="G156" t="s">
        <v>887</v>
      </c>
      <c r="H156" t="s">
        <v>1539</v>
      </c>
      <c r="I156" t="s">
        <v>1540</v>
      </c>
      <c r="K156" t="s">
        <v>1217</v>
      </c>
      <c r="L156" t="s">
        <v>1385</v>
      </c>
      <c r="M156" t="s">
        <v>890</v>
      </c>
      <c r="O156" t="s">
        <v>1221</v>
      </c>
      <c r="P156" t="s">
        <v>1221</v>
      </c>
      <c r="R156" t="s">
        <v>890</v>
      </c>
    </row>
    <row r="157" spans="1:18">
      <c r="A157" t="s">
        <v>964</v>
      </c>
      <c r="B157" t="s">
        <v>296</v>
      </c>
      <c r="C157" t="s">
        <v>1211</v>
      </c>
      <c r="D157" t="s">
        <v>1236</v>
      </c>
      <c r="E157" t="s">
        <v>1541</v>
      </c>
      <c r="F157" t="s">
        <v>1542</v>
      </c>
      <c r="G157" t="s">
        <v>887</v>
      </c>
      <c r="H157" t="s">
        <v>1543</v>
      </c>
      <c r="I157" t="s">
        <v>1544</v>
      </c>
      <c r="K157" t="s">
        <v>1217</v>
      </c>
      <c r="L157" t="s">
        <v>1545</v>
      </c>
      <c r="M157" t="s">
        <v>1219</v>
      </c>
      <c r="N157" t="s">
        <v>1546</v>
      </c>
      <c r="O157" t="s">
        <v>1221</v>
      </c>
      <c r="P157" t="s">
        <v>1221</v>
      </c>
      <c r="R157" t="s">
        <v>1219</v>
      </c>
    </row>
    <row r="158" spans="1:18">
      <c r="A158" t="s">
        <v>964</v>
      </c>
      <c r="B158" t="s">
        <v>296</v>
      </c>
      <c r="C158" t="s">
        <v>1211</v>
      </c>
      <c r="D158" t="s">
        <v>1236</v>
      </c>
      <c r="E158" t="s">
        <v>1541</v>
      </c>
      <c r="F158" t="s">
        <v>1065</v>
      </c>
      <c r="G158" t="s">
        <v>1253</v>
      </c>
      <c r="H158" t="s">
        <v>1547</v>
      </c>
      <c r="I158" t="s">
        <v>1160</v>
      </c>
      <c r="K158" t="s">
        <v>1217</v>
      </c>
      <c r="L158" t="s">
        <v>1548</v>
      </c>
      <c r="M158" t="s">
        <v>1219</v>
      </c>
      <c r="N158" t="s">
        <v>1549</v>
      </c>
      <c r="O158" t="s">
        <v>1550</v>
      </c>
      <c r="P158" t="s">
        <v>1219</v>
      </c>
      <c r="Q158" t="s">
        <v>1551</v>
      </c>
      <c r="R158" t="s">
        <v>1219</v>
      </c>
    </row>
    <row r="159" spans="1:18">
      <c r="A159" t="s">
        <v>964</v>
      </c>
      <c r="B159" t="s">
        <v>296</v>
      </c>
      <c r="C159" t="s">
        <v>1211</v>
      </c>
      <c r="D159" t="s">
        <v>1236</v>
      </c>
      <c r="E159" t="s">
        <v>386</v>
      </c>
      <c r="F159" t="s">
        <v>1161</v>
      </c>
      <c r="G159" t="s">
        <v>887</v>
      </c>
      <c r="H159" t="s">
        <v>1552</v>
      </c>
      <c r="I159" t="s">
        <v>1162</v>
      </c>
      <c r="K159" t="s">
        <v>1217</v>
      </c>
      <c r="L159" t="s">
        <v>1553</v>
      </c>
      <c r="M159" t="s">
        <v>1219</v>
      </c>
      <c r="N159" t="s">
        <v>1554</v>
      </c>
      <c r="O159" t="s">
        <v>1555</v>
      </c>
      <c r="P159" t="s">
        <v>1219</v>
      </c>
      <c r="Q159" t="s">
        <v>1556</v>
      </c>
      <c r="R159" t="s">
        <v>1219</v>
      </c>
    </row>
    <row r="160" spans="1:18">
      <c r="A160" t="s">
        <v>964</v>
      </c>
      <c r="B160" t="s">
        <v>296</v>
      </c>
      <c r="C160" t="s">
        <v>1211</v>
      </c>
      <c r="D160" t="s">
        <v>1236</v>
      </c>
      <c r="E160" t="s">
        <v>386</v>
      </c>
      <c r="F160" t="s">
        <v>1161</v>
      </c>
      <c r="G160" t="s">
        <v>1253</v>
      </c>
      <c r="H160" t="s">
        <v>1552</v>
      </c>
      <c r="I160" t="s">
        <v>1162</v>
      </c>
      <c r="K160" t="s">
        <v>1217</v>
      </c>
      <c r="L160" t="s">
        <v>1553</v>
      </c>
      <c r="M160" t="s">
        <v>1219</v>
      </c>
      <c r="N160" t="s">
        <v>1554</v>
      </c>
      <c r="O160" t="s">
        <v>1555</v>
      </c>
      <c r="P160" t="s">
        <v>1219</v>
      </c>
      <c r="Q160" t="s">
        <v>1556</v>
      </c>
      <c r="R160" t="s">
        <v>1219</v>
      </c>
    </row>
    <row r="161" spans="1:18">
      <c r="A161" t="s">
        <v>964</v>
      </c>
      <c r="B161" t="s">
        <v>296</v>
      </c>
      <c r="C161" t="s">
        <v>1211</v>
      </c>
      <c r="D161" t="s">
        <v>1236</v>
      </c>
      <c r="E161" t="s">
        <v>395</v>
      </c>
      <c r="F161" t="s">
        <v>1557</v>
      </c>
      <c r="G161" t="s">
        <v>887</v>
      </c>
      <c r="H161" t="s">
        <v>1558</v>
      </c>
      <c r="I161" t="s">
        <v>1559</v>
      </c>
      <c r="K161" t="s">
        <v>1278</v>
      </c>
      <c r="L161" t="s">
        <v>1560</v>
      </c>
      <c r="M161" t="s">
        <v>1309</v>
      </c>
      <c r="O161" t="s">
        <v>1221</v>
      </c>
      <c r="P161" t="s">
        <v>1221</v>
      </c>
      <c r="R161" t="s">
        <v>904</v>
      </c>
    </row>
    <row r="162" spans="1:18">
      <c r="A162" t="s">
        <v>964</v>
      </c>
      <c r="B162" t="s">
        <v>296</v>
      </c>
      <c r="C162" t="s">
        <v>1211</v>
      </c>
      <c r="D162" t="s">
        <v>1236</v>
      </c>
      <c r="E162" t="s">
        <v>1561</v>
      </c>
      <c r="F162" t="s">
        <v>1562</v>
      </c>
      <c r="G162" t="s">
        <v>887</v>
      </c>
      <c r="H162" t="s">
        <v>1563</v>
      </c>
      <c r="I162" t="s">
        <v>1564</v>
      </c>
      <c r="K162" t="s">
        <v>1217</v>
      </c>
      <c r="L162" t="s">
        <v>1232</v>
      </c>
      <c r="M162" t="s">
        <v>890</v>
      </c>
      <c r="O162" t="s">
        <v>1221</v>
      </c>
      <c r="P162" t="s">
        <v>1221</v>
      </c>
      <c r="R162" t="s">
        <v>890</v>
      </c>
    </row>
    <row r="163" spans="1:18">
      <c r="A163" t="s">
        <v>964</v>
      </c>
      <c r="B163" t="s">
        <v>296</v>
      </c>
      <c r="C163" t="s">
        <v>1211</v>
      </c>
      <c r="D163" t="s">
        <v>1236</v>
      </c>
      <c r="E163" t="s">
        <v>286</v>
      </c>
      <c r="F163" t="s">
        <v>1565</v>
      </c>
      <c r="G163" t="s">
        <v>887</v>
      </c>
      <c r="H163" t="s">
        <v>1566</v>
      </c>
      <c r="I163" t="s">
        <v>1567</v>
      </c>
      <c r="K163" t="s">
        <v>1217</v>
      </c>
      <c r="L163" t="s">
        <v>1232</v>
      </c>
      <c r="M163" t="s">
        <v>1219</v>
      </c>
      <c r="N163" t="s">
        <v>1568</v>
      </c>
      <c r="O163" t="s">
        <v>1221</v>
      </c>
      <c r="P163" t="s">
        <v>1221</v>
      </c>
      <c r="R163" t="s">
        <v>1219</v>
      </c>
    </row>
    <row r="164" spans="1:18">
      <c r="A164" t="s">
        <v>964</v>
      </c>
      <c r="B164" t="s">
        <v>296</v>
      </c>
      <c r="C164" t="s">
        <v>1211</v>
      </c>
      <c r="D164" t="s">
        <v>1236</v>
      </c>
      <c r="E164" t="s">
        <v>1569</v>
      </c>
      <c r="F164" t="s">
        <v>1164</v>
      </c>
      <c r="G164" t="s">
        <v>887</v>
      </c>
      <c r="H164" t="s">
        <v>1570</v>
      </c>
      <c r="I164" t="s">
        <v>1165</v>
      </c>
      <c r="K164" t="s">
        <v>1217</v>
      </c>
      <c r="L164" t="s">
        <v>1232</v>
      </c>
      <c r="M164" t="s">
        <v>1219</v>
      </c>
      <c r="N164" t="s">
        <v>1304</v>
      </c>
      <c r="O164" t="s">
        <v>1421</v>
      </c>
      <c r="P164" t="s">
        <v>1219</v>
      </c>
      <c r="Q164" t="s">
        <v>1556</v>
      </c>
      <c r="R164" t="s">
        <v>1219</v>
      </c>
    </row>
    <row r="165" spans="1:18">
      <c r="A165" t="s">
        <v>964</v>
      </c>
      <c r="B165" t="s">
        <v>296</v>
      </c>
      <c r="C165" t="s">
        <v>1211</v>
      </c>
      <c r="D165" t="s">
        <v>1236</v>
      </c>
      <c r="E165" t="s">
        <v>1569</v>
      </c>
      <c r="F165" t="s">
        <v>1164</v>
      </c>
      <c r="G165" t="s">
        <v>1253</v>
      </c>
      <c r="H165" t="s">
        <v>1570</v>
      </c>
      <c r="I165" t="s">
        <v>1165</v>
      </c>
      <c r="K165" t="s">
        <v>1217</v>
      </c>
      <c r="L165" t="s">
        <v>1232</v>
      </c>
      <c r="M165" t="s">
        <v>1219</v>
      </c>
      <c r="N165" t="s">
        <v>1304</v>
      </c>
      <c r="O165" t="s">
        <v>1421</v>
      </c>
      <c r="P165" t="s">
        <v>1219</v>
      </c>
      <c r="Q165" t="s">
        <v>1556</v>
      </c>
      <c r="R165" t="s">
        <v>1219</v>
      </c>
    </row>
    <row r="166" spans="1:18">
      <c r="A166" t="s">
        <v>964</v>
      </c>
      <c r="B166" t="s">
        <v>296</v>
      </c>
      <c r="C166" t="s">
        <v>1211</v>
      </c>
      <c r="D166" t="s">
        <v>1236</v>
      </c>
      <c r="E166" t="s">
        <v>414</v>
      </c>
      <c r="F166" t="s">
        <v>1571</v>
      </c>
      <c r="G166" t="s">
        <v>887</v>
      </c>
      <c r="H166" t="s">
        <v>1572</v>
      </c>
      <c r="I166" t="s">
        <v>1573</v>
      </c>
      <c r="K166" t="s">
        <v>1217</v>
      </c>
      <c r="L166" t="s">
        <v>1232</v>
      </c>
      <c r="M166" t="s">
        <v>1219</v>
      </c>
      <c r="N166" t="s">
        <v>1574</v>
      </c>
      <c r="O166" t="s">
        <v>1221</v>
      </c>
      <c r="P166" t="s">
        <v>1221</v>
      </c>
      <c r="R166" t="s">
        <v>1219</v>
      </c>
    </row>
    <row r="167" spans="1:18">
      <c r="A167" t="s">
        <v>964</v>
      </c>
      <c r="B167" t="s">
        <v>296</v>
      </c>
      <c r="C167" t="s">
        <v>1211</v>
      </c>
      <c r="D167" t="s">
        <v>1236</v>
      </c>
      <c r="E167" t="s">
        <v>414</v>
      </c>
      <c r="F167" t="s">
        <v>1069</v>
      </c>
      <c r="G167" t="s">
        <v>1253</v>
      </c>
      <c r="H167" t="s">
        <v>1575</v>
      </c>
      <c r="I167" t="s">
        <v>1168</v>
      </c>
      <c r="K167" t="s">
        <v>1217</v>
      </c>
      <c r="L167" t="s">
        <v>1498</v>
      </c>
      <c r="M167" t="s">
        <v>1219</v>
      </c>
      <c r="N167" t="s">
        <v>1576</v>
      </c>
      <c r="O167" t="s">
        <v>1577</v>
      </c>
      <c r="P167" t="s">
        <v>1219</v>
      </c>
      <c r="Q167" t="s">
        <v>1578</v>
      </c>
      <c r="R167" t="s">
        <v>1219</v>
      </c>
    </row>
    <row r="168" spans="1:18">
      <c r="A168" t="s">
        <v>964</v>
      </c>
      <c r="B168" t="s">
        <v>296</v>
      </c>
      <c r="C168" t="s">
        <v>1211</v>
      </c>
      <c r="D168" t="s">
        <v>1236</v>
      </c>
      <c r="E168" t="s">
        <v>1579</v>
      </c>
      <c r="F168" t="s">
        <v>1580</v>
      </c>
      <c r="G168" t="s">
        <v>887</v>
      </c>
      <c r="H168" t="s">
        <v>1581</v>
      </c>
      <c r="I168" t="s">
        <v>1582</v>
      </c>
      <c r="K168" t="s">
        <v>1217</v>
      </c>
      <c r="L168" t="s">
        <v>1583</v>
      </c>
      <c r="M168" t="s">
        <v>1219</v>
      </c>
      <c r="N168" t="s">
        <v>1584</v>
      </c>
      <c r="O168" t="s">
        <v>1221</v>
      </c>
      <c r="P168" t="s">
        <v>1221</v>
      </c>
      <c r="R168" t="s">
        <v>1219</v>
      </c>
    </row>
    <row r="169" spans="1:18">
      <c r="A169" t="s">
        <v>964</v>
      </c>
      <c r="B169" t="s">
        <v>296</v>
      </c>
      <c r="C169" t="s">
        <v>1211</v>
      </c>
      <c r="D169" t="s">
        <v>1236</v>
      </c>
      <c r="E169" t="s">
        <v>1585</v>
      </c>
      <c r="F169" t="s">
        <v>1586</v>
      </c>
      <c r="G169" t="s">
        <v>887</v>
      </c>
      <c r="H169" t="s">
        <v>917</v>
      </c>
      <c r="K169" t="s">
        <v>1217</v>
      </c>
      <c r="L169" t="s">
        <v>1232</v>
      </c>
      <c r="M169" t="s">
        <v>890</v>
      </c>
      <c r="O169" t="s">
        <v>1221</v>
      </c>
      <c r="P169" t="s">
        <v>1221</v>
      </c>
      <c r="R169" t="s">
        <v>890</v>
      </c>
    </row>
    <row r="170" spans="1:18">
      <c r="A170" t="s">
        <v>964</v>
      </c>
      <c r="B170" t="s">
        <v>296</v>
      </c>
      <c r="C170" t="s">
        <v>1211</v>
      </c>
      <c r="D170" t="s">
        <v>1236</v>
      </c>
      <c r="E170" t="s">
        <v>422</v>
      </c>
      <c r="F170" t="s">
        <v>1587</v>
      </c>
      <c r="G170" t="s">
        <v>887</v>
      </c>
      <c r="H170" t="s">
        <v>1588</v>
      </c>
      <c r="I170" t="s">
        <v>1589</v>
      </c>
      <c r="K170" t="s">
        <v>1217</v>
      </c>
      <c r="L170" t="s">
        <v>1255</v>
      </c>
      <c r="M170" t="s">
        <v>890</v>
      </c>
      <c r="O170" t="s">
        <v>1221</v>
      </c>
      <c r="P170" t="s">
        <v>1221</v>
      </c>
      <c r="R170" t="s">
        <v>890</v>
      </c>
    </row>
    <row r="171" spans="1:18">
      <c r="A171" t="s">
        <v>964</v>
      </c>
      <c r="B171" t="s">
        <v>296</v>
      </c>
      <c r="C171" t="s">
        <v>1211</v>
      </c>
      <c r="D171" t="s">
        <v>1236</v>
      </c>
      <c r="E171" t="s">
        <v>1590</v>
      </c>
      <c r="F171" t="s">
        <v>1591</v>
      </c>
      <c r="G171" t="s">
        <v>1253</v>
      </c>
      <c r="H171" s="340" t="s">
        <v>1592</v>
      </c>
      <c r="I171" t="s">
        <v>1593</v>
      </c>
      <c r="K171" t="s">
        <v>1217</v>
      </c>
      <c r="L171" t="s">
        <v>1232</v>
      </c>
      <c r="M171" t="s">
        <v>1219</v>
      </c>
      <c r="N171" t="s">
        <v>1594</v>
      </c>
      <c r="O171" t="s">
        <v>1961</v>
      </c>
      <c r="P171" t="s">
        <v>1962</v>
      </c>
      <c r="R171" t="s">
        <v>904</v>
      </c>
    </row>
    <row r="172" spans="1:18">
      <c r="A172" t="s">
        <v>964</v>
      </c>
      <c r="B172" t="s">
        <v>296</v>
      </c>
      <c r="C172" t="s">
        <v>1211</v>
      </c>
      <c r="D172" t="s">
        <v>1236</v>
      </c>
      <c r="E172" t="s">
        <v>1590</v>
      </c>
      <c r="F172" t="s">
        <v>1591</v>
      </c>
      <c r="G172" t="s">
        <v>887</v>
      </c>
      <c r="H172" t="s">
        <v>1592</v>
      </c>
      <c r="I172" t="s">
        <v>1593</v>
      </c>
      <c r="K172" t="s">
        <v>1217</v>
      </c>
      <c r="L172" t="s">
        <v>1232</v>
      </c>
      <c r="M172" t="s">
        <v>1219</v>
      </c>
      <c r="N172" t="s">
        <v>1594</v>
      </c>
      <c r="O172" t="s">
        <v>1961</v>
      </c>
      <c r="P172" t="s">
        <v>1962</v>
      </c>
      <c r="R172" t="s">
        <v>904</v>
      </c>
    </row>
    <row r="173" spans="1:18">
      <c r="A173" t="s">
        <v>964</v>
      </c>
      <c r="B173" t="s">
        <v>296</v>
      </c>
      <c r="C173" t="s">
        <v>1211</v>
      </c>
      <c r="D173" t="s">
        <v>1236</v>
      </c>
      <c r="E173" t="s">
        <v>1595</v>
      </c>
      <c r="F173" t="s">
        <v>1596</v>
      </c>
      <c r="G173" t="s">
        <v>887</v>
      </c>
      <c r="H173" t="s">
        <v>1597</v>
      </c>
      <c r="I173" t="s">
        <v>1598</v>
      </c>
      <c r="K173" t="s">
        <v>1217</v>
      </c>
      <c r="L173" t="s">
        <v>1391</v>
      </c>
      <c r="M173" t="s">
        <v>1219</v>
      </c>
      <c r="N173" t="s">
        <v>1599</v>
      </c>
      <c r="O173" t="s">
        <v>1221</v>
      </c>
      <c r="P173" t="s">
        <v>1221</v>
      </c>
      <c r="R173" t="s">
        <v>1219</v>
      </c>
    </row>
    <row r="174" spans="1:18">
      <c r="A174" t="s">
        <v>964</v>
      </c>
      <c r="B174" t="s">
        <v>296</v>
      </c>
      <c r="C174" t="s">
        <v>1211</v>
      </c>
      <c r="D174" t="s">
        <v>1236</v>
      </c>
      <c r="E174" t="s">
        <v>1595</v>
      </c>
      <c r="F174" t="s">
        <v>1072</v>
      </c>
      <c r="G174" t="s">
        <v>1253</v>
      </c>
      <c r="H174" t="s">
        <v>1600</v>
      </c>
      <c r="I174" t="s">
        <v>1169</v>
      </c>
      <c r="K174" t="s">
        <v>1217</v>
      </c>
      <c r="L174" t="s">
        <v>1601</v>
      </c>
      <c r="M174" t="s">
        <v>1219</v>
      </c>
      <c r="N174" t="s">
        <v>1602</v>
      </c>
      <c r="O174" t="s">
        <v>1603</v>
      </c>
      <c r="P174" t="s">
        <v>1604</v>
      </c>
      <c r="R174" t="s">
        <v>904</v>
      </c>
    </row>
    <row r="175" spans="1:18">
      <c r="A175" t="s">
        <v>964</v>
      </c>
      <c r="B175" t="s">
        <v>296</v>
      </c>
      <c r="C175" t="s">
        <v>1211</v>
      </c>
      <c r="D175" t="s">
        <v>1236</v>
      </c>
      <c r="E175" t="s">
        <v>1605</v>
      </c>
      <c r="F175" t="s">
        <v>1606</v>
      </c>
      <c r="G175" t="s">
        <v>887</v>
      </c>
      <c r="H175" t="s">
        <v>1607</v>
      </c>
      <c r="I175" t="s">
        <v>1608</v>
      </c>
      <c r="K175" t="s">
        <v>1217</v>
      </c>
      <c r="L175" t="s">
        <v>1261</v>
      </c>
      <c r="M175" t="s">
        <v>890</v>
      </c>
      <c r="O175" t="s">
        <v>1221</v>
      </c>
      <c r="P175" t="s">
        <v>1221</v>
      </c>
      <c r="R175" t="s">
        <v>890</v>
      </c>
    </row>
    <row r="176" spans="1:18">
      <c r="A176" t="s">
        <v>964</v>
      </c>
      <c r="B176" t="s">
        <v>296</v>
      </c>
      <c r="C176" t="s">
        <v>1211</v>
      </c>
      <c r="D176" t="s">
        <v>1236</v>
      </c>
      <c r="E176" t="s">
        <v>443</v>
      </c>
      <c r="F176" t="s">
        <v>1609</v>
      </c>
      <c r="G176" t="s">
        <v>887</v>
      </c>
      <c r="H176" t="s">
        <v>1610</v>
      </c>
      <c r="I176" t="s">
        <v>1611</v>
      </c>
      <c r="K176" t="s">
        <v>1217</v>
      </c>
      <c r="L176" t="s">
        <v>1232</v>
      </c>
      <c r="M176" t="s">
        <v>1219</v>
      </c>
      <c r="N176" t="s">
        <v>1612</v>
      </c>
      <c r="O176" t="s">
        <v>1221</v>
      </c>
      <c r="P176" t="s">
        <v>1221</v>
      </c>
      <c r="R176" t="s">
        <v>1219</v>
      </c>
    </row>
    <row r="177" spans="1:18">
      <c r="A177" t="s">
        <v>964</v>
      </c>
      <c r="B177" t="s">
        <v>296</v>
      </c>
      <c r="C177" t="s">
        <v>1211</v>
      </c>
      <c r="D177" t="s">
        <v>1236</v>
      </c>
      <c r="E177" t="s">
        <v>1613</v>
      </c>
      <c r="F177" t="s">
        <v>1614</v>
      </c>
      <c r="G177" t="s">
        <v>887</v>
      </c>
      <c r="H177" t="s">
        <v>1615</v>
      </c>
      <c r="I177" t="s">
        <v>1616</v>
      </c>
      <c r="K177" t="s">
        <v>1217</v>
      </c>
      <c r="L177" t="s">
        <v>1617</v>
      </c>
      <c r="M177" t="s">
        <v>1219</v>
      </c>
      <c r="N177" t="s">
        <v>1960</v>
      </c>
      <c r="O177" t="s">
        <v>1221</v>
      </c>
      <c r="P177" t="s">
        <v>1221</v>
      </c>
      <c r="R177" t="s">
        <v>1219</v>
      </c>
    </row>
    <row r="178" spans="1:18">
      <c r="A178" t="s">
        <v>964</v>
      </c>
      <c r="B178" t="s">
        <v>296</v>
      </c>
      <c r="C178" t="s">
        <v>1211</v>
      </c>
      <c r="D178" t="s">
        <v>1236</v>
      </c>
      <c r="E178" t="s">
        <v>1618</v>
      </c>
      <c r="F178" t="s">
        <v>1619</v>
      </c>
      <c r="G178" t="s">
        <v>887</v>
      </c>
      <c r="H178" t="s">
        <v>1620</v>
      </c>
      <c r="I178" t="s">
        <v>1621</v>
      </c>
      <c r="K178" t="s">
        <v>1217</v>
      </c>
      <c r="L178" t="s">
        <v>1218</v>
      </c>
      <c r="M178" t="s">
        <v>1219</v>
      </c>
      <c r="N178" t="s">
        <v>1622</v>
      </c>
      <c r="O178" t="s">
        <v>1221</v>
      </c>
      <c r="P178" t="s">
        <v>1221</v>
      </c>
      <c r="R178" t="s">
        <v>1219</v>
      </c>
    </row>
    <row r="179" spans="1:18">
      <c r="A179" t="s">
        <v>964</v>
      </c>
      <c r="B179" t="s">
        <v>296</v>
      </c>
      <c r="C179" t="s">
        <v>1211</v>
      </c>
      <c r="D179" t="s">
        <v>1236</v>
      </c>
      <c r="E179" t="s">
        <v>1618</v>
      </c>
      <c r="F179" t="s">
        <v>1075</v>
      </c>
      <c r="G179" t="s">
        <v>1253</v>
      </c>
      <c r="H179" t="s">
        <v>1623</v>
      </c>
      <c r="I179" t="s">
        <v>1170</v>
      </c>
      <c r="K179" t="s">
        <v>1217</v>
      </c>
      <c r="L179" t="s">
        <v>1385</v>
      </c>
      <c r="M179" t="s">
        <v>1219</v>
      </c>
      <c r="N179" t="s">
        <v>1624</v>
      </c>
      <c r="O179" t="s">
        <v>1387</v>
      </c>
      <c r="P179" t="s">
        <v>1219</v>
      </c>
      <c r="Q179" t="s">
        <v>1576</v>
      </c>
      <c r="R179" t="s">
        <v>1219</v>
      </c>
    </row>
    <row r="180" spans="1:18">
      <c r="A180" t="s">
        <v>964</v>
      </c>
      <c r="B180" t="s">
        <v>296</v>
      </c>
      <c r="C180" t="s">
        <v>1211</v>
      </c>
      <c r="D180" t="s">
        <v>1236</v>
      </c>
      <c r="E180" t="s">
        <v>1625</v>
      </c>
      <c r="F180" t="s">
        <v>1626</v>
      </c>
      <c r="G180" t="s">
        <v>887</v>
      </c>
      <c r="H180" t="s">
        <v>1627</v>
      </c>
      <c r="I180" t="s">
        <v>1628</v>
      </c>
      <c r="K180" t="s">
        <v>1217</v>
      </c>
      <c r="L180" t="s">
        <v>1385</v>
      </c>
      <c r="M180" t="s">
        <v>1219</v>
      </c>
      <c r="N180" t="s">
        <v>1568</v>
      </c>
      <c r="O180" t="s">
        <v>1221</v>
      </c>
      <c r="P180" t="s">
        <v>1221</v>
      </c>
      <c r="R180" t="s">
        <v>1219</v>
      </c>
    </row>
    <row r="181" spans="1:18">
      <c r="A181" t="s">
        <v>964</v>
      </c>
      <c r="B181" t="s">
        <v>296</v>
      </c>
      <c r="C181" t="s">
        <v>1211</v>
      </c>
      <c r="D181" t="s">
        <v>1236</v>
      </c>
      <c r="E181" t="s">
        <v>1629</v>
      </c>
      <c r="F181" t="s">
        <v>1630</v>
      </c>
      <c r="G181" t="s">
        <v>887</v>
      </c>
      <c r="H181" t="s">
        <v>926</v>
      </c>
      <c r="I181" t="s">
        <v>927</v>
      </c>
      <c r="K181" t="s">
        <v>1217</v>
      </c>
      <c r="L181" t="s">
        <v>1232</v>
      </c>
      <c r="M181" t="s">
        <v>890</v>
      </c>
      <c r="O181" t="s">
        <v>1221</v>
      </c>
      <c r="P181" t="s">
        <v>1221</v>
      </c>
      <c r="R181" t="s">
        <v>890</v>
      </c>
    </row>
    <row r="182" spans="1:18">
      <c r="A182" t="s">
        <v>964</v>
      </c>
      <c r="B182" t="s">
        <v>296</v>
      </c>
      <c r="C182" t="s">
        <v>1211</v>
      </c>
      <c r="D182" t="s">
        <v>1236</v>
      </c>
      <c r="E182" t="s">
        <v>1631</v>
      </c>
      <c r="F182" t="s">
        <v>1632</v>
      </c>
      <c r="G182" t="s">
        <v>887</v>
      </c>
      <c r="H182" t="s">
        <v>1633</v>
      </c>
      <c r="I182" t="s">
        <v>1634</v>
      </c>
      <c r="K182" t="s">
        <v>1217</v>
      </c>
      <c r="L182" t="s">
        <v>1635</v>
      </c>
      <c r="M182" t="s">
        <v>1219</v>
      </c>
      <c r="N182" t="s">
        <v>1636</v>
      </c>
      <c r="O182" t="s">
        <v>1221</v>
      </c>
      <c r="P182" t="s">
        <v>1221</v>
      </c>
      <c r="R182" t="s">
        <v>1219</v>
      </c>
    </row>
    <row r="183" spans="1:18">
      <c r="A183" t="s">
        <v>964</v>
      </c>
      <c r="B183" t="s">
        <v>296</v>
      </c>
      <c r="C183" t="s">
        <v>1211</v>
      </c>
      <c r="D183" t="s">
        <v>1236</v>
      </c>
      <c r="E183" t="s">
        <v>1631</v>
      </c>
      <c r="F183" t="s">
        <v>1078</v>
      </c>
      <c r="G183" t="s">
        <v>1253</v>
      </c>
      <c r="H183" t="s">
        <v>1637</v>
      </c>
      <c r="I183" t="s">
        <v>1171</v>
      </c>
      <c r="K183" t="s">
        <v>1278</v>
      </c>
      <c r="L183" t="s">
        <v>1316</v>
      </c>
      <c r="M183" t="s">
        <v>1219</v>
      </c>
      <c r="N183" t="s">
        <v>1638</v>
      </c>
      <c r="O183" t="s">
        <v>1639</v>
      </c>
      <c r="P183" t="s">
        <v>1219</v>
      </c>
      <c r="Q183" t="s">
        <v>1640</v>
      </c>
      <c r="R183" t="s">
        <v>1219</v>
      </c>
    </row>
    <row r="184" spans="1:18">
      <c r="A184" t="s">
        <v>964</v>
      </c>
      <c r="B184" t="s">
        <v>296</v>
      </c>
      <c r="C184" t="s">
        <v>1211</v>
      </c>
      <c r="D184" t="s">
        <v>1236</v>
      </c>
      <c r="E184" t="s">
        <v>1641</v>
      </c>
      <c r="F184" t="s">
        <v>1642</v>
      </c>
      <c r="G184" t="s">
        <v>887</v>
      </c>
      <c r="H184" t="s">
        <v>928</v>
      </c>
      <c r="I184" t="s">
        <v>929</v>
      </c>
      <c r="K184" t="s">
        <v>1217</v>
      </c>
      <c r="L184" t="s">
        <v>1643</v>
      </c>
      <c r="M184" t="s">
        <v>890</v>
      </c>
      <c r="O184" t="s">
        <v>1221</v>
      </c>
      <c r="P184" t="s">
        <v>1221</v>
      </c>
      <c r="R184" t="s">
        <v>890</v>
      </c>
    </row>
    <row r="185" spans="1:18">
      <c r="A185" t="s">
        <v>964</v>
      </c>
      <c r="B185" t="s">
        <v>296</v>
      </c>
      <c r="C185" t="s">
        <v>1211</v>
      </c>
      <c r="D185" t="s">
        <v>1236</v>
      </c>
      <c r="E185" t="s">
        <v>1644</v>
      </c>
      <c r="F185" t="s">
        <v>1172</v>
      </c>
      <c r="G185" t="s">
        <v>887</v>
      </c>
      <c r="H185" t="s">
        <v>1645</v>
      </c>
      <c r="I185" t="s">
        <v>1173</v>
      </c>
      <c r="K185" t="s">
        <v>1217</v>
      </c>
      <c r="L185" t="s">
        <v>1646</v>
      </c>
      <c r="M185" t="s">
        <v>1219</v>
      </c>
      <c r="N185" t="s">
        <v>1499</v>
      </c>
      <c r="O185" t="s">
        <v>1402</v>
      </c>
      <c r="P185" t="s">
        <v>1219</v>
      </c>
      <c r="Q185" t="s">
        <v>1963</v>
      </c>
      <c r="R185" t="s">
        <v>1219</v>
      </c>
    </row>
    <row r="186" spans="1:18">
      <c r="A186" t="s">
        <v>964</v>
      </c>
      <c r="B186" t="s">
        <v>296</v>
      </c>
      <c r="C186" t="s">
        <v>1211</v>
      </c>
      <c r="D186" t="s">
        <v>1236</v>
      </c>
      <c r="E186" t="s">
        <v>1644</v>
      </c>
      <c r="F186" t="s">
        <v>1172</v>
      </c>
      <c r="G186" t="s">
        <v>1253</v>
      </c>
      <c r="H186" t="s">
        <v>1645</v>
      </c>
      <c r="I186" t="s">
        <v>1173</v>
      </c>
      <c r="K186" t="s">
        <v>1217</v>
      </c>
      <c r="L186" t="s">
        <v>1646</v>
      </c>
      <c r="M186" t="s">
        <v>1219</v>
      </c>
      <c r="N186" t="s">
        <v>1499</v>
      </c>
      <c r="O186" t="s">
        <v>1402</v>
      </c>
      <c r="P186" t="s">
        <v>1219</v>
      </c>
      <c r="Q186" t="s">
        <v>1963</v>
      </c>
      <c r="R186" t="s">
        <v>1219</v>
      </c>
    </row>
    <row r="187" spans="1:18">
      <c r="A187" t="s">
        <v>964</v>
      </c>
      <c r="B187" t="s">
        <v>296</v>
      </c>
      <c r="C187" t="s">
        <v>1211</v>
      </c>
      <c r="D187" t="s">
        <v>1236</v>
      </c>
      <c r="E187" t="s">
        <v>1647</v>
      </c>
      <c r="F187" t="s">
        <v>1648</v>
      </c>
      <c r="G187" t="s">
        <v>887</v>
      </c>
      <c r="H187" t="s">
        <v>1649</v>
      </c>
      <c r="I187" t="s">
        <v>1650</v>
      </c>
      <c r="K187" t="s">
        <v>1278</v>
      </c>
      <c r="L187" t="s">
        <v>1651</v>
      </c>
      <c r="M187" t="s">
        <v>1652</v>
      </c>
      <c r="O187" t="s">
        <v>1221</v>
      </c>
      <c r="P187" t="s">
        <v>1221</v>
      </c>
      <c r="R187" t="s">
        <v>904</v>
      </c>
    </row>
    <row r="188" spans="1:18">
      <c r="A188" t="s">
        <v>964</v>
      </c>
      <c r="B188" t="s">
        <v>296</v>
      </c>
      <c r="C188" t="s">
        <v>1211</v>
      </c>
      <c r="D188" t="s">
        <v>1212</v>
      </c>
      <c r="E188" t="s">
        <v>296</v>
      </c>
      <c r="F188" t="s">
        <v>1213</v>
      </c>
      <c r="G188" t="s">
        <v>1214</v>
      </c>
      <c r="H188" t="s">
        <v>1215</v>
      </c>
      <c r="I188" t="s">
        <v>1216</v>
      </c>
      <c r="K188" t="s">
        <v>1217</v>
      </c>
      <c r="L188" t="s">
        <v>1218</v>
      </c>
      <c r="M188" t="s">
        <v>1219</v>
      </c>
      <c r="N188" t="s">
        <v>1220</v>
      </c>
      <c r="O188" t="s">
        <v>1221</v>
      </c>
      <c r="P188" t="s">
        <v>1221</v>
      </c>
      <c r="R188" t="s">
        <v>1219</v>
      </c>
    </row>
    <row r="189" spans="1:18">
      <c r="A189" t="s">
        <v>964</v>
      </c>
      <c r="B189" t="s">
        <v>296</v>
      </c>
      <c r="C189" t="s">
        <v>1211</v>
      </c>
      <c r="D189" t="s">
        <v>1212</v>
      </c>
      <c r="E189" t="s">
        <v>296</v>
      </c>
      <c r="F189" t="s">
        <v>1222</v>
      </c>
      <c r="G189" t="s">
        <v>1223</v>
      </c>
      <c r="H189" t="s">
        <v>1224</v>
      </c>
      <c r="I189" t="s">
        <v>1225</v>
      </c>
      <c r="K189" t="s">
        <v>1217</v>
      </c>
      <c r="L189" t="s">
        <v>1226</v>
      </c>
      <c r="M189" t="s">
        <v>1219</v>
      </c>
      <c r="N189" t="s">
        <v>1227</v>
      </c>
      <c r="O189" t="s">
        <v>1221</v>
      </c>
      <c r="P189" t="s">
        <v>1221</v>
      </c>
      <c r="R189" t="s">
        <v>1219</v>
      </c>
    </row>
    <row r="190" spans="1:18">
      <c r="A190" t="s">
        <v>964</v>
      </c>
      <c r="B190" t="s">
        <v>296</v>
      </c>
      <c r="C190" t="s">
        <v>1211</v>
      </c>
      <c r="D190" t="s">
        <v>1212</v>
      </c>
      <c r="E190" t="s">
        <v>296</v>
      </c>
      <c r="F190" t="s">
        <v>1228</v>
      </c>
      <c r="G190" t="s">
        <v>1229</v>
      </c>
      <c r="H190" t="s">
        <v>1230</v>
      </c>
      <c r="I190" t="s">
        <v>1231</v>
      </c>
      <c r="K190" t="s">
        <v>1217</v>
      </c>
      <c r="L190" t="s">
        <v>1232</v>
      </c>
      <c r="M190" t="s">
        <v>1219</v>
      </c>
      <c r="N190" t="s">
        <v>1233</v>
      </c>
      <c r="O190" t="s">
        <v>1234</v>
      </c>
      <c r="P190" t="s">
        <v>1219</v>
      </c>
      <c r="Q190" t="s">
        <v>1235</v>
      </c>
      <c r="R190" t="s">
        <v>1219</v>
      </c>
    </row>
  </sheetData>
  <autoFilter ref="A1:R190" xr:uid="{00000000-0009-0000-0000-00000C000000}">
    <sortState ref="A2:R190">
      <sortCondition ref="E1:E19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167"/>
  <sheetViews>
    <sheetView zoomScale="80" zoomScaleNormal="80" workbookViewId="0"/>
  </sheetViews>
  <sheetFormatPr defaultRowHeight="15"/>
  <cols>
    <col min="1" max="1" width="2.28515625" customWidth="1"/>
    <col min="2" max="2" width="11.140625" style="371" customWidth="1"/>
    <col min="3" max="3" width="12.42578125" customWidth="1"/>
    <col min="5" max="5" width="21.85546875" customWidth="1"/>
    <col min="7" max="7" width="14" customWidth="1"/>
    <col min="9" max="9" width="11.28515625" customWidth="1"/>
    <col min="10" max="10" width="7.7109375" customWidth="1"/>
    <col min="11" max="11" width="9.5703125" bestFit="1" customWidth="1"/>
    <col min="12" max="12" width="9.140625" style="240"/>
    <col min="13" max="13" width="11.85546875" customWidth="1"/>
    <col min="14" max="14" width="9.28515625" customWidth="1"/>
    <col min="15" max="15" width="10.28515625" customWidth="1"/>
    <col min="16" max="17" width="9.5703125" customWidth="1"/>
    <col min="18" max="18" width="10.7109375" customWidth="1"/>
    <col min="19" max="19" width="10.28515625" customWidth="1"/>
    <col min="20" max="21" width="10" customWidth="1"/>
    <col min="22" max="22" width="11.28515625" customWidth="1"/>
    <col min="23" max="23" width="12" customWidth="1"/>
    <col min="24" max="25" width="9.42578125" customWidth="1"/>
    <col min="26" max="26" width="13.28515625" customWidth="1"/>
    <col min="27" max="27" width="14.28515625" customWidth="1"/>
    <col min="28" max="28" width="14.7109375" customWidth="1"/>
    <col min="29" max="29" width="14.28515625" customWidth="1"/>
  </cols>
  <sheetData>
    <row r="1" spans="2:30" ht="23.25">
      <c r="B1" s="585" t="s">
        <v>588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6"/>
      <c r="AB1" s="587"/>
      <c r="AC1" s="587"/>
      <c r="AD1" s="587"/>
    </row>
    <row r="2" spans="2:30" ht="18" customHeight="1">
      <c r="B2" s="588" t="str">
        <f>'Daily Mbr Ins'!$R$1</f>
        <v>08-29-2018</v>
      </c>
      <c r="C2" s="588"/>
      <c r="D2" s="588"/>
      <c r="E2" s="588"/>
      <c r="K2" s="393"/>
      <c r="L2" s="223"/>
      <c r="M2" s="224"/>
      <c r="N2" s="224"/>
      <c r="O2" s="224"/>
      <c r="P2" s="224"/>
      <c r="Q2" s="224"/>
      <c r="R2" s="37"/>
      <c r="S2" s="37"/>
      <c r="T2" s="37"/>
      <c r="U2" s="37"/>
      <c r="V2" s="37"/>
      <c r="W2" s="37"/>
      <c r="X2" s="37"/>
      <c r="Y2" s="37"/>
      <c r="Z2" s="37"/>
      <c r="AA2" s="84"/>
      <c r="AB2" s="84"/>
      <c r="AC2" s="84"/>
    </row>
    <row r="3" spans="2:30" ht="18.75">
      <c r="B3" s="583" t="s">
        <v>589</v>
      </c>
      <c r="C3" s="584"/>
      <c r="D3" s="584"/>
      <c r="E3" s="584"/>
      <c r="F3" s="584"/>
      <c r="H3" s="225">
        <f>COUNTIF(W13:W163,"=S")</f>
        <v>0</v>
      </c>
      <c r="I3" s="225"/>
      <c r="J3" s="226"/>
      <c r="L3" s="227" t="s">
        <v>590</v>
      </c>
      <c r="M3" s="392"/>
      <c r="N3" s="392"/>
      <c r="O3" s="392"/>
      <c r="P3" s="392"/>
      <c r="Q3" s="243">
        <f>COUNTIF(I13:I163,"=1")</f>
        <v>1</v>
      </c>
      <c r="R3" s="228"/>
      <c r="T3" s="37"/>
      <c r="U3" s="37"/>
      <c r="V3" s="37"/>
      <c r="W3" s="37"/>
      <c r="X3" s="37"/>
      <c r="Y3" s="37"/>
      <c r="Z3" s="84"/>
      <c r="AA3" s="229"/>
      <c r="AB3" s="84"/>
      <c r="AC3" s="84"/>
      <c r="AD3" s="84"/>
    </row>
    <row r="4" spans="2:30" ht="18.75">
      <c r="B4" s="583" t="s">
        <v>641</v>
      </c>
      <c r="C4" s="584"/>
      <c r="D4" s="584"/>
      <c r="E4" s="584"/>
      <c r="F4" s="584"/>
      <c r="G4" s="584"/>
      <c r="H4" s="225">
        <f>COUNTIF(I13:I163,"Yes")-COUNTIF(W13:W163,"=S")</f>
        <v>3</v>
      </c>
      <c r="I4" s="225"/>
      <c r="J4" s="230"/>
      <c r="L4" s="227" t="s">
        <v>591</v>
      </c>
      <c r="M4" s="231"/>
      <c r="N4" s="231"/>
      <c r="O4" s="231"/>
      <c r="P4" s="231"/>
      <c r="Q4" s="243">
        <f>COUNTIF(M13:M163,"=1")</f>
        <v>3</v>
      </c>
      <c r="R4" s="228"/>
      <c r="T4" s="37"/>
      <c r="U4" s="37"/>
      <c r="V4" s="37"/>
      <c r="W4" s="37"/>
      <c r="X4" s="37"/>
      <c r="Y4" s="37"/>
      <c r="Z4" s="84"/>
      <c r="AA4" s="229"/>
      <c r="AB4" s="84"/>
      <c r="AC4" s="84"/>
      <c r="AD4" s="84"/>
    </row>
    <row r="5" spans="2:30" ht="21">
      <c r="B5" s="583" t="s">
        <v>642</v>
      </c>
      <c r="C5" s="584"/>
      <c r="D5" s="584"/>
      <c r="E5" s="584"/>
      <c r="F5" s="584"/>
      <c r="G5" s="584"/>
      <c r="H5" s="225">
        <f>COUNTIF(M13:M163,"Yes")-COUNTIF(W13:W163,"=S")</f>
        <v>0</v>
      </c>
      <c r="I5" s="225"/>
      <c r="J5" s="230"/>
      <c r="K5" s="232"/>
      <c r="L5" s="271" t="s">
        <v>592</v>
      </c>
      <c r="M5" s="272"/>
      <c r="N5" s="272"/>
      <c r="O5" s="272"/>
      <c r="P5" s="272"/>
      <c r="Q5" s="272"/>
      <c r="R5" s="272"/>
      <c r="S5" s="273"/>
      <c r="T5" s="390">
        <f>950-'Daily Mbr Ins'!J7</f>
        <v>846</v>
      </c>
      <c r="U5" s="390"/>
      <c r="V5" s="390"/>
      <c r="W5" s="274"/>
      <c r="X5" s="274"/>
      <c r="Y5" s="274"/>
      <c r="AA5" s="245"/>
      <c r="AB5" s="233"/>
      <c r="AC5" s="84"/>
      <c r="AD5" s="84"/>
    </row>
    <row r="6" spans="2:30" ht="21.75" thickBot="1">
      <c r="B6" s="572" t="s">
        <v>643</v>
      </c>
      <c r="C6" s="572"/>
      <c r="D6" s="572"/>
      <c r="E6" s="572"/>
      <c r="F6" s="572"/>
      <c r="G6" s="572"/>
      <c r="H6" s="196">
        <f>COUNTIF(Q13:Q163,"Yes")</f>
        <v>0</v>
      </c>
      <c r="J6" s="228"/>
      <c r="K6" s="232"/>
      <c r="L6" s="271" t="s">
        <v>605</v>
      </c>
      <c r="M6" s="234"/>
      <c r="N6" s="234"/>
      <c r="O6" s="234"/>
      <c r="P6" s="234"/>
      <c r="Q6" s="234"/>
      <c r="R6" s="234"/>
      <c r="S6" s="235"/>
      <c r="T6" s="390">
        <f>26-C7</f>
        <v>26</v>
      </c>
      <c r="U6" s="390"/>
      <c r="V6" s="390"/>
      <c r="W6" s="236"/>
      <c r="X6" s="236"/>
      <c r="Y6" s="236"/>
      <c r="AA6" s="245"/>
      <c r="AB6" s="84"/>
      <c r="AC6" s="84"/>
    </row>
    <row r="7" spans="2:30" ht="21.75" thickBot="1">
      <c r="C7" s="238">
        <v>0</v>
      </c>
      <c r="D7" s="388"/>
      <c r="E7" s="573" t="s">
        <v>593</v>
      </c>
      <c r="F7" s="574"/>
      <c r="G7" s="575"/>
      <c r="H7" s="231"/>
      <c r="I7" s="231"/>
      <c r="J7" s="231"/>
      <c r="K7" s="232"/>
      <c r="L7" s="576" t="s">
        <v>949</v>
      </c>
      <c r="M7" s="577"/>
      <c r="N7" s="577"/>
      <c r="O7" s="577"/>
      <c r="P7" s="578"/>
      <c r="Q7" s="513"/>
      <c r="R7" s="234"/>
      <c r="S7" s="235"/>
      <c r="T7" s="236"/>
      <c r="U7" s="236"/>
      <c r="V7" s="236"/>
      <c r="W7" s="236"/>
      <c r="X7" s="236"/>
      <c r="Y7" s="236"/>
      <c r="Z7" s="237"/>
      <c r="AA7" s="84"/>
      <c r="AB7" s="84"/>
      <c r="AC7" s="84"/>
    </row>
    <row r="8" spans="2:30" ht="30.75" thickBot="1">
      <c r="C8" s="239"/>
      <c r="D8" s="389"/>
      <c r="E8" s="579" t="s">
        <v>594</v>
      </c>
      <c r="F8" s="574"/>
      <c r="G8" s="575"/>
      <c r="H8" s="37"/>
      <c r="I8" s="37"/>
      <c r="J8" s="37"/>
      <c r="K8" s="232"/>
      <c r="L8" s="263" t="s">
        <v>626</v>
      </c>
      <c r="M8" s="263" t="s">
        <v>627</v>
      </c>
      <c r="N8" s="263" t="s">
        <v>628</v>
      </c>
      <c r="O8" s="263" t="s">
        <v>629</v>
      </c>
      <c r="P8" s="511" t="s">
        <v>948</v>
      </c>
      <c r="Q8" s="513"/>
      <c r="R8" s="234"/>
      <c r="S8" s="235"/>
      <c r="T8" s="236"/>
      <c r="U8" s="236"/>
      <c r="V8" s="236"/>
      <c r="W8" s="236"/>
      <c r="X8" s="236"/>
      <c r="Y8" s="236"/>
      <c r="Z8" s="237"/>
      <c r="AA8" s="84"/>
      <c r="AB8" s="84"/>
      <c r="AC8" s="84"/>
    </row>
    <row r="9" spans="2:30" ht="15.75" thickBot="1">
      <c r="C9" s="103"/>
      <c r="D9" s="247" t="s">
        <v>607</v>
      </c>
      <c r="E9" s="248"/>
      <c r="F9" s="392"/>
      <c r="G9" s="392"/>
      <c r="H9" s="392"/>
      <c r="I9" s="392"/>
      <c r="J9" s="228"/>
      <c r="K9" s="231"/>
      <c r="L9" s="244">
        <f>0-COUNTIF(N13:N163,"No")</f>
        <v>-15</v>
      </c>
      <c r="M9" s="244">
        <f>0-COUNTIF(O13:O163,"No")</f>
        <v>-56</v>
      </c>
      <c r="N9" s="244">
        <f>0-COUNTIF(P13:P163,"No")</f>
        <v>-132</v>
      </c>
      <c r="O9" s="244">
        <f>0-COUNTIF(Q13:Q163,"No")</f>
        <v>-132</v>
      </c>
      <c r="P9" s="512">
        <f>0-COUNTIF(R13:R163,"No")</f>
        <v>-127</v>
      </c>
      <c r="Q9" s="514"/>
      <c r="R9" s="231"/>
      <c r="S9" s="231"/>
      <c r="T9" s="37"/>
      <c r="U9" s="37"/>
      <c r="V9" s="37"/>
      <c r="W9" s="37"/>
      <c r="X9" s="37"/>
      <c r="Y9" s="37"/>
      <c r="Z9" s="37"/>
      <c r="AA9" s="84"/>
      <c r="AB9" s="84"/>
      <c r="AC9" s="84"/>
    </row>
    <row r="10" spans="2:30" ht="24.75" thickBot="1">
      <c r="C10" s="103"/>
      <c r="D10" s="103"/>
      <c r="E10" s="103"/>
      <c r="L10"/>
      <c r="N10" s="240"/>
      <c r="O10" s="268"/>
      <c r="P10" s="10"/>
      <c r="W10" s="252" t="s">
        <v>601</v>
      </c>
      <c r="X10" s="253" t="s">
        <v>602</v>
      </c>
      <c r="Y10" s="253" t="s">
        <v>603</v>
      </c>
      <c r="Z10" s="254" t="s">
        <v>604</v>
      </c>
      <c r="AA10" s="84"/>
      <c r="AB10" s="84"/>
      <c r="AC10" s="84"/>
    </row>
    <row r="11" spans="2:30" s="103" customFormat="1" ht="15.75" thickBot="1">
      <c r="B11" s="249"/>
      <c r="C11" s="249"/>
      <c r="D11" s="249"/>
      <c r="E11" s="250"/>
      <c r="F11" s="569" t="s">
        <v>595</v>
      </c>
      <c r="G11" s="570"/>
      <c r="H11" s="570"/>
      <c r="I11" s="570"/>
      <c r="J11" s="569" t="s">
        <v>596</v>
      </c>
      <c r="K11" s="580"/>
      <c r="L11" s="580"/>
      <c r="M11" s="570"/>
      <c r="N11" s="566" t="s">
        <v>630</v>
      </c>
      <c r="O11" s="567"/>
      <c r="P11" s="567"/>
      <c r="Q11" s="568"/>
      <c r="R11" s="566" t="s">
        <v>1086</v>
      </c>
      <c r="S11" s="581"/>
      <c r="T11" s="581"/>
      <c r="U11" s="581"/>
      <c r="V11" s="582"/>
      <c r="W11" s="569" t="s">
        <v>606</v>
      </c>
      <c r="X11" s="570"/>
      <c r="Y11" s="570"/>
      <c r="Z11" s="571"/>
      <c r="AA11" s="39"/>
      <c r="AB11" s="39"/>
      <c r="AC11" s="39"/>
    </row>
    <row r="12" spans="2:30" s="103" customFormat="1" ht="45.75" thickBot="1">
      <c r="B12" s="251" t="s">
        <v>608</v>
      </c>
      <c r="C12" s="251" t="s">
        <v>28</v>
      </c>
      <c r="D12" s="259" t="s">
        <v>264</v>
      </c>
      <c r="E12" s="255" t="s">
        <v>611</v>
      </c>
      <c r="F12" s="259" t="s">
        <v>612</v>
      </c>
      <c r="G12" s="260" t="s">
        <v>613</v>
      </c>
      <c r="H12" s="261" t="s">
        <v>615</v>
      </c>
      <c r="I12" s="262" t="s">
        <v>614</v>
      </c>
      <c r="J12" s="264" t="s">
        <v>616</v>
      </c>
      <c r="K12" s="265" t="s">
        <v>617</v>
      </c>
      <c r="L12" s="266" t="s">
        <v>618</v>
      </c>
      <c r="M12" s="263" t="s">
        <v>619</v>
      </c>
      <c r="N12" s="269" t="s">
        <v>626</v>
      </c>
      <c r="O12" s="269" t="s">
        <v>627</v>
      </c>
      <c r="P12" s="269" t="s">
        <v>628</v>
      </c>
      <c r="Q12" s="269" t="s">
        <v>629</v>
      </c>
      <c r="R12" s="269" t="s">
        <v>2062</v>
      </c>
      <c r="S12" s="269" t="s">
        <v>2063</v>
      </c>
      <c r="T12" s="269" t="s">
        <v>2064</v>
      </c>
      <c r="U12" s="269" t="s">
        <v>2065</v>
      </c>
      <c r="V12" s="269" t="s">
        <v>2066</v>
      </c>
      <c r="W12" s="280" t="s">
        <v>597</v>
      </c>
      <c r="X12" s="280" t="s">
        <v>598</v>
      </c>
      <c r="Y12" s="280" t="s">
        <v>599</v>
      </c>
      <c r="Z12" s="280" t="s">
        <v>600</v>
      </c>
      <c r="AA12" s="39"/>
      <c r="AB12" s="39"/>
      <c r="AC12" s="39"/>
    </row>
    <row r="13" spans="2:30">
      <c r="B13" s="256" t="s">
        <v>609</v>
      </c>
      <c r="C13" s="256" t="str">
        <f>'Daily Mbr Ins'!C8</f>
        <v>001</v>
      </c>
      <c r="D13" s="256">
        <f>'Daily Mbr Ins'!B8</f>
        <v>863</v>
      </c>
      <c r="E13" s="256" t="str">
        <f>'Daily Mbr Ins'!D8</f>
        <v>Bisbee</v>
      </c>
      <c r="F13" s="256">
        <f>'Daily Mbr Ins'!F8</f>
        <v>5</v>
      </c>
      <c r="G13" s="256">
        <f>'Daily Mbr Ins'!L8</f>
        <v>0</v>
      </c>
      <c r="H13" s="257">
        <f t="shared" ref="H13:H18" si="0">G13*100/F13</f>
        <v>0</v>
      </c>
      <c r="I13" s="258">
        <f t="shared" ref="I13:I44" si="1">IF($G13&gt;=$F13, "Yes",$F13-$G13)</f>
        <v>5</v>
      </c>
      <c r="J13" s="256">
        <f>'Daily Mbr Ins'!N8</f>
        <v>3</v>
      </c>
      <c r="K13" s="256">
        <f>'Daily Mbr Ins'!T8</f>
        <v>0</v>
      </c>
      <c r="L13" s="257">
        <f t="shared" ref="L13:L18" si="2">K13*100/J13</f>
        <v>0</v>
      </c>
      <c r="M13" s="256">
        <f t="shared" ref="M13:M44" si="3">IF($K13&gt;=$J13, "Yes",$J13-$K13)</f>
        <v>3</v>
      </c>
      <c r="N13" s="256" t="str">
        <f t="shared" ref="N13:N19" si="4">IF(COUNTIF(Missing185,D13)=0,"Yes","No")</f>
        <v>Yes</v>
      </c>
      <c r="O13" s="256" t="str">
        <f t="shared" ref="O13:O19" si="5">IF(COUNTIF(Missing365,D13)=0,"Yes","No")</f>
        <v>Yes</v>
      </c>
      <c r="P13" s="256" t="str">
        <f t="shared" ref="P13:P20" si="6">IF(COUNTIF(Missing1728,D13)=0,"Yes","No")</f>
        <v>No</v>
      </c>
      <c r="Q13" s="256" t="str">
        <f t="shared" ref="Q13:Q19" si="7">IF(COUNTIF(MissingSP7,D13)=0,"Yes","No")</f>
        <v>No</v>
      </c>
      <c r="R13" s="387" t="str">
        <f t="shared" ref="R13:R20" si="8">IF(AND($S13&gt;="Yes", $T13&gt;="Yes", $U13&gt;="Yes", $V13&gt;="Yes"), "Yes", "No")</f>
        <v>No</v>
      </c>
      <c r="S13" s="387" t="str">
        <f t="shared" ref="S13:S20" si="9">IF((COUNTIF(ProgramDir,D13)=0),"No","Yes")</f>
        <v>No</v>
      </c>
      <c r="T13" s="387" t="str">
        <f t="shared" ref="T13:T20" si="10">IF(COUNTIF(NonCompliantGrandKnight,D13)=0,"No","Yes")</f>
        <v>Yes</v>
      </c>
      <c r="U13" s="387" t="str">
        <f t="shared" ref="U13:U20" si="11">IF(COUNTIF(FamilyDir,D13)=0,"No","Yes")</f>
        <v>No</v>
      </c>
      <c r="V13" s="387" t="str">
        <f t="shared" ref="V13:V20" si="12">IF(COUNTIF(CommunityDir,D13)=0,"No","Yes")</f>
        <v>No</v>
      </c>
      <c r="W13" s="256">
        <f t="shared" ref="W13:W18" si="13">IF(AND($G13&gt;=$F13,$K13&gt;=$J13), "S", $F13-$G13)</f>
        <v>5</v>
      </c>
      <c r="X13" s="256">
        <f t="shared" ref="X13:X18" si="14">IF(AND($G13&gt;=$F13*2,$K13&gt;=$J13),"DS",$F13*2-$G13)</f>
        <v>10</v>
      </c>
      <c r="Y13" s="256">
        <f t="shared" ref="Y13:Y18" si="15">IF(AND($G13&gt;=$F13*3,$K13&gt;=$J13),"TS",$F13*3-$G13)</f>
        <v>15</v>
      </c>
      <c r="Z13" s="256">
        <f t="shared" ref="Z13:Z18" si="16">IF(AND($G13&gt;=$F13*4,$K13&gt;=$J13),"QS",$F13*4-$G13)</f>
        <v>20</v>
      </c>
    </row>
    <row r="14" spans="2:30">
      <c r="B14" s="256" t="s">
        <v>609</v>
      </c>
      <c r="C14" s="201" t="str">
        <f>'Daily Mbr Ins'!C16</f>
        <v>001</v>
      </c>
      <c r="D14" s="201">
        <f>'Daily Mbr Ins'!B16</f>
        <v>1858</v>
      </c>
      <c r="E14" s="201" t="str">
        <f>'Daily Mbr Ins'!D16</f>
        <v>Douglas</v>
      </c>
      <c r="F14" s="201">
        <f>'Daily Mbr Ins'!F16</f>
        <v>5</v>
      </c>
      <c r="G14" s="201">
        <f>'Daily Mbr Ins'!L16</f>
        <v>2</v>
      </c>
      <c r="H14" s="241">
        <f t="shared" si="0"/>
        <v>40</v>
      </c>
      <c r="I14" s="242">
        <f t="shared" si="1"/>
        <v>3</v>
      </c>
      <c r="J14" s="201">
        <f>'Daily Mbr Ins'!N16</f>
        <v>3</v>
      </c>
      <c r="K14" s="201">
        <f>'Daily Mbr Ins'!T16</f>
        <v>0</v>
      </c>
      <c r="L14" s="241">
        <f t="shared" si="2"/>
        <v>0</v>
      </c>
      <c r="M14" s="201">
        <f t="shared" si="3"/>
        <v>3</v>
      </c>
      <c r="N14" s="256" t="str">
        <f t="shared" si="4"/>
        <v>Yes</v>
      </c>
      <c r="O14" s="256" t="str">
        <f t="shared" si="5"/>
        <v>Yes</v>
      </c>
      <c r="P14" s="256" t="str">
        <f t="shared" si="6"/>
        <v>No</v>
      </c>
      <c r="Q14" s="256" t="str">
        <f t="shared" si="7"/>
        <v>No</v>
      </c>
      <c r="R14" s="387" t="str">
        <f t="shared" si="8"/>
        <v>No</v>
      </c>
      <c r="S14" s="387" t="str">
        <f t="shared" si="9"/>
        <v>No</v>
      </c>
      <c r="T14" s="387" t="str">
        <f t="shared" si="10"/>
        <v>Yes</v>
      </c>
      <c r="U14" s="387" t="str">
        <f t="shared" si="11"/>
        <v>No</v>
      </c>
      <c r="V14" s="387" t="str">
        <f t="shared" si="12"/>
        <v>No</v>
      </c>
      <c r="W14" s="201">
        <f t="shared" si="13"/>
        <v>3</v>
      </c>
      <c r="X14" s="201">
        <f t="shared" si="14"/>
        <v>8</v>
      </c>
      <c r="Y14" s="201">
        <f t="shared" si="15"/>
        <v>13</v>
      </c>
      <c r="Z14" s="201">
        <f t="shared" si="16"/>
        <v>18</v>
      </c>
    </row>
    <row r="15" spans="2:30">
      <c r="B15" s="256" t="s">
        <v>609</v>
      </c>
      <c r="C15" s="201" t="str">
        <f>'Daily Mbr Ins'!C29</f>
        <v>001</v>
      </c>
      <c r="D15" s="201">
        <f>'Daily Mbr Ins'!B29</f>
        <v>4584</v>
      </c>
      <c r="E15" s="201" t="str">
        <f>'Daily Mbr Ins'!D29</f>
        <v>Sierra Vista</v>
      </c>
      <c r="F15" s="201">
        <f>'Daily Mbr Ins'!F29</f>
        <v>17</v>
      </c>
      <c r="G15" s="201">
        <f>'Daily Mbr Ins'!L29</f>
        <v>2</v>
      </c>
      <c r="H15" s="241">
        <f t="shared" si="0"/>
        <v>11.764705882352942</v>
      </c>
      <c r="I15" s="242">
        <f t="shared" si="1"/>
        <v>15</v>
      </c>
      <c r="J15" s="201">
        <f>'Daily Mbr Ins'!N29</f>
        <v>6</v>
      </c>
      <c r="K15" s="201">
        <f>'Daily Mbr Ins'!T29</f>
        <v>2</v>
      </c>
      <c r="L15" s="241">
        <f t="shared" si="2"/>
        <v>33.333333333333336</v>
      </c>
      <c r="M15" s="201">
        <f t="shared" si="3"/>
        <v>4</v>
      </c>
      <c r="N15" s="256" t="str">
        <f t="shared" si="4"/>
        <v>Yes</v>
      </c>
      <c r="O15" s="256" t="str">
        <f t="shared" si="5"/>
        <v>No</v>
      </c>
      <c r="P15" s="256" t="str">
        <f t="shared" si="6"/>
        <v>No</v>
      </c>
      <c r="Q15" s="256" t="str">
        <f t="shared" si="7"/>
        <v>No</v>
      </c>
      <c r="R15" s="387" t="str">
        <f t="shared" si="8"/>
        <v>No</v>
      </c>
      <c r="S15" s="387" t="str">
        <f t="shared" si="9"/>
        <v>Yes</v>
      </c>
      <c r="T15" s="387" t="str">
        <f t="shared" si="10"/>
        <v>Yes</v>
      </c>
      <c r="U15" s="387" t="str">
        <f t="shared" si="11"/>
        <v>Yes</v>
      </c>
      <c r="V15" s="387" t="str">
        <f t="shared" si="12"/>
        <v>No</v>
      </c>
      <c r="W15" s="201">
        <f t="shared" si="13"/>
        <v>15</v>
      </c>
      <c r="X15" s="201">
        <f t="shared" si="14"/>
        <v>32</v>
      </c>
      <c r="Y15" s="201">
        <f t="shared" si="15"/>
        <v>49</v>
      </c>
      <c r="Z15" s="201">
        <f t="shared" si="16"/>
        <v>66</v>
      </c>
    </row>
    <row r="16" spans="2:30">
      <c r="B16" s="256" t="s">
        <v>609</v>
      </c>
      <c r="C16" s="201" t="str">
        <f>'Daily Mbr Ins'!C90</f>
        <v>001</v>
      </c>
      <c r="D16" s="201">
        <f>'Daily Mbr Ins'!B90</f>
        <v>10799</v>
      </c>
      <c r="E16" s="201" t="str">
        <f>'Daily Mbr Ins'!D90</f>
        <v>Sierra Vista</v>
      </c>
      <c r="F16" s="201">
        <f>'Daily Mbr Ins'!F90</f>
        <v>12</v>
      </c>
      <c r="G16" s="201">
        <f>'Daily Mbr Ins'!L90</f>
        <v>0</v>
      </c>
      <c r="H16" s="241">
        <f t="shared" si="0"/>
        <v>0</v>
      </c>
      <c r="I16" s="242">
        <f t="shared" si="1"/>
        <v>12</v>
      </c>
      <c r="J16" s="201">
        <f>'Daily Mbr Ins'!N90</f>
        <v>4</v>
      </c>
      <c r="K16" s="201">
        <f>'Daily Mbr Ins'!T90</f>
        <v>2</v>
      </c>
      <c r="L16" s="241">
        <f t="shared" si="2"/>
        <v>50</v>
      </c>
      <c r="M16" s="201">
        <f t="shared" si="3"/>
        <v>2</v>
      </c>
      <c r="N16" s="256" t="str">
        <f t="shared" si="4"/>
        <v>Yes</v>
      </c>
      <c r="O16" s="256" t="str">
        <f t="shared" si="5"/>
        <v>No</v>
      </c>
      <c r="P16" s="256" t="str">
        <f t="shared" si="6"/>
        <v>No</v>
      </c>
      <c r="Q16" s="256" t="str">
        <f t="shared" si="7"/>
        <v>No</v>
      </c>
      <c r="R16" s="387" t="str">
        <f t="shared" si="8"/>
        <v>No</v>
      </c>
      <c r="S16" s="387" t="str">
        <f t="shared" si="9"/>
        <v>Yes</v>
      </c>
      <c r="T16" s="387" t="str">
        <f t="shared" si="10"/>
        <v>Yes</v>
      </c>
      <c r="U16" s="387" t="str">
        <f t="shared" si="11"/>
        <v>Yes</v>
      </c>
      <c r="V16" s="387" t="str">
        <f t="shared" si="12"/>
        <v>No</v>
      </c>
      <c r="W16" s="201">
        <f t="shared" si="13"/>
        <v>12</v>
      </c>
      <c r="X16" s="201">
        <f t="shared" si="14"/>
        <v>24</v>
      </c>
      <c r="Y16" s="201">
        <f t="shared" si="15"/>
        <v>36</v>
      </c>
      <c r="Z16" s="201">
        <f t="shared" si="16"/>
        <v>48</v>
      </c>
    </row>
    <row r="17" spans="2:26">
      <c r="B17" s="256" t="s">
        <v>609</v>
      </c>
      <c r="C17" s="201" t="str">
        <f>'Daily Mbr Ins'!C119</f>
        <v>001</v>
      </c>
      <c r="D17" s="201">
        <f>'Daily Mbr Ins'!B119</f>
        <v>13004</v>
      </c>
      <c r="E17" s="201" t="str">
        <f>'Daily Mbr Ins'!D119</f>
        <v>Tombstone</v>
      </c>
      <c r="F17" s="201">
        <f>'Daily Mbr Ins'!F119</f>
        <v>4</v>
      </c>
      <c r="G17" s="201">
        <f>'Daily Mbr Ins'!L119</f>
        <v>1</v>
      </c>
      <c r="H17" s="241">
        <f t="shared" si="0"/>
        <v>25</v>
      </c>
      <c r="I17" s="242">
        <f t="shared" si="1"/>
        <v>3</v>
      </c>
      <c r="J17" s="201">
        <f>'Daily Mbr Ins'!N119</f>
        <v>3</v>
      </c>
      <c r="K17" s="201">
        <f>'Daily Mbr Ins'!T119</f>
        <v>0</v>
      </c>
      <c r="L17" s="241">
        <f t="shared" si="2"/>
        <v>0</v>
      </c>
      <c r="M17" s="201">
        <f t="shared" si="3"/>
        <v>3</v>
      </c>
      <c r="N17" s="256" t="str">
        <f t="shared" si="4"/>
        <v>Yes</v>
      </c>
      <c r="O17" s="256" t="str">
        <f t="shared" si="5"/>
        <v>No</v>
      </c>
      <c r="P17" s="256" t="str">
        <f t="shared" si="6"/>
        <v>No</v>
      </c>
      <c r="Q17" s="256" t="str">
        <f t="shared" si="7"/>
        <v>No</v>
      </c>
      <c r="R17" s="387" t="str">
        <f t="shared" si="8"/>
        <v>No</v>
      </c>
      <c r="S17" s="387" t="str">
        <f t="shared" si="9"/>
        <v>No</v>
      </c>
      <c r="T17" s="387" t="str">
        <f t="shared" si="10"/>
        <v>No</v>
      </c>
      <c r="U17" s="387" t="str">
        <f t="shared" si="11"/>
        <v>No</v>
      </c>
      <c r="V17" s="387" t="str">
        <f t="shared" si="12"/>
        <v>No</v>
      </c>
      <c r="W17" s="201">
        <f t="shared" si="13"/>
        <v>3</v>
      </c>
      <c r="X17" s="201">
        <f t="shared" si="14"/>
        <v>7</v>
      </c>
      <c r="Y17" s="201">
        <f t="shared" si="15"/>
        <v>11</v>
      </c>
      <c r="Z17" s="201">
        <f t="shared" si="16"/>
        <v>15</v>
      </c>
    </row>
    <row r="18" spans="2:26">
      <c r="B18" s="277" t="s">
        <v>1974</v>
      </c>
      <c r="C18" s="277" t="str">
        <f>'Daily Mbr Ins'!C147</f>
        <v>002</v>
      </c>
      <c r="D18" s="277">
        <f>'Daily Mbr Ins'!B147</f>
        <v>15164</v>
      </c>
      <c r="E18" s="277" t="str">
        <f>'Daily Mbr Ins'!D147</f>
        <v>Nogales</v>
      </c>
      <c r="F18" s="201">
        <f>'Daily Mbr Ins'!F147</f>
        <v>7</v>
      </c>
      <c r="G18" s="201">
        <f>'Daily Mbr Ins'!L147</f>
        <v>0</v>
      </c>
      <c r="H18" s="241">
        <f t="shared" si="0"/>
        <v>0</v>
      </c>
      <c r="I18" s="242">
        <f t="shared" si="1"/>
        <v>7</v>
      </c>
      <c r="J18" s="201">
        <f>'Daily Mbr Ins'!N147</f>
        <v>3</v>
      </c>
      <c r="K18" s="201">
        <f>'Daily Mbr Ins'!T147</f>
        <v>2</v>
      </c>
      <c r="L18" s="241">
        <f t="shared" si="2"/>
        <v>66.666666666666671</v>
      </c>
      <c r="M18" s="201">
        <f t="shared" si="3"/>
        <v>1</v>
      </c>
      <c r="N18" s="256" t="str">
        <f t="shared" si="4"/>
        <v>Yes</v>
      </c>
      <c r="O18" s="256" t="str">
        <f t="shared" si="5"/>
        <v>Yes</v>
      </c>
      <c r="P18" s="256" t="str">
        <f t="shared" si="6"/>
        <v>No</v>
      </c>
      <c r="Q18" s="256" t="str">
        <f t="shared" si="7"/>
        <v>No</v>
      </c>
      <c r="R18" s="387" t="str">
        <f t="shared" si="8"/>
        <v>No</v>
      </c>
      <c r="S18" s="387" t="str">
        <f t="shared" si="9"/>
        <v>Yes</v>
      </c>
      <c r="T18" s="387" t="str">
        <f t="shared" si="10"/>
        <v>No</v>
      </c>
      <c r="U18" s="387" t="str">
        <f t="shared" si="11"/>
        <v>No</v>
      </c>
      <c r="V18" s="387" t="str">
        <f t="shared" si="12"/>
        <v>No</v>
      </c>
      <c r="W18" s="277">
        <f t="shared" si="13"/>
        <v>7</v>
      </c>
      <c r="X18" s="201">
        <f t="shared" si="14"/>
        <v>14</v>
      </c>
      <c r="Y18" s="201">
        <f t="shared" si="15"/>
        <v>21</v>
      </c>
      <c r="Z18" s="201">
        <f t="shared" si="16"/>
        <v>28</v>
      </c>
    </row>
    <row r="19" spans="2:26">
      <c r="B19" s="277" t="s">
        <v>1974</v>
      </c>
      <c r="C19" s="277" t="str">
        <f>'Daily Mbr Ins'!C156</f>
        <v>002</v>
      </c>
      <c r="D19" s="277">
        <f>'Daily Mbr Ins'!B156</f>
        <v>16856</v>
      </c>
      <c r="E19" s="277" t="str">
        <f>'Daily Mbr Ins'!D156</f>
        <v>Tubac</v>
      </c>
      <c r="F19" s="201">
        <f>'Daily Mbr Ins'!F156</f>
        <v>4</v>
      </c>
      <c r="G19" s="201">
        <f>'Daily Mbr Ins'!L156</f>
        <v>1</v>
      </c>
      <c r="H19" s="241">
        <f>IF(F19=0,0,G19*100/F19)</f>
        <v>25</v>
      </c>
      <c r="I19" s="242">
        <f t="shared" si="1"/>
        <v>3</v>
      </c>
      <c r="J19" s="201">
        <f>'Daily Mbr Ins'!N156</f>
        <v>3</v>
      </c>
      <c r="K19" s="201">
        <f>'Daily Mbr Ins'!T156</f>
        <v>2</v>
      </c>
      <c r="L19" s="241">
        <f>IF(J19=0,0,K19*100/J19)</f>
        <v>66.666666666666671</v>
      </c>
      <c r="M19" s="201">
        <f t="shared" si="3"/>
        <v>1</v>
      </c>
      <c r="N19" s="256" t="str">
        <f t="shared" si="4"/>
        <v>Yes</v>
      </c>
      <c r="O19" s="256" t="str">
        <f t="shared" si="5"/>
        <v>Yes</v>
      </c>
      <c r="P19" s="256" t="str">
        <f t="shared" si="6"/>
        <v>No</v>
      </c>
      <c r="Q19" s="256" t="str">
        <f t="shared" si="7"/>
        <v>No</v>
      </c>
      <c r="R19" s="387" t="str">
        <f t="shared" si="8"/>
        <v>No</v>
      </c>
      <c r="S19" s="387" t="str">
        <f t="shared" si="9"/>
        <v>No</v>
      </c>
      <c r="T19" s="387" t="str">
        <f t="shared" si="10"/>
        <v>Yes</v>
      </c>
      <c r="U19" s="387" t="str">
        <f t="shared" si="11"/>
        <v>Yes</v>
      </c>
      <c r="V19" s="387" t="str">
        <f t="shared" si="12"/>
        <v>Yes</v>
      </c>
      <c r="W19" s="277">
        <v>0</v>
      </c>
      <c r="X19" s="201">
        <v>0</v>
      </c>
      <c r="Y19" s="201">
        <v>0</v>
      </c>
      <c r="Z19" s="201">
        <v>0</v>
      </c>
    </row>
    <row r="20" spans="2:26">
      <c r="B20" s="277" t="s">
        <v>1974</v>
      </c>
      <c r="C20" s="507" t="str">
        <f>'Daily Mbr Ins'!C157</f>
        <v>002</v>
      </c>
      <c r="D20" s="507">
        <f>'Daily Mbr Ins'!B157</f>
        <v>17005</v>
      </c>
      <c r="E20" s="507" t="str">
        <f>'Daily Mbr Ins'!D157</f>
        <v>Nogales</v>
      </c>
      <c r="F20" s="311">
        <f>'Daily Mbr Ins'!$F$157</f>
        <v>4</v>
      </c>
      <c r="G20" s="311">
        <f>'Daily Mbr Ins'!$L$157</f>
        <v>0</v>
      </c>
      <c r="H20" s="241">
        <f>IF(F20=0,0,G20*100/F20)</f>
        <v>0</v>
      </c>
      <c r="I20" s="242">
        <f t="shared" si="1"/>
        <v>4</v>
      </c>
      <c r="J20" s="311">
        <f>'Daily Mbr Ins'!$N$157</f>
        <v>3</v>
      </c>
      <c r="K20" s="311">
        <f>'Daily Mbr Ins'!$T$157</f>
        <v>1</v>
      </c>
      <c r="L20" s="241">
        <f>IF(J20=0,0,K20*100/J20)</f>
        <v>33.333333333333336</v>
      </c>
      <c r="M20" s="201">
        <f t="shared" si="3"/>
        <v>2</v>
      </c>
      <c r="N20" s="312" t="s">
        <v>801</v>
      </c>
      <c r="O20" s="312" t="s">
        <v>801</v>
      </c>
      <c r="P20" s="256" t="str">
        <f t="shared" si="6"/>
        <v>No</v>
      </c>
      <c r="Q20" s="256" t="s">
        <v>801</v>
      </c>
      <c r="R20" s="387" t="str">
        <f t="shared" si="8"/>
        <v>No</v>
      </c>
      <c r="S20" s="387" t="str">
        <f t="shared" si="9"/>
        <v>No</v>
      </c>
      <c r="T20" s="387" t="str">
        <f t="shared" si="10"/>
        <v>No</v>
      </c>
      <c r="U20" s="387" t="str">
        <f t="shared" si="11"/>
        <v>No</v>
      </c>
      <c r="V20" s="387" t="str">
        <f t="shared" si="12"/>
        <v>No</v>
      </c>
      <c r="W20" s="507">
        <v>0</v>
      </c>
      <c r="X20" s="311">
        <v>0</v>
      </c>
      <c r="Y20" s="201">
        <v>0</v>
      </c>
      <c r="Z20" s="311">
        <v>0</v>
      </c>
    </row>
    <row r="21" spans="2:26">
      <c r="B21" s="201" t="s">
        <v>625</v>
      </c>
      <c r="C21" s="201" t="str">
        <f>'Daily Mbr Ins'!C43</f>
        <v>003</v>
      </c>
      <c r="D21" s="246">
        <f>'Daily Mbr Ins'!B43</f>
        <v>6858</v>
      </c>
      <c r="E21" s="246" t="str">
        <f>'Daily Mbr Ins'!D43</f>
        <v>Tucson</v>
      </c>
      <c r="F21" s="201">
        <f>'Daily Mbr Ins'!F43</f>
        <v>5</v>
      </c>
      <c r="G21" s="201">
        <f>'Daily Mbr Ins'!L43</f>
        <v>0</v>
      </c>
      <c r="H21" s="241">
        <f t="shared" ref="H21:H52" si="17">G21*100/F21</f>
        <v>0</v>
      </c>
      <c r="I21" s="242">
        <f t="shared" si="1"/>
        <v>5</v>
      </c>
      <c r="J21" s="201">
        <f>'Daily Mbr Ins'!N43</f>
        <v>3</v>
      </c>
      <c r="K21" s="201">
        <f>'Daily Mbr Ins'!T43</f>
        <v>0</v>
      </c>
      <c r="L21" s="241">
        <f t="shared" ref="L21:L52" si="18">K21*100/J21</f>
        <v>0</v>
      </c>
      <c r="M21" s="201">
        <f t="shared" si="3"/>
        <v>3</v>
      </c>
      <c r="N21" s="256"/>
      <c r="O21" s="256"/>
      <c r="P21" s="256"/>
      <c r="Q21" s="256"/>
      <c r="R21" s="387"/>
      <c r="S21" s="387"/>
      <c r="T21" s="387"/>
      <c r="U21" s="387"/>
      <c r="V21" s="387"/>
      <c r="W21" s="277">
        <f t="shared" ref="W21:W52" si="19">IF(AND($G21&gt;=$F21,$K21&gt;=$J21), "S", $F21-$G21)</f>
        <v>5</v>
      </c>
      <c r="X21" s="277">
        <f t="shared" ref="X21:X52" si="20">IF(AND($G21&gt;=$F21*2,$K21&gt;=$J21),"DS",$F21*2-$G21)</f>
        <v>10</v>
      </c>
      <c r="Y21" s="277">
        <f t="shared" ref="Y21:Y52" si="21">IF(AND($G21&gt;=$F21*3,$K21&gt;=$J21),"TS",$F21*3-$G21)</f>
        <v>15</v>
      </c>
      <c r="Z21" s="277">
        <f t="shared" ref="Z21:Z52" si="22">IF(AND($G21&gt;=$F21*4,$K21&gt;=$J21),"QS",$F21*4-$G21)</f>
        <v>20</v>
      </c>
    </row>
    <row r="22" spans="2:26" ht="15.75" customHeight="1">
      <c r="B22" s="201" t="s">
        <v>625</v>
      </c>
      <c r="C22" s="201" t="str">
        <f>'Daily Mbr Ins'!C54</f>
        <v>003</v>
      </c>
      <c r="D22" s="201">
        <f>'Daily Mbr Ins'!B54</f>
        <v>7646</v>
      </c>
      <c r="E22" s="201" t="str">
        <f>'Daily Mbr Ins'!D54</f>
        <v>Tucson</v>
      </c>
      <c r="F22" s="201">
        <f>'Daily Mbr Ins'!F54</f>
        <v>8</v>
      </c>
      <c r="G22" s="201">
        <f>'Daily Mbr Ins'!L54</f>
        <v>0</v>
      </c>
      <c r="H22" s="241">
        <f t="shared" si="17"/>
        <v>0</v>
      </c>
      <c r="I22" s="242">
        <f t="shared" si="1"/>
        <v>8</v>
      </c>
      <c r="J22" s="201">
        <f>'Daily Mbr Ins'!N54</f>
        <v>3</v>
      </c>
      <c r="K22" s="201">
        <f>'Daily Mbr Ins'!T54</f>
        <v>0</v>
      </c>
      <c r="L22" s="241">
        <f t="shared" si="18"/>
        <v>0</v>
      </c>
      <c r="M22" s="201">
        <f t="shared" si="3"/>
        <v>3</v>
      </c>
      <c r="N22" s="256" t="str">
        <f t="shared" ref="N22:N40" si="23">IF(COUNTIF(Missing185,D22)=0,"Yes","No")</f>
        <v>No</v>
      </c>
      <c r="O22" s="256" t="str">
        <f t="shared" ref="O22:O40" si="24">IF(COUNTIF(Missing365,D22)=0,"Yes","No")</f>
        <v>No</v>
      </c>
      <c r="P22" s="256" t="str">
        <f t="shared" ref="P22:P40" si="25">IF(COUNTIF(Missing1728,D22)=0,"Yes","No")</f>
        <v>No</v>
      </c>
      <c r="Q22" s="256" t="str">
        <f t="shared" ref="Q22:Q40" si="26">IF(COUNTIF(MissingSP7,D22)=0,"Yes","No")</f>
        <v>No</v>
      </c>
      <c r="R22" s="387" t="str">
        <f t="shared" ref="R22:R40" si="27">IF(AND($S22&gt;="Yes", $T22&gt;="Yes", $U22&gt;="Yes", $V22&gt;="Yes"), "Yes", "No")</f>
        <v>No</v>
      </c>
      <c r="S22" s="387" t="str">
        <f t="shared" ref="S22:S40" si="28">IF((COUNTIF(ProgramDir,D22)=0),"No","Yes")</f>
        <v>No</v>
      </c>
      <c r="T22" s="387" t="str">
        <f t="shared" ref="T22:T40" si="29">IF(COUNTIF(NonCompliantGrandKnight,D22)=0,"No","Yes")</f>
        <v>No</v>
      </c>
      <c r="U22" s="387" t="str">
        <f t="shared" ref="U22:U40" si="30">IF(COUNTIF(FamilyDir,D22)=0,"No","Yes")</f>
        <v>No</v>
      </c>
      <c r="V22" s="387" t="str">
        <f t="shared" ref="V22:V40" si="31">IF(COUNTIF(CommunityDir,D22)=0,"No","Yes")</f>
        <v>No</v>
      </c>
      <c r="W22" s="277">
        <f t="shared" si="19"/>
        <v>8</v>
      </c>
      <c r="X22" s="277">
        <f t="shared" si="20"/>
        <v>16</v>
      </c>
      <c r="Y22" s="277">
        <f t="shared" si="21"/>
        <v>24</v>
      </c>
      <c r="Z22" s="277">
        <f t="shared" si="22"/>
        <v>32</v>
      </c>
    </row>
    <row r="23" spans="2:26">
      <c r="B23" s="201" t="s">
        <v>625</v>
      </c>
      <c r="C23" s="201" t="str">
        <f>'Daily Mbr Ins'!C68</f>
        <v>003</v>
      </c>
      <c r="D23" s="201">
        <f>'Daily Mbr Ins'!B68</f>
        <v>8854</v>
      </c>
      <c r="E23" s="201" t="str">
        <f>'Daily Mbr Ins'!D68</f>
        <v>Tucson</v>
      </c>
      <c r="F23" s="201">
        <f>'Daily Mbr Ins'!F68</f>
        <v>6</v>
      </c>
      <c r="G23" s="201">
        <f>'Daily Mbr Ins'!L68</f>
        <v>0</v>
      </c>
      <c r="H23" s="241">
        <f t="shared" si="17"/>
        <v>0</v>
      </c>
      <c r="I23" s="242">
        <f t="shared" si="1"/>
        <v>6</v>
      </c>
      <c r="J23" s="201">
        <f>'Daily Mbr Ins'!N68</f>
        <v>3</v>
      </c>
      <c r="K23" s="201">
        <f>'Daily Mbr Ins'!T68</f>
        <v>0</v>
      </c>
      <c r="L23" s="241">
        <f t="shared" si="18"/>
        <v>0</v>
      </c>
      <c r="M23" s="201">
        <f t="shared" si="3"/>
        <v>3</v>
      </c>
      <c r="N23" s="256" t="str">
        <f t="shared" si="23"/>
        <v>Yes</v>
      </c>
      <c r="O23" s="256" t="str">
        <f t="shared" si="24"/>
        <v>Yes</v>
      </c>
      <c r="P23" s="256" t="str">
        <f t="shared" si="25"/>
        <v>No</v>
      </c>
      <c r="Q23" s="256" t="str">
        <f t="shared" si="26"/>
        <v>No</v>
      </c>
      <c r="R23" s="387" t="str">
        <f t="shared" si="27"/>
        <v>No</v>
      </c>
      <c r="S23" s="387" t="str">
        <f t="shared" si="28"/>
        <v>No</v>
      </c>
      <c r="T23" s="387" t="str">
        <f t="shared" si="29"/>
        <v>No</v>
      </c>
      <c r="U23" s="387" t="str">
        <f t="shared" si="30"/>
        <v>No</v>
      </c>
      <c r="V23" s="387" t="str">
        <f t="shared" si="31"/>
        <v>No</v>
      </c>
      <c r="W23" s="277">
        <f t="shared" si="19"/>
        <v>6</v>
      </c>
      <c r="X23" s="277">
        <f t="shared" si="20"/>
        <v>12</v>
      </c>
      <c r="Y23" s="277">
        <f t="shared" si="21"/>
        <v>18</v>
      </c>
      <c r="Z23" s="277">
        <f t="shared" si="22"/>
        <v>24</v>
      </c>
    </row>
    <row r="24" spans="2:26">
      <c r="B24" s="277" t="s">
        <v>625</v>
      </c>
      <c r="C24" s="277" t="str">
        <f>'Daily Mbr Ins'!C135</f>
        <v>003</v>
      </c>
      <c r="D24" s="277">
        <f>'Daily Mbr Ins'!B135</f>
        <v>14121</v>
      </c>
      <c r="E24" s="277" t="str">
        <f>'Daily Mbr Ins'!D135</f>
        <v>Tucson</v>
      </c>
      <c r="F24" s="201">
        <f>'Daily Mbr Ins'!F135</f>
        <v>9</v>
      </c>
      <c r="G24" s="201">
        <f>'Daily Mbr Ins'!L135</f>
        <v>2</v>
      </c>
      <c r="H24" s="241">
        <f t="shared" si="17"/>
        <v>22.222222222222221</v>
      </c>
      <c r="I24" s="242">
        <f t="shared" si="1"/>
        <v>7</v>
      </c>
      <c r="J24" s="201">
        <f>'Daily Mbr Ins'!N135</f>
        <v>3</v>
      </c>
      <c r="K24" s="201">
        <f>'Daily Mbr Ins'!T135</f>
        <v>1</v>
      </c>
      <c r="L24" s="241">
        <f t="shared" si="18"/>
        <v>33.333333333333336</v>
      </c>
      <c r="M24" s="201">
        <f t="shared" si="3"/>
        <v>2</v>
      </c>
      <c r="N24" s="256" t="str">
        <f t="shared" si="23"/>
        <v>Yes</v>
      </c>
      <c r="O24" s="256" t="str">
        <f t="shared" si="24"/>
        <v>Yes</v>
      </c>
      <c r="P24" s="256" t="str">
        <f t="shared" si="25"/>
        <v>No</v>
      </c>
      <c r="Q24" s="256" t="str">
        <f t="shared" si="26"/>
        <v>No</v>
      </c>
      <c r="R24" s="387" t="str">
        <f t="shared" si="27"/>
        <v>No</v>
      </c>
      <c r="S24" s="387" t="str">
        <f t="shared" si="28"/>
        <v>No</v>
      </c>
      <c r="T24" s="387" t="str">
        <f t="shared" si="29"/>
        <v>Yes</v>
      </c>
      <c r="U24" s="387" t="str">
        <f t="shared" si="30"/>
        <v>Yes</v>
      </c>
      <c r="V24" s="387" t="str">
        <f t="shared" si="31"/>
        <v>Yes</v>
      </c>
      <c r="W24" s="277">
        <f t="shared" si="19"/>
        <v>7</v>
      </c>
      <c r="X24" s="277">
        <f t="shared" si="20"/>
        <v>16</v>
      </c>
      <c r="Y24" s="277">
        <f t="shared" si="21"/>
        <v>25</v>
      </c>
      <c r="Z24" s="277">
        <f t="shared" si="22"/>
        <v>34</v>
      </c>
    </row>
    <row r="25" spans="2:26">
      <c r="B25" s="201" t="s">
        <v>625</v>
      </c>
      <c r="C25" s="201" t="str">
        <f>'Daily Mbr Ins'!C148</f>
        <v>003</v>
      </c>
      <c r="D25" s="201">
        <f>'Daily Mbr Ins'!B148</f>
        <v>15325</v>
      </c>
      <c r="E25" s="201" t="str">
        <f>'Daily Mbr Ins'!D148</f>
        <v>Tucson</v>
      </c>
      <c r="F25" s="201">
        <f>'Daily Mbr Ins'!F148</f>
        <v>4</v>
      </c>
      <c r="G25" s="201">
        <f>'Daily Mbr Ins'!L148</f>
        <v>0</v>
      </c>
      <c r="H25" s="241">
        <f t="shared" si="17"/>
        <v>0</v>
      </c>
      <c r="I25" s="242">
        <f t="shared" si="1"/>
        <v>4</v>
      </c>
      <c r="J25" s="201">
        <f>'Daily Mbr Ins'!N148</f>
        <v>3</v>
      </c>
      <c r="K25" s="201">
        <f>'Daily Mbr Ins'!T148</f>
        <v>0</v>
      </c>
      <c r="L25" s="241">
        <f t="shared" si="18"/>
        <v>0</v>
      </c>
      <c r="M25" s="201">
        <f t="shared" si="3"/>
        <v>3</v>
      </c>
      <c r="N25" s="256" t="str">
        <f t="shared" si="23"/>
        <v>Yes</v>
      </c>
      <c r="O25" s="256" t="str">
        <f t="shared" si="24"/>
        <v>No</v>
      </c>
      <c r="P25" s="256" t="str">
        <f t="shared" si="25"/>
        <v>No</v>
      </c>
      <c r="Q25" s="256" t="str">
        <f t="shared" si="26"/>
        <v>No</v>
      </c>
      <c r="R25" s="387" t="str">
        <f t="shared" si="27"/>
        <v>No</v>
      </c>
      <c r="S25" s="387" t="str">
        <f t="shared" si="28"/>
        <v>No</v>
      </c>
      <c r="T25" s="387" t="str">
        <f t="shared" si="29"/>
        <v>No</v>
      </c>
      <c r="U25" s="387" t="str">
        <f t="shared" si="30"/>
        <v>No</v>
      </c>
      <c r="V25" s="387" t="str">
        <f t="shared" si="31"/>
        <v>No</v>
      </c>
      <c r="W25" s="201">
        <f t="shared" si="19"/>
        <v>4</v>
      </c>
      <c r="X25" s="201">
        <f t="shared" si="20"/>
        <v>8</v>
      </c>
      <c r="Y25" s="201">
        <f t="shared" si="21"/>
        <v>12</v>
      </c>
      <c r="Z25" s="201">
        <f t="shared" si="22"/>
        <v>16</v>
      </c>
    </row>
    <row r="26" spans="2:26">
      <c r="B26" s="201" t="s">
        <v>1974</v>
      </c>
      <c r="C26" s="201" t="str">
        <f>'Daily Mbr Ins'!C58</f>
        <v>004</v>
      </c>
      <c r="D26" s="201">
        <f>'Daily Mbr Ins'!B58</f>
        <v>8077</v>
      </c>
      <c r="E26" s="201" t="str">
        <f>'Daily Mbr Ins'!D58</f>
        <v>Tucson</v>
      </c>
      <c r="F26" s="201">
        <f>'Daily Mbr Ins'!F58</f>
        <v>22</v>
      </c>
      <c r="G26" s="201">
        <f>'Daily Mbr Ins'!L58</f>
        <v>3</v>
      </c>
      <c r="H26" s="241">
        <f t="shared" si="17"/>
        <v>13.636363636363637</v>
      </c>
      <c r="I26" s="242">
        <f t="shared" si="1"/>
        <v>19</v>
      </c>
      <c r="J26" s="201">
        <f>'Daily Mbr Ins'!N58</f>
        <v>8</v>
      </c>
      <c r="K26" s="201">
        <f>'Daily Mbr Ins'!T58</f>
        <v>1</v>
      </c>
      <c r="L26" s="241">
        <f t="shared" si="18"/>
        <v>12.5</v>
      </c>
      <c r="M26" s="201">
        <f t="shared" si="3"/>
        <v>7</v>
      </c>
      <c r="N26" s="256" t="str">
        <f t="shared" si="23"/>
        <v>Yes</v>
      </c>
      <c r="O26" s="256" t="str">
        <f t="shared" si="24"/>
        <v>Yes</v>
      </c>
      <c r="P26" s="256" t="str">
        <f t="shared" si="25"/>
        <v>No</v>
      </c>
      <c r="Q26" s="256" t="str">
        <f t="shared" si="26"/>
        <v>No</v>
      </c>
      <c r="R26" s="387" t="str">
        <f t="shared" si="27"/>
        <v>No</v>
      </c>
      <c r="S26" s="387" t="str">
        <f t="shared" si="28"/>
        <v>No</v>
      </c>
      <c r="T26" s="387" t="str">
        <f t="shared" si="29"/>
        <v>No</v>
      </c>
      <c r="U26" s="387" t="str">
        <f t="shared" si="30"/>
        <v>Yes</v>
      </c>
      <c r="V26" s="387" t="str">
        <f t="shared" si="31"/>
        <v>No</v>
      </c>
      <c r="W26" s="201">
        <f t="shared" si="19"/>
        <v>19</v>
      </c>
      <c r="X26" s="201">
        <f t="shared" si="20"/>
        <v>41</v>
      </c>
      <c r="Y26" s="201">
        <f t="shared" si="21"/>
        <v>63</v>
      </c>
      <c r="Z26" s="201">
        <f t="shared" si="22"/>
        <v>85</v>
      </c>
    </row>
    <row r="27" spans="2:26">
      <c r="B27" s="201" t="s">
        <v>1974</v>
      </c>
      <c r="C27" s="201" t="str">
        <f>'Daily Mbr Ins'!C133</f>
        <v>004</v>
      </c>
      <c r="D27" s="201">
        <f>'Daily Mbr Ins'!B133</f>
        <v>14089</v>
      </c>
      <c r="E27" s="201" t="str">
        <f>'Daily Mbr Ins'!D133</f>
        <v>Marana</v>
      </c>
      <c r="F27" s="201">
        <f>'Daily Mbr Ins'!F133</f>
        <v>4</v>
      </c>
      <c r="G27" s="201">
        <f>'Daily Mbr Ins'!L133</f>
        <v>0</v>
      </c>
      <c r="H27" s="241">
        <f t="shared" si="17"/>
        <v>0</v>
      </c>
      <c r="I27" s="242">
        <f t="shared" si="1"/>
        <v>4</v>
      </c>
      <c r="J27" s="201">
        <f>'Daily Mbr Ins'!N133</f>
        <v>3</v>
      </c>
      <c r="K27" s="201">
        <f>'Daily Mbr Ins'!T133</f>
        <v>0</v>
      </c>
      <c r="L27" s="241">
        <f t="shared" si="18"/>
        <v>0</v>
      </c>
      <c r="M27" s="201">
        <f t="shared" si="3"/>
        <v>3</v>
      </c>
      <c r="N27" s="256" t="str">
        <f t="shared" si="23"/>
        <v>Yes</v>
      </c>
      <c r="O27" s="256" t="str">
        <f t="shared" si="24"/>
        <v>No</v>
      </c>
      <c r="P27" s="256" t="str">
        <f t="shared" si="25"/>
        <v>No</v>
      </c>
      <c r="Q27" s="256" t="str">
        <f t="shared" si="26"/>
        <v>No</v>
      </c>
      <c r="R27" s="387" t="str">
        <f t="shared" si="27"/>
        <v>No</v>
      </c>
      <c r="S27" s="387" t="str">
        <f t="shared" si="28"/>
        <v>No</v>
      </c>
      <c r="T27" s="387" t="str">
        <f t="shared" si="29"/>
        <v>No</v>
      </c>
      <c r="U27" s="387" t="str">
        <f t="shared" si="30"/>
        <v>No</v>
      </c>
      <c r="V27" s="387" t="str">
        <f t="shared" si="31"/>
        <v>No</v>
      </c>
      <c r="W27" s="201">
        <f t="shared" si="19"/>
        <v>4</v>
      </c>
      <c r="X27" s="201">
        <f t="shared" si="20"/>
        <v>8</v>
      </c>
      <c r="Y27" s="201">
        <f t="shared" si="21"/>
        <v>12</v>
      </c>
      <c r="Z27" s="201">
        <f t="shared" si="22"/>
        <v>16</v>
      </c>
    </row>
    <row r="28" spans="2:26">
      <c r="B28" s="201" t="s">
        <v>1974</v>
      </c>
      <c r="C28" s="201" t="str">
        <f>'Daily Mbr Ins'!C144</f>
        <v>004</v>
      </c>
      <c r="D28" s="201">
        <f>'Daily Mbr Ins'!B144</f>
        <v>14621</v>
      </c>
      <c r="E28" s="201" t="str">
        <f>'Daily Mbr Ins'!D144</f>
        <v>Tucson</v>
      </c>
      <c r="F28" s="201">
        <f>'Daily Mbr Ins'!F144</f>
        <v>4</v>
      </c>
      <c r="G28" s="201">
        <f>'Daily Mbr Ins'!L144</f>
        <v>0</v>
      </c>
      <c r="H28" s="241">
        <f t="shared" si="17"/>
        <v>0</v>
      </c>
      <c r="I28" s="242">
        <f t="shared" si="1"/>
        <v>4</v>
      </c>
      <c r="J28" s="201">
        <f>'Daily Mbr Ins'!N144</f>
        <v>3</v>
      </c>
      <c r="K28" s="201">
        <f>'Daily Mbr Ins'!T144</f>
        <v>0</v>
      </c>
      <c r="L28" s="241">
        <f t="shared" si="18"/>
        <v>0</v>
      </c>
      <c r="M28" s="201">
        <f t="shared" si="3"/>
        <v>3</v>
      </c>
      <c r="N28" s="256" t="str">
        <f t="shared" si="23"/>
        <v>Yes</v>
      </c>
      <c r="O28" s="256" t="str">
        <f t="shared" si="24"/>
        <v>No</v>
      </c>
      <c r="P28" s="256" t="str">
        <f t="shared" si="25"/>
        <v>No</v>
      </c>
      <c r="Q28" s="256" t="str">
        <f t="shared" si="26"/>
        <v>No</v>
      </c>
      <c r="R28" s="387" t="str">
        <f t="shared" si="27"/>
        <v>No</v>
      </c>
      <c r="S28" s="387" t="str">
        <f t="shared" si="28"/>
        <v>No</v>
      </c>
      <c r="T28" s="387" t="str">
        <f t="shared" si="29"/>
        <v>Yes</v>
      </c>
      <c r="U28" s="387" t="str">
        <f t="shared" si="30"/>
        <v>No</v>
      </c>
      <c r="V28" s="387" t="str">
        <f t="shared" si="31"/>
        <v>No</v>
      </c>
      <c r="W28" s="201">
        <f t="shared" si="19"/>
        <v>4</v>
      </c>
      <c r="X28" s="201">
        <f t="shared" si="20"/>
        <v>8</v>
      </c>
      <c r="Y28" s="201">
        <f t="shared" si="21"/>
        <v>12</v>
      </c>
      <c r="Z28" s="201">
        <f t="shared" si="22"/>
        <v>16</v>
      </c>
    </row>
    <row r="29" spans="2:26">
      <c r="B29" s="201" t="s">
        <v>1974</v>
      </c>
      <c r="C29" s="201" t="str">
        <f>'Daily Mbr Ins'!C152</f>
        <v>004</v>
      </c>
      <c r="D29" s="201">
        <f>'Daily Mbr Ins'!B152</f>
        <v>15704</v>
      </c>
      <c r="E29" s="201" t="str">
        <f>'Daily Mbr Ins'!D152</f>
        <v>Picture Rocks</v>
      </c>
      <c r="F29" s="201">
        <f>'Daily Mbr Ins'!F152</f>
        <v>5</v>
      </c>
      <c r="G29" s="201">
        <f>'Daily Mbr Ins'!L152</f>
        <v>0</v>
      </c>
      <c r="H29" s="241">
        <f t="shared" si="17"/>
        <v>0</v>
      </c>
      <c r="I29" s="242">
        <f t="shared" si="1"/>
        <v>5</v>
      </c>
      <c r="J29" s="201">
        <f>'Daily Mbr Ins'!N152</f>
        <v>3</v>
      </c>
      <c r="K29" s="201">
        <f>'Daily Mbr Ins'!T152</f>
        <v>0</v>
      </c>
      <c r="L29" s="241">
        <f t="shared" si="18"/>
        <v>0</v>
      </c>
      <c r="M29" s="201">
        <f t="shared" si="3"/>
        <v>3</v>
      </c>
      <c r="N29" s="256" t="str">
        <f t="shared" si="23"/>
        <v>Yes</v>
      </c>
      <c r="O29" s="256" t="str">
        <f t="shared" si="24"/>
        <v>Yes</v>
      </c>
      <c r="P29" s="256" t="str">
        <f t="shared" si="25"/>
        <v>No</v>
      </c>
      <c r="Q29" s="256" t="str">
        <f t="shared" si="26"/>
        <v>No</v>
      </c>
      <c r="R29" s="387" t="str">
        <f t="shared" si="27"/>
        <v>No</v>
      </c>
      <c r="S29" s="387" t="str">
        <f t="shared" si="28"/>
        <v>Yes</v>
      </c>
      <c r="T29" s="387" t="str">
        <f t="shared" si="29"/>
        <v>No</v>
      </c>
      <c r="U29" s="387" t="str">
        <f t="shared" si="30"/>
        <v>No</v>
      </c>
      <c r="V29" s="387" t="str">
        <f t="shared" si="31"/>
        <v>Yes</v>
      </c>
      <c r="W29" s="201">
        <f t="shared" si="19"/>
        <v>5</v>
      </c>
      <c r="X29" s="201">
        <f t="shared" si="20"/>
        <v>10</v>
      </c>
      <c r="Y29" s="201">
        <f t="shared" si="21"/>
        <v>15</v>
      </c>
      <c r="Z29" s="201">
        <f t="shared" si="22"/>
        <v>20</v>
      </c>
    </row>
    <row r="30" spans="2:26">
      <c r="B30" s="201" t="s">
        <v>620</v>
      </c>
      <c r="C30" s="201" t="str">
        <f>'Daily Mbr Ins'!C51</f>
        <v>005</v>
      </c>
      <c r="D30" s="201">
        <f>'Daily Mbr Ins'!B51</f>
        <v>7521</v>
      </c>
      <c r="E30" s="201" t="str">
        <f>'Daily Mbr Ins'!D51</f>
        <v>Benson</v>
      </c>
      <c r="F30" s="201">
        <f>'Daily Mbr Ins'!F51</f>
        <v>4</v>
      </c>
      <c r="G30" s="201">
        <f>'Daily Mbr Ins'!L51</f>
        <v>-6</v>
      </c>
      <c r="H30" s="241">
        <f t="shared" si="17"/>
        <v>-150</v>
      </c>
      <c r="I30" s="242">
        <f t="shared" si="1"/>
        <v>10</v>
      </c>
      <c r="J30" s="201">
        <f>'Daily Mbr Ins'!N51</f>
        <v>3</v>
      </c>
      <c r="K30" s="201">
        <f>'Daily Mbr Ins'!T51</f>
        <v>-2</v>
      </c>
      <c r="L30" s="241">
        <f t="shared" si="18"/>
        <v>-66.666666666666671</v>
      </c>
      <c r="M30" s="201">
        <f t="shared" si="3"/>
        <v>5</v>
      </c>
      <c r="N30" s="256" t="str">
        <f t="shared" si="23"/>
        <v>No</v>
      </c>
      <c r="O30" s="256" t="str">
        <f t="shared" si="24"/>
        <v>Yes</v>
      </c>
      <c r="P30" s="256" t="str">
        <f t="shared" si="25"/>
        <v>No</v>
      </c>
      <c r="Q30" s="256" t="str">
        <f t="shared" si="26"/>
        <v>No</v>
      </c>
      <c r="R30" s="387" t="str">
        <f t="shared" si="27"/>
        <v>No</v>
      </c>
      <c r="S30" s="387" t="str">
        <f t="shared" si="28"/>
        <v>Yes</v>
      </c>
      <c r="T30" s="387" t="str">
        <f t="shared" si="29"/>
        <v>No</v>
      </c>
      <c r="U30" s="387" t="str">
        <f t="shared" si="30"/>
        <v>No</v>
      </c>
      <c r="V30" s="387" t="str">
        <f t="shared" si="31"/>
        <v>No</v>
      </c>
      <c r="W30" s="201">
        <f t="shared" si="19"/>
        <v>10</v>
      </c>
      <c r="X30" s="201">
        <f t="shared" si="20"/>
        <v>14</v>
      </c>
      <c r="Y30" s="201">
        <f t="shared" si="21"/>
        <v>18</v>
      </c>
      <c r="Z30" s="201">
        <f t="shared" si="22"/>
        <v>22</v>
      </c>
    </row>
    <row r="31" spans="2:26">
      <c r="B31" s="201" t="s">
        <v>620</v>
      </c>
      <c r="C31" s="201" t="str">
        <f>'Daily Mbr Ins'!C62</f>
        <v>005</v>
      </c>
      <c r="D31" s="277">
        <f>'Daily Mbr Ins'!B62</f>
        <v>8105</v>
      </c>
      <c r="E31" s="277" t="str">
        <f>'Daily Mbr Ins'!D62</f>
        <v>Willcox</v>
      </c>
      <c r="F31" s="201">
        <f>'Daily Mbr Ins'!F62</f>
        <v>4</v>
      </c>
      <c r="G31" s="201">
        <f>'Daily Mbr Ins'!L62</f>
        <v>0</v>
      </c>
      <c r="H31" s="241">
        <f t="shared" si="17"/>
        <v>0</v>
      </c>
      <c r="I31" s="242">
        <f t="shared" si="1"/>
        <v>4</v>
      </c>
      <c r="J31" s="201">
        <f>'Daily Mbr Ins'!N62</f>
        <v>3</v>
      </c>
      <c r="K31" s="201">
        <f>'Daily Mbr Ins'!T62</f>
        <v>0</v>
      </c>
      <c r="L31" s="241">
        <f t="shared" si="18"/>
        <v>0</v>
      </c>
      <c r="M31" s="201">
        <f t="shared" si="3"/>
        <v>3</v>
      </c>
      <c r="N31" s="256" t="str">
        <f t="shared" si="23"/>
        <v>No</v>
      </c>
      <c r="O31" s="256" t="str">
        <f t="shared" si="24"/>
        <v>No</v>
      </c>
      <c r="P31" s="256" t="str">
        <f t="shared" si="25"/>
        <v>No</v>
      </c>
      <c r="Q31" s="256" t="str">
        <f t="shared" si="26"/>
        <v>No</v>
      </c>
      <c r="R31" s="387" t="str">
        <f t="shared" si="27"/>
        <v>No</v>
      </c>
      <c r="S31" s="387" t="str">
        <f t="shared" si="28"/>
        <v>No</v>
      </c>
      <c r="T31" s="387" t="str">
        <f t="shared" si="29"/>
        <v>No</v>
      </c>
      <c r="U31" s="387" t="str">
        <f t="shared" si="30"/>
        <v>No</v>
      </c>
      <c r="V31" s="387" t="str">
        <f t="shared" si="31"/>
        <v>No</v>
      </c>
      <c r="W31" s="201">
        <f t="shared" si="19"/>
        <v>4</v>
      </c>
      <c r="X31" s="201">
        <f t="shared" si="20"/>
        <v>8</v>
      </c>
      <c r="Y31" s="201">
        <f t="shared" si="21"/>
        <v>12</v>
      </c>
      <c r="Z31" s="201">
        <f t="shared" si="22"/>
        <v>16</v>
      </c>
    </row>
    <row r="32" spans="2:26">
      <c r="B32" s="201" t="s">
        <v>620</v>
      </c>
      <c r="C32" s="201" t="str">
        <f>'Daily Mbr Ins'!C89</f>
        <v>005</v>
      </c>
      <c r="D32" s="201">
        <f>'Daily Mbr Ins'!B89</f>
        <v>10762</v>
      </c>
      <c r="E32" s="201" t="str">
        <f>'Daily Mbr Ins'!D89</f>
        <v>Tucson</v>
      </c>
      <c r="F32" s="201">
        <f>'Daily Mbr Ins'!F89</f>
        <v>12</v>
      </c>
      <c r="G32" s="201">
        <f>'Daily Mbr Ins'!L89</f>
        <v>-2</v>
      </c>
      <c r="H32" s="241">
        <f t="shared" si="17"/>
        <v>-16.666666666666668</v>
      </c>
      <c r="I32" s="242">
        <f t="shared" si="1"/>
        <v>14</v>
      </c>
      <c r="J32" s="201">
        <f>'Daily Mbr Ins'!N89</f>
        <v>4</v>
      </c>
      <c r="K32" s="201">
        <f>'Daily Mbr Ins'!T89</f>
        <v>0</v>
      </c>
      <c r="L32" s="241">
        <f t="shared" si="18"/>
        <v>0</v>
      </c>
      <c r="M32" s="201">
        <f t="shared" si="3"/>
        <v>4</v>
      </c>
      <c r="N32" s="256" t="str">
        <f t="shared" si="23"/>
        <v>Yes</v>
      </c>
      <c r="O32" s="256" t="str">
        <f t="shared" si="24"/>
        <v>Yes</v>
      </c>
      <c r="P32" s="256" t="str">
        <f t="shared" si="25"/>
        <v>No</v>
      </c>
      <c r="Q32" s="256" t="str">
        <f t="shared" si="26"/>
        <v>No</v>
      </c>
      <c r="R32" s="387" t="str">
        <f t="shared" si="27"/>
        <v>No</v>
      </c>
      <c r="S32" s="387" t="str">
        <f t="shared" si="28"/>
        <v>Yes</v>
      </c>
      <c r="T32" s="387" t="str">
        <f t="shared" si="29"/>
        <v>Yes</v>
      </c>
      <c r="U32" s="387" t="str">
        <f t="shared" si="30"/>
        <v>No</v>
      </c>
      <c r="V32" s="387" t="str">
        <f t="shared" si="31"/>
        <v>No</v>
      </c>
      <c r="W32" s="201">
        <f t="shared" si="19"/>
        <v>14</v>
      </c>
      <c r="X32" s="201">
        <f t="shared" si="20"/>
        <v>26</v>
      </c>
      <c r="Y32" s="201">
        <f t="shared" si="21"/>
        <v>38</v>
      </c>
      <c r="Z32" s="201">
        <f t="shared" si="22"/>
        <v>50</v>
      </c>
    </row>
    <row r="33" spans="2:26">
      <c r="B33" s="201" t="s">
        <v>620</v>
      </c>
      <c r="C33" s="201" t="str">
        <f>'Daily Mbr Ins'!C139</f>
        <v>005</v>
      </c>
      <c r="D33" s="201">
        <f>'Daily Mbr Ins'!B139</f>
        <v>14230</v>
      </c>
      <c r="E33" s="201" t="str">
        <f>'Daily Mbr Ins'!D139</f>
        <v>Vail</v>
      </c>
      <c r="F33" s="201">
        <f>'Daily Mbr Ins'!F139</f>
        <v>11</v>
      </c>
      <c r="G33" s="201">
        <f>'Daily Mbr Ins'!L139</f>
        <v>-3</v>
      </c>
      <c r="H33" s="241">
        <f t="shared" si="17"/>
        <v>-27.272727272727273</v>
      </c>
      <c r="I33" s="242">
        <f t="shared" si="1"/>
        <v>14</v>
      </c>
      <c r="J33" s="201">
        <f>'Daily Mbr Ins'!N139</f>
        <v>4</v>
      </c>
      <c r="K33" s="201">
        <f>'Daily Mbr Ins'!T139</f>
        <v>-2</v>
      </c>
      <c r="L33" s="241">
        <f t="shared" si="18"/>
        <v>-50</v>
      </c>
      <c r="M33" s="201">
        <f t="shared" si="3"/>
        <v>6</v>
      </c>
      <c r="N33" s="256" t="str">
        <f t="shared" si="23"/>
        <v>Yes</v>
      </c>
      <c r="O33" s="256" t="str">
        <f t="shared" si="24"/>
        <v>No</v>
      </c>
      <c r="P33" s="256" t="str">
        <f t="shared" si="25"/>
        <v>No</v>
      </c>
      <c r="Q33" s="256" t="str">
        <f t="shared" si="26"/>
        <v>No</v>
      </c>
      <c r="R33" s="387" t="str">
        <f t="shared" si="27"/>
        <v>No</v>
      </c>
      <c r="S33" s="387" t="str">
        <f t="shared" si="28"/>
        <v>No</v>
      </c>
      <c r="T33" s="387" t="str">
        <f t="shared" si="29"/>
        <v>Yes</v>
      </c>
      <c r="U33" s="387" t="str">
        <f t="shared" si="30"/>
        <v>No</v>
      </c>
      <c r="V33" s="387" t="str">
        <f t="shared" si="31"/>
        <v>No</v>
      </c>
      <c r="W33" s="201">
        <f t="shared" si="19"/>
        <v>14</v>
      </c>
      <c r="X33" s="201">
        <f t="shared" si="20"/>
        <v>25</v>
      </c>
      <c r="Y33" s="201">
        <f t="shared" si="21"/>
        <v>36</v>
      </c>
      <c r="Z33" s="201">
        <f t="shared" si="22"/>
        <v>47</v>
      </c>
    </row>
    <row r="34" spans="2:26">
      <c r="B34" s="201" t="s">
        <v>620</v>
      </c>
      <c r="C34" s="201" t="str">
        <f>'Daily Mbr Ins'!C36</f>
        <v>006</v>
      </c>
      <c r="D34" s="201">
        <f>'Daily Mbr Ins'!B36</f>
        <v>5542</v>
      </c>
      <c r="E34" s="201" t="str">
        <f>'Daily Mbr Ins'!D36</f>
        <v>San Manuel</v>
      </c>
      <c r="F34" s="201">
        <f>'Daily Mbr Ins'!F36</f>
        <v>5</v>
      </c>
      <c r="G34" s="201">
        <f>'Daily Mbr Ins'!L36</f>
        <v>0</v>
      </c>
      <c r="H34" s="241">
        <f t="shared" si="17"/>
        <v>0</v>
      </c>
      <c r="I34" s="242">
        <f t="shared" si="1"/>
        <v>5</v>
      </c>
      <c r="J34" s="201">
        <f>'Daily Mbr Ins'!N36</f>
        <v>3</v>
      </c>
      <c r="K34" s="201">
        <f>'Daily Mbr Ins'!T36</f>
        <v>0</v>
      </c>
      <c r="L34" s="241">
        <f t="shared" si="18"/>
        <v>0</v>
      </c>
      <c r="M34" s="201">
        <f t="shared" si="3"/>
        <v>3</v>
      </c>
      <c r="N34" s="256" t="str">
        <f t="shared" si="23"/>
        <v>Yes</v>
      </c>
      <c r="O34" s="256" t="str">
        <f t="shared" si="24"/>
        <v>No</v>
      </c>
      <c r="P34" s="256" t="str">
        <f t="shared" si="25"/>
        <v>No</v>
      </c>
      <c r="Q34" s="256" t="str">
        <f t="shared" si="26"/>
        <v>No</v>
      </c>
      <c r="R34" s="387" t="str">
        <f t="shared" si="27"/>
        <v>No</v>
      </c>
      <c r="S34" s="387" t="str">
        <f t="shared" si="28"/>
        <v>No</v>
      </c>
      <c r="T34" s="387" t="str">
        <f t="shared" si="29"/>
        <v>Yes</v>
      </c>
      <c r="U34" s="387" t="str">
        <f t="shared" si="30"/>
        <v>No</v>
      </c>
      <c r="V34" s="387" t="str">
        <f t="shared" si="31"/>
        <v>No</v>
      </c>
      <c r="W34" s="201">
        <f t="shared" si="19"/>
        <v>5</v>
      </c>
      <c r="X34" s="201">
        <f t="shared" si="20"/>
        <v>10</v>
      </c>
      <c r="Y34" s="201">
        <f t="shared" si="21"/>
        <v>15</v>
      </c>
      <c r="Z34" s="201">
        <f t="shared" si="22"/>
        <v>20</v>
      </c>
    </row>
    <row r="35" spans="2:26">
      <c r="B35" s="201" t="s">
        <v>620</v>
      </c>
      <c r="C35" s="201" t="str">
        <f>'Daily Mbr Ins'!C44</f>
        <v>006</v>
      </c>
      <c r="D35" s="201">
        <f>'Daily Mbr Ins'!B44</f>
        <v>6933</v>
      </c>
      <c r="E35" s="201" t="str">
        <f>'Daily Mbr Ins'!D44</f>
        <v>Tucson</v>
      </c>
      <c r="F35" s="201">
        <f>'Daily Mbr Ins'!F44</f>
        <v>7</v>
      </c>
      <c r="G35" s="201">
        <f>'Daily Mbr Ins'!L44</f>
        <v>0</v>
      </c>
      <c r="H35" s="241">
        <f t="shared" si="17"/>
        <v>0</v>
      </c>
      <c r="I35" s="242">
        <f t="shared" si="1"/>
        <v>7</v>
      </c>
      <c r="J35" s="201">
        <f>'Daily Mbr Ins'!N44</f>
        <v>3</v>
      </c>
      <c r="K35" s="201">
        <f>'Daily Mbr Ins'!T44</f>
        <v>0</v>
      </c>
      <c r="L35" s="241">
        <f t="shared" si="18"/>
        <v>0</v>
      </c>
      <c r="M35" s="201">
        <f t="shared" si="3"/>
        <v>3</v>
      </c>
      <c r="N35" s="256" t="str">
        <f t="shared" si="23"/>
        <v>Yes</v>
      </c>
      <c r="O35" s="256" t="str">
        <f t="shared" si="24"/>
        <v>No</v>
      </c>
      <c r="P35" s="256" t="str">
        <f t="shared" si="25"/>
        <v>No</v>
      </c>
      <c r="Q35" s="256" t="str">
        <f t="shared" si="26"/>
        <v>No</v>
      </c>
      <c r="R35" s="387" t="str">
        <f t="shared" si="27"/>
        <v>No</v>
      </c>
      <c r="S35" s="387" t="str">
        <f t="shared" si="28"/>
        <v>No</v>
      </c>
      <c r="T35" s="387" t="str">
        <f t="shared" si="29"/>
        <v>Yes</v>
      </c>
      <c r="U35" s="387" t="str">
        <f t="shared" si="30"/>
        <v>No</v>
      </c>
      <c r="V35" s="387" t="str">
        <f t="shared" si="31"/>
        <v>No</v>
      </c>
      <c r="W35" s="277">
        <f t="shared" si="19"/>
        <v>7</v>
      </c>
      <c r="X35" s="277">
        <f t="shared" si="20"/>
        <v>14</v>
      </c>
      <c r="Y35" s="277">
        <f t="shared" si="21"/>
        <v>21</v>
      </c>
      <c r="Z35" s="277">
        <f t="shared" si="22"/>
        <v>28</v>
      </c>
    </row>
    <row r="36" spans="2:26">
      <c r="B36" s="201" t="s">
        <v>620</v>
      </c>
      <c r="C36" s="201" t="str">
        <f>'Daily Mbr Ins'!C111</f>
        <v>006</v>
      </c>
      <c r="D36" s="201">
        <f>'Daily Mbr Ins'!B111</f>
        <v>12345</v>
      </c>
      <c r="E36" s="201" t="str">
        <f>'Daily Mbr Ins'!D111</f>
        <v>Catalina</v>
      </c>
      <c r="F36" s="201">
        <f>'Daily Mbr Ins'!F111</f>
        <v>11</v>
      </c>
      <c r="G36" s="201">
        <f>'Daily Mbr Ins'!L111</f>
        <v>-2</v>
      </c>
      <c r="H36" s="241">
        <f t="shared" si="17"/>
        <v>-18.181818181818183</v>
      </c>
      <c r="I36" s="242">
        <f t="shared" si="1"/>
        <v>13</v>
      </c>
      <c r="J36" s="201">
        <f>'Daily Mbr Ins'!N111</f>
        <v>4</v>
      </c>
      <c r="K36" s="201">
        <f>'Daily Mbr Ins'!T111</f>
        <v>0</v>
      </c>
      <c r="L36" s="241">
        <f t="shared" si="18"/>
        <v>0</v>
      </c>
      <c r="M36" s="201">
        <f t="shared" si="3"/>
        <v>4</v>
      </c>
      <c r="N36" s="256" t="str">
        <f t="shared" si="23"/>
        <v>Yes</v>
      </c>
      <c r="O36" s="256" t="str">
        <f t="shared" si="24"/>
        <v>Yes</v>
      </c>
      <c r="P36" s="256" t="str">
        <f t="shared" si="25"/>
        <v>No</v>
      </c>
      <c r="Q36" s="256" t="str">
        <f t="shared" si="26"/>
        <v>No</v>
      </c>
      <c r="R36" s="387" t="str">
        <f t="shared" si="27"/>
        <v>No</v>
      </c>
      <c r="S36" s="387" t="str">
        <f t="shared" si="28"/>
        <v>No</v>
      </c>
      <c r="T36" s="387" t="str">
        <f t="shared" si="29"/>
        <v>Yes</v>
      </c>
      <c r="U36" s="387" t="str">
        <f t="shared" si="30"/>
        <v>No</v>
      </c>
      <c r="V36" s="387" t="str">
        <f t="shared" si="31"/>
        <v>No</v>
      </c>
      <c r="W36" s="277">
        <f t="shared" si="19"/>
        <v>13</v>
      </c>
      <c r="X36" s="277">
        <f t="shared" si="20"/>
        <v>24</v>
      </c>
      <c r="Y36" s="277">
        <f t="shared" si="21"/>
        <v>35</v>
      </c>
      <c r="Z36" s="277">
        <f t="shared" si="22"/>
        <v>46</v>
      </c>
    </row>
    <row r="37" spans="2:26">
      <c r="B37" s="277" t="s">
        <v>620</v>
      </c>
      <c r="C37" s="277" t="str">
        <f>'Daily Mbr Ins'!C121</f>
        <v>006</v>
      </c>
      <c r="D37" s="277">
        <f>'Daily Mbr Ins'!B121</f>
        <v>13272</v>
      </c>
      <c r="E37" s="277" t="str">
        <f>'Daily Mbr Ins'!D121</f>
        <v>Oro Valley</v>
      </c>
      <c r="F37" s="201">
        <f>'Daily Mbr Ins'!F121</f>
        <v>12</v>
      </c>
      <c r="G37" s="201">
        <f>'Daily Mbr Ins'!L121</f>
        <v>3</v>
      </c>
      <c r="H37" s="241">
        <f t="shared" si="17"/>
        <v>25</v>
      </c>
      <c r="I37" s="242">
        <f t="shared" si="1"/>
        <v>9</v>
      </c>
      <c r="J37" s="201">
        <f>'Daily Mbr Ins'!N121</f>
        <v>4</v>
      </c>
      <c r="K37" s="201">
        <f>'Daily Mbr Ins'!T121</f>
        <v>0</v>
      </c>
      <c r="L37" s="241">
        <f t="shared" si="18"/>
        <v>0</v>
      </c>
      <c r="M37" s="201">
        <f t="shared" si="3"/>
        <v>4</v>
      </c>
      <c r="N37" s="256" t="str">
        <f t="shared" si="23"/>
        <v>Yes</v>
      </c>
      <c r="O37" s="256" t="str">
        <f t="shared" si="24"/>
        <v>Yes</v>
      </c>
      <c r="P37" s="256" t="str">
        <f t="shared" si="25"/>
        <v>No</v>
      </c>
      <c r="Q37" s="256" t="str">
        <f t="shared" si="26"/>
        <v>No</v>
      </c>
      <c r="R37" s="387" t="str">
        <f t="shared" si="27"/>
        <v>No</v>
      </c>
      <c r="S37" s="387" t="str">
        <f t="shared" si="28"/>
        <v>Yes</v>
      </c>
      <c r="T37" s="387" t="str">
        <f t="shared" si="29"/>
        <v>Yes</v>
      </c>
      <c r="U37" s="387" t="str">
        <f t="shared" si="30"/>
        <v>Yes</v>
      </c>
      <c r="V37" s="387" t="str">
        <f t="shared" si="31"/>
        <v>No</v>
      </c>
      <c r="W37" s="277">
        <f t="shared" si="19"/>
        <v>9</v>
      </c>
      <c r="X37" s="277">
        <f t="shared" si="20"/>
        <v>21</v>
      </c>
      <c r="Y37" s="277">
        <f t="shared" si="21"/>
        <v>33</v>
      </c>
      <c r="Z37" s="277">
        <f t="shared" si="22"/>
        <v>45</v>
      </c>
    </row>
    <row r="38" spans="2:26">
      <c r="B38" s="201" t="s">
        <v>625</v>
      </c>
      <c r="C38" s="201" t="str">
        <f>'Daily Mbr Ins'!C87</f>
        <v>007</v>
      </c>
      <c r="D38" s="201">
        <f>'Daily Mbr Ins'!B87</f>
        <v>10441</v>
      </c>
      <c r="E38" s="201" t="str">
        <f>'Daily Mbr Ins'!D87</f>
        <v>Tucson</v>
      </c>
      <c r="F38" s="201">
        <f>'Daily Mbr Ins'!F87</f>
        <v>14</v>
      </c>
      <c r="G38" s="201">
        <f>'Daily Mbr Ins'!L87</f>
        <v>0</v>
      </c>
      <c r="H38" s="241">
        <f t="shared" si="17"/>
        <v>0</v>
      </c>
      <c r="I38" s="242">
        <f t="shared" si="1"/>
        <v>14</v>
      </c>
      <c r="J38" s="201">
        <f>'Daily Mbr Ins'!N87</f>
        <v>5</v>
      </c>
      <c r="K38" s="201">
        <f>'Daily Mbr Ins'!T87</f>
        <v>0</v>
      </c>
      <c r="L38" s="241">
        <f t="shared" si="18"/>
        <v>0</v>
      </c>
      <c r="M38" s="201">
        <f t="shared" si="3"/>
        <v>5</v>
      </c>
      <c r="N38" s="256" t="str">
        <f t="shared" si="23"/>
        <v>Yes</v>
      </c>
      <c r="O38" s="256" t="str">
        <f t="shared" si="24"/>
        <v>No</v>
      </c>
      <c r="P38" s="256" t="str">
        <f t="shared" si="25"/>
        <v>No</v>
      </c>
      <c r="Q38" s="256" t="str">
        <f t="shared" si="26"/>
        <v>No</v>
      </c>
      <c r="R38" s="387" t="str">
        <f t="shared" si="27"/>
        <v>No</v>
      </c>
      <c r="S38" s="387" t="str">
        <f t="shared" si="28"/>
        <v>No</v>
      </c>
      <c r="T38" s="387" t="str">
        <f t="shared" si="29"/>
        <v>Yes</v>
      </c>
      <c r="U38" s="387" t="str">
        <f t="shared" si="30"/>
        <v>Yes</v>
      </c>
      <c r="V38" s="387" t="str">
        <f t="shared" si="31"/>
        <v>Yes</v>
      </c>
      <c r="W38" s="277">
        <f t="shared" si="19"/>
        <v>14</v>
      </c>
      <c r="X38" s="277">
        <f t="shared" si="20"/>
        <v>28</v>
      </c>
      <c r="Y38" s="277">
        <f t="shared" si="21"/>
        <v>42</v>
      </c>
      <c r="Z38" s="277">
        <f t="shared" si="22"/>
        <v>56</v>
      </c>
    </row>
    <row r="39" spans="2:26">
      <c r="B39" s="201" t="s">
        <v>625</v>
      </c>
      <c r="C39" s="201" t="str">
        <f>'Daily Mbr Ins'!C101</f>
        <v>007</v>
      </c>
      <c r="D39" s="201">
        <f>'Daily Mbr Ins'!B101</f>
        <v>11855</v>
      </c>
      <c r="E39" s="201" t="str">
        <f>'Daily Mbr Ins'!D101</f>
        <v>Tucson</v>
      </c>
      <c r="F39" s="201">
        <f>'Daily Mbr Ins'!F101</f>
        <v>6</v>
      </c>
      <c r="G39" s="201">
        <f>'Daily Mbr Ins'!L101</f>
        <v>0</v>
      </c>
      <c r="H39" s="241">
        <f t="shared" si="17"/>
        <v>0</v>
      </c>
      <c r="I39" s="242">
        <f t="shared" si="1"/>
        <v>6</v>
      </c>
      <c r="J39" s="201">
        <f>'Daily Mbr Ins'!N101</f>
        <v>3</v>
      </c>
      <c r="K39" s="201">
        <f>'Daily Mbr Ins'!T101</f>
        <v>-1</v>
      </c>
      <c r="L39" s="241">
        <f t="shared" si="18"/>
        <v>-33.333333333333336</v>
      </c>
      <c r="M39" s="201">
        <f t="shared" si="3"/>
        <v>4</v>
      </c>
      <c r="N39" s="256" t="str">
        <f t="shared" si="23"/>
        <v>Yes</v>
      </c>
      <c r="O39" s="256" t="str">
        <f t="shared" si="24"/>
        <v>Yes</v>
      </c>
      <c r="P39" s="256" t="str">
        <f t="shared" si="25"/>
        <v>No</v>
      </c>
      <c r="Q39" s="256" t="str">
        <f t="shared" si="26"/>
        <v>No</v>
      </c>
      <c r="R39" s="387" t="str">
        <f t="shared" si="27"/>
        <v>No</v>
      </c>
      <c r="S39" s="387" t="str">
        <f t="shared" si="28"/>
        <v>No</v>
      </c>
      <c r="T39" s="387" t="str">
        <f t="shared" si="29"/>
        <v>Yes</v>
      </c>
      <c r="U39" s="387" t="str">
        <f t="shared" si="30"/>
        <v>No</v>
      </c>
      <c r="V39" s="387" t="str">
        <f t="shared" si="31"/>
        <v>Yes</v>
      </c>
      <c r="W39" s="277">
        <f t="shared" si="19"/>
        <v>6</v>
      </c>
      <c r="X39" s="277">
        <f t="shared" si="20"/>
        <v>12</v>
      </c>
      <c r="Y39" s="277">
        <f t="shared" si="21"/>
        <v>18</v>
      </c>
      <c r="Z39" s="277">
        <f t="shared" si="22"/>
        <v>24</v>
      </c>
    </row>
    <row r="40" spans="2:26">
      <c r="B40" s="201" t="s">
        <v>625</v>
      </c>
      <c r="C40" s="201" t="str">
        <f>'Daily Mbr Ins'!C114</f>
        <v>007</v>
      </c>
      <c r="D40" s="201">
        <f>'Daily Mbr Ins'!B114</f>
        <v>12696</v>
      </c>
      <c r="E40" s="201" t="str">
        <f>'Daily Mbr Ins'!D114</f>
        <v>Tucson</v>
      </c>
      <c r="F40" s="201">
        <f>'Daily Mbr Ins'!F114</f>
        <v>10</v>
      </c>
      <c r="G40" s="201">
        <f>'Daily Mbr Ins'!L114</f>
        <v>-5</v>
      </c>
      <c r="H40" s="241">
        <f t="shared" si="17"/>
        <v>-50</v>
      </c>
      <c r="I40" s="242">
        <f t="shared" si="1"/>
        <v>15</v>
      </c>
      <c r="J40" s="201">
        <f>'Daily Mbr Ins'!N114</f>
        <v>4</v>
      </c>
      <c r="K40" s="201">
        <f>'Daily Mbr Ins'!T114</f>
        <v>0</v>
      </c>
      <c r="L40" s="241">
        <f t="shared" si="18"/>
        <v>0</v>
      </c>
      <c r="M40" s="201">
        <f t="shared" si="3"/>
        <v>4</v>
      </c>
      <c r="N40" s="256" t="str">
        <f t="shared" si="23"/>
        <v>Yes</v>
      </c>
      <c r="O40" s="256" t="str">
        <f t="shared" si="24"/>
        <v>Yes</v>
      </c>
      <c r="P40" s="256" t="str">
        <f t="shared" si="25"/>
        <v>No</v>
      </c>
      <c r="Q40" s="256" t="str">
        <f t="shared" si="26"/>
        <v>No</v>
      </c>
      <c r="R40" s="387" t="str">
        <f t="shared" si="27"/>
        <v>No</v>
      </c>
      <c r="S40" s="387" t="str">
        <f t="shared" si="28"/>
        <v>Yes</v>
      </c>
      <c r="T40" s="387" t="str">
        <f t="shared" si="29"/>
        <v>Yes</v>
      </c>
      <c r="U40" s="387" t="str">
        <f t="shared" si="30"/>
        <v>No</v>
      </c>
      <c r="V40" s="387" t="str">
        <f t="shared" si="31"/>
        <v>No</v>
      </c>
      <c r="W40" s="277">
        <f t="shared" si="19"/>
        <v>15</v>
      </c>
      <c r="X40" s="277">
        <f t="shared" si="20"/>
        <v>25</v>
      </c>
      <c r="Y40" s="277">
        <f t="shared" si="21"/>
        <v>35</v>
      </c>
      <c r="Z40" s="277">
        <f t="shared" si="22"/>
        <v>45</v>
      </c>
    </row>
    <row r="41" spans="2:26">
      <c r="B41" s="201" t="s">
        <v>625</v>
      </c>
      <c r="C41" s="201" t="str">
        <f>'Daily Mbr Ins'!C124</f>
        <v>007</v>
      </c>
      <c r="D41" s="246">
        <f>'Daily Mbr Ins'!B124</f>
        <v>13435</v>
      </c>
      <c r="E41" s="246" t="str">
        <f>'Daily Mbr Ins'!D124</f>
        <v>Davis-Monthan Afb,</v>
      </c>
      <c r="F41" s="201">
        <f>'Daily Mbr Ins'!F124</f>
        <v>4</v>
      </c>
      <c r="G41" s="201">
        <f>'Daily Mbr Ins'!L124</f>
        <v>0</v>
      </c>
      <c r="H41" s="241">
        <f t="shared" si="17"/>
        <v>0</v>
      </c>
      <c r="I41" s="242">
        <f t="shared" si="1"/>
        <v>4</v>
      </c>
      <c r="J41" s="201">
        <f>'Daily Mbr Ins'!N124</f>
        <v>3</v>
      </c>
      <c r="K41" s="201">
        <f>'Daily Mbr Ins'!T124</f>
        <v>0</v>
      </c>
      <c r="L41" s="241">
        <f t="shared" si="18"/>
        <v>0</v>
      </c>
      <c r="M41" s="201">
        <f t="shared" si="3"/>
        <v>3</v>
      </c>
      <c r="N41" s="256"/>
      <c r="O41" s="256"/>
      <c r="P41" s="256"/>
      <c r="Q41" s="256"/>
      <c r="R41" s="387"/>
      <c r="S41" s="387"/>
      <c r="T41" s="387"/>
      <c r="U41" s="387"/>
      <c r="V41" s="387"/>
      <c r="W41" s="277">
        <f t="shared" si="19"/>
        <v>4</v>
      </c>
      <c r="X41" s="277">
        <f t="shared" si="20"/>
        <v>8</v>
      </c>
      <c r="Y41" s="277">
        <f t="shared" si="21"/>
        <v>12</v>
      </c>
      <c r="Z41" s="277">
        <f t="shared" si="22"/>
        <v>16</v>
      </c>
    </row>
    <row r="42" spans="2:26">
      <c r="B42" s="201" t="s">
        <v>620</v>
      </c>
      <c r="C42" s="201" t="str">
        <f>'Daily Mbr Ins'!C19</f>
        <v>008</v>
      </c>
      <c r="D42" s="201">
        <f>'Daily Mbr Ins'!B19</f>
        <v>3121</v>
      </c>
      <c r="E42" s="201" t="str">
        <f>'Daily Mbr Ins'!D19</f>
        <v>Chandler</v>
      </c>
      <c r="F42" s="201">
        <f>'Daily Mbr Ins'!F19</f>
        <v>20</v>
      </c>
      <c r="G42" s="201">
        <f>'Daily Mbr Ins'!L19</f>
        <v>0</v>
      </c>
      <c r="H42" s="241">
        <f t="shared" si="17"/>
        <v>0</v>
      </c>
      <c r="I42" s="242">
        <f t="shared" si="1"/>
        <v>20</v>
      </c>
      <c r="J42" s="201">
        <f>'Daily Mbr Ins'!N19</f>
        <v>7</v>
      </c>
      <c r="K42" s="201">
        <f>'Daily Mbr Ins'!T19</f>
        <v>-1</v>
      </c>
      <c r="L42" s="241">
        <f t="shared" si="18"/>
        <v>-14.285714285714286</v>
      </c>
      <c r="M42" s="201">
        <f t="shared" si="3"/>
        <v>8</v>
      </c>
      <c r="N42" s="256" t="str">
        <f t="shared" ref="N42:N50" si="32">IF(COUNTIF(Missing185,D42)=0,"Yes","No")</f>
        <v>Yes</v>
      </c>
      <c r="O42" s="256" t="str">
        <f t="shared" ref="O42:O50" si="33">IF(COUNTIF(Missing365,D42)=0,"Yes","No")</f>
        <v>Yes</v>
      </c>
      <c r="P42" s="256" t="str">
        <f t="shared" ref="P42:P50" si="34">IF(COUNTIF(Missing1728,D42)=0,"Yes","No")</f>
        <v>No</v>
      </c>
      <c r="Q42" s="256" t="str">
        <f t="shared" ref="Q42:Q50" si="35">IF(COUNTIF(MissingSP7,D42)=0,"Yes","No")</f>
        <v>No</v>
      </c>
      <c r="R42" s="387" t="str">
        <f t="shared" ref="R42:R50" si="36">IF(AND($S42&gt;="Yes", $T42&gt;="Yes", $U42&gt;="Yes", $V42&gt;="Yes"), "Yes", "No")</f>
        <v>No</v>
      </c>
      <c r="S42" s="387" t="str">
        <f t="shared" ref="S42:S50" si="37">IF((COUNTIF(ProgramDir,D42)=0),"No","Yes")</f>
        <v>No</v>
      </c>
      <c r="T42" s="387" t="str">
        <f t="shared" ref="T42:T50" si="38">IF(COUNTIF(NonCompliantGrandKnight,D42)=0,"No","Yes")</f>
        <v>Yes</v>
      </c>
      <c r="U42" s="387" t="str">
        <f t="shared" ref="U42:U50" si="39">IF(COUNTIF(FamilyDir,D42)=0,"No","Yes")</f>
        <v>No</v>
      </c>
      <c r="V42" s="387" t="str">
        <f t="shared" ref="V42:V50" si="40">IF(COUNTIF(CommunityDir,D42)=0,"No","Yes")</f>
        <v>No</v>
      </c>
      <c r="W42" s="277">
        <f t="shared" si="19"/>
        <v>20</v>
      </c>
      <c r="X42" s="277">
        <f t="shared" si="20"/>
        <v>40</v>
      </c>
      <c r="Y42" s="277">
        <f t="shared" si="21"/>
        <v>60</v>
      </c>
      <c r="Z42" s="277">
        <f t="shared" si="22"/>
        <v>80</v>
      </c>
    </row>
    <row r="43" spans="2:26">
      <c r="B43" s="201" t="s">
        <v>620</v>
      </c>
      <c r="C43" s="201" t="str">
        <f>'Daily Mbr Ins'!C78</f>
        <v>008</v>
      </c>
      <c r="D43" s="201">
        <f>'Daily Mbr Ins'!B78</f>
        <v>9678</v>
      </c>
      <c r="E43" s="201" t="str">
        <f>'Daily Mbr Ins'!D78</f>
        <v>Sun Lakes</v>
      </c>
      <c r="F43" s="201">
        <f>'Daily Mbr Ins'!F78</f>
        <v>10</v>
      </c>
      <c r="G43" s="201">
        <f>'Daily Mbr Ins'!L78</f>
        <v>0</v>
      </c>
      <c r="H43" s="241">
        <f t="shared" si="17"/>
        <v>0</v>
      </c>
      <c r="I43" s="242">
        <f t="shared" si="1"/>
        <v>10</v>
      </c>
      <c r="J43" s="201">
        <f>'Daily Mbr Ins'!N78</f>
        <v>4</v>
      </c>
      <c r="K43" s="201">
        <f>'Daily Mbr Ins'!T78</f>
        <v>0</v>
      </c>
      <c r="L43" s="241">
        <f t="shared" si="18"/>
        <v>0</v>
      </c>
      <c r="M43" s="201">
        <f t="shared" si="3"/>
        <v>4</v>
      </c>
      <c r="N43" s="256" t="str">
        <f t="shared" si="32"/>
        <v>Yes</v>
      </c>
      <c r="O43" s="256" t="str">
        <f t="shared" si="33"/>
        <v>No</v>
      </c>
      <c r="P43" s="256" t="str">
        <f t="shared" si="34"/>
        <v>No</v>
      </c>
      <c r="Q43" s="256" t="str">
        <f t="shared" si="35"/>
        <v>No</v>
      </c>
      <c r="R43" s="387" t="str">
        <f t="shared" si="36"/>
        <v>No</v>
      </c>
      <c r="S43" s="387" t="str">
        <f t="shared" si="37"/>
        <v>No</v>
      </c>
      <c r="T43" s="387" t="str">
        <f t="shared" si="38"/>
        <v>Yes</v>
      </c>
      <c r="U43" s="387" t="str">
        <f t="shared" si="39"/>
        <v>No</v>
      </c>
      <c r="V43" s="387" t="str">
        <f t="shared" si="40"/>
        <v>No</v>
      </c>
      <c r="W43" s="277">
        <f t="shared" si="19"/>
        <v>10</v>
      </c>
      <c r="X43" s="277">
        <f t="shared" si="20"/>
        <v>20</v>
      </c>
      <c r="Y43" s="277">
        <f t="shared" si="21"/>
        <v>30</v>
      </c>
      <c r="Z43" s="277">
        <f t="shared" si="22"/>
        <v>40</v>
      </c>
    </row>
    <row r="44" spans="2:26">
      <c r="B44" s="201" t="s">
        <v>620</v>
      </c>
      <c r="C44" s="201" t="str">
        <f>'Daily Mbr Ins'!C88</f>
        <v>008</v>
      </c>
      <c r="D44" s="201">
        <f>'Daily Mbr Ins'!B88</f>
        <v>10540</v>
      </c>
      <c r="E44" s="201" t="str">
        <f>'Daily Mbr Ins'!D88</f>
        <v>Gilbert</v>
      </c>
      <c r="F44" s="201">
        <f>'Daily Mbr Ins'!F88</f>
        <v>26</v>
      </c>
      <c r="G44" s="201">
        <f>'Daily Mbr Ins'!L88</f>
        <v>2</v>
      </c>
      <c r="H44" s="241">
        <f t="shared" si="17"/>
        <v>7.6923076923076925</v>
      </c>
      <c r="I44" s="242">
        <f t="shared" si="1"/>
        <v>24</v>
      </c>
      <c r="J44" s="201">
        <f>'Daily Mbr Ins'!N88</f>
        <v>9</v>
      </c>
      <c r="K44" s="201">
        <f>'Daily Mbr Ins'!T88</f>
        <v>1</v>
      </c>
      <c r="L44" s="241">
        <f t="shared" si="18"/>
        <v>11.111111111111111</v>
      </c>
      <c r="M44" s="201">
        <f t="shared" si="3"/>
        <v>8</v>
      </c>
      <c r="N44" s="256" t="str">
        <f t="shared" si="32"/>
        <v>Yes</v>
      </c>
      <c r="O44" s="256" t="str">
        <f t="shared" si="33"/>
        <v>Yes</v>
      </c>
      <c r="P44" s="256" t="str">
        <f t="shared" si="34"/>
        <v>No</v>
      </c>
      <c r="Q44" s="256" t="str">
        <f t="shared" si="35"/>
        <v>No</v>
      </c>
      <c r="R44" s="387" t="str">
        <f t="shared" si="36"/>
        <v>No</v>
      </c>
      <c r="S44" s="387" t="str">
        <f t="shared" si="37"/>
        <v>No</v>
      </c>
      <c r="T44" s="387" t="str">
        <f t="shared" si="38"/>
        <v>Yes</v>
      </c>
      <c r="U44" s="387" t="str">
        <f t="shared" si="39"/>
        <v>No</v>
      </c>
      <c r="V44" s="387" t="str">
        <f t="shared" si="40"/>
        <v>No</v>
      </c>
      <c r="W44" s="277">
        <f t="shared" si="19"/>
        <v>24</v>
      </c>
      <c r="X44" s="277">
        <f t="shared" si="20"/>
        <v>50</v>
      </c>
      <c r="Y44" s="277">
        <f t="shared" si="21"/>
        <v>76</v>
      </c>
      <c r="Z44" s="277">
        <f t="shared" si="22"/>
        <v>102</v>
      </c>
    </row>
    <row r="45" spans="2:26">
      <c r="B45" s="277" t="s">
        <v>620</v>
      </c>
      <c r="C45" s="277" t="str">
        <f>'Daily Mbr Ins'!C96</f>
        <v>008</v>
      </c>
      <c r="D45" s="277">
        <f>'Daily Mbr Ins'!B96</f>
        <v>11536</v>
      </c>
      <c r="E45" s="277" t="str">
        <f>'Daily Mbr Ins'!D96</f>
        <v>Mesa</v>
      </c>
      <c r="F45" s="201">
        <f>'Daily Mbr Ins'!F96</f>
        <v>19</v>
      </c>
      <c r="G45" s="201">
        <f>'Daily Mbr Ins'!L96</f>
        <v>2</v>
      </c>
      <c r="H45" s="241">
        <f t="shared" si="17"/>
        <v>10.526315789473685</v>
      </c>
      <c r="I45" s="242">
        <f t="shared" ref="I45:I76" si="41">IF($G45&gt;=$F45, "Yes",$F45-$G45)</f>
        <v>17</v>
      </c>
      <c r="J45" s="201">
        <f>'Daily Mbr Ins'!N96</f>
        <v>7</v>
      </c>
      <c r="K45" s="201">
        <f>'Daily Mbr Ins'!T96</f>
        <v>2</v>
      </c>
      <c r="L45" s="241">
        <f t="shared" si="18"/>
        <v>28.571428571428573</v>
      </c>
      <c r="M45" s="201">
        <f t="shared" ref="M45:M76" si="42">IF($K45&gt;=$J45, "Yes",$J45-$K45)</f>
        <v>5</v>
      </c>
      <c r="N45" s="256" t="str">
        <f t="shared" si="32"/>
        <v>Yes</v>
      </c>
      <c r="O45" s="256" t="str">
        <f t="shared" si="33"/>
        <v>No</v>
      </c>
      <c r="P45" s="256" t="str">
        <f t="shared" si="34"/>
        <v>No</v>
      </c>
      <c r="Q45" s="256" t="str">
        <f t="shared" si="35"/>
        <v>No</v>
      </c>
      <c r="R45" s="387" t="str">
        <f t="shared" si="36"/>
        <v>No</v>
      </c>
      <c r="S45" s="387" t="str">
        <f t="shared" si="37"/>
        <v>No</v>
      </c>
      <c r="T45" s="387" t="str">
        <f t="shared" si="38"/>
        <v>Yes</v>
      </c>
      <c r="U45" s="387" t="str">
        <f t="shared" si="39"/>
        <v>No</v>
      </c>
      <c r="V45" s="387" t="str">
        <f t="shared" si="40"/>
        <v>No</v>
      </c>
      <c r="W45" s="277">
        <f t="shared" si="19"/>
        <v>17</v>
      </c>
      <c r="X45" s="277">
        <f t="shared" si="20"/>
        <v>36</v>
      </c>
      <c r="Y45" s="277">
        <f t="shared" si="21"/>
        <v>55</v>
      </c>
      <c r="Z45" s="277">
        <f t="shared" si="22"/>
        <v>74</v>
      </c>
    </row>
    <row r="46" spans="2:26">
      <c r="B46" s="277" t="s">
        <v>620</v>
      </c>
      <c r="C46" s="277" t="str">
        <f>'Daily Mbr Ins'!C154</f>
        <v>008</v>
      </c>
      <c r="D46" s="277">
        <f>'Daily Mbr Ins'!B154</f>
        <v>16277</v>
      </c>
      <c r="E46" s="277" t="str">
        <f>'Daily Mbr Ins'!D154</f>
        <v>Chandler</v>
      </c>
      <c r="F46" s="201">
        <f>'Daily Mbr Ins'!F154</f>
        <v>6</v>
      </c>
      <c r="G46" s="201">
        <f>'Daily Mbr Ins'!L154</f>
        <v>1</v>
      </c>
      <c r="H46" s="241">
        <f t="shared" si="17"/>
        <v>16.666666666666668</v>
      </c>
      <c r="I46" s="242">
        <f t="shared" si="41"/>
        <v>5</v>
      </c>
      <c r="J46" s="201">
        <f>'Daily Mbr Ins'!N154</f>
        <v>3</v>
      </c>
      <c r="K46" s="201">
        <f>'Daily Mbr Ins'!T154</f>
        <v>1</v>
      </c>
      <c r="L46" s="241">
        <f t="shared" si="18"/>
        <v>33.333333333333336</v>
      </c>
      <c r="M46" s="201">
        <f t="shared" si="42"/>
        <v>2</v>
      </c>
      <c r="N46" s="256" t="str">
        <f t="shared" si="32"/>
        <v>Yes</v>
      </c>
      <c r="O46" s="256" t="str">
        <f t="shared" si="33"/>
        <v>Yes</v>
      </c>
      <c r="P46" s="256" t="str">
        <f t="shared" si="34"/>
        <v>No</v>
      </c>
      <c r="Q46" s="256" t="str">
        <f t="shared" si="35"/>
        <v>No</v>
      </c>
      <c r="R46" s="387" t="str">
        <f t="shared" si="36"/>
        <v>No</v>
      </c>
      <c r="S46" s="387" t="str">
        <f t="shared" si="37"/>
        <v>Yes</v>
      </c>
      <c r="T46" s="387" t="str">
        <f t="shared" si="38"/>
        <v>Yes</v>
      </c>
      <c r="U46" s="387" t="str">
        <f t="shared" si="39"/>
        <v>No</v>
      </c>
      <c r="V46" s="387" t="str">
        <f t="shared" si="40"/>
        <v>Yes</v>
      </c>
      <c r="W46" s="277">
        <f t="shared" si="19"/>
        <v>5</v>
      </c>
      <c r="X46" s="277">
        <f t="shared" si="20"/>
        <v>11</v>
      </c>
      <c r="Y46" s="277">
        <f t="shared" si="21"/>
        <v>17</v>
      </c>
      <c r="Z46" s="277">
        <f t="shared" si="22"/>
        <v>23</v>
      </c>
    </row>
    <row r="47" spans="2:26">
      <c r="B47" s="277" t="s">
        <v>644</v>
      </c>
      <c r="C47" s="277" t="str">
        <f>'Daily Mbr Ins'!C39</f>
        <v>009</v>
      </c>
      <c r="D47" s="277">
        <f>'Daily Mbr Ins'!B39</f>
        <v>6627</v>
      </c>
      <c r="E47" s="277" t="str">
        <f>'Daily Mbr Ins'!D39</f>
        <v>Tempe</v>
      </c>
      <c r="F47" s="201">
        <f>'Daily Mbr Ins'!F39</f>
        <v>10</v>
      </c>
      <c r="G47" s="201">
        <f>'Daily Mbr Ins'!L39</f>
        <v>0</v>
      </c>
      <c r="H47" s="241">
        <f t="shared" si="17"/>
        <v>0</v>
      </c>
      <c r="I47" s="242">
        <f t="shared" si="41"/>
        <v>10</v>
      </c>
      <c r="J47" s="201">
        <f>'Daily Mbr Ins'!N39</f>
        <v>3</v>
      </c>
      <c r="K47" s="201">
        <f>'Daily Mbr Ins'!T39</f>
        <v>0</v>
      </c>
      <c r="L47" s="241">
        <f t="shared" si="18"/>
        <v>0</v>
      </c>
      <c r="M47" s="201">
        <f t="shared" si="42"/>
        <v>3</v>
      </c>
      <c r="N47" s="256" t="str">
        <f t="shared" si="32"/>
        <v>Yes</v>
      </c>
      <c r="O47" s="256" t="str">
        <f t="shared" si="33"/>
        <v>Yes</v>
      </c>
      <c r="P47" s="256" t="str">
        <f t="shared" si="34"/>
        <v>No</v>
      </c>
      <c r="Q47" s="256" t="str">
        <f t="shared" si="35"/>
        <v>No</v>
      </c>
      <c r="R47" s="387" t="str">
        <f t="shared" si="36"/>
        <v>No</v>
      </c>
      <c r="S47" s="387" t="str">
        <f t="shared" si="37"/>
        <v>Yes</v>
      </c>
      <c r="T47" s="387" t="str">
        <f t="shared" si="38"/>
        <v>Yes</v>
      </c>
      <c r="U47" s="387" t="str">
        <f t="shared" si="39"/>
        <v>No</v>
      </c>
      <c r="V47" s="387" t="str">
        <f t="shared" si="40"/>
        <v>No</v>
      </c>
      <c r="W47" s="277">
        <f t="shared" si="19"/>
        <v>10</v>
      </c>
      <c r="X47" s="277">
        <f t="shared" si="20"/>
        <v>20</v>
      </c>
      <c r="Y47" s="277">
        <f t="shared" si="21"/>
        <v>30</v>
      </c>
      <c r="Z47" s="277">
        <f t="shared" si="22"/>
        <v>40</v>
      </c>
    </row>
    <row r="48" spans="2:26">
      <c r="B48" s="277" t="s">
        <v>644</v>
      </c>
      <c r="C48" s="277" t="str">
        <f>'Daily Mbr Ins'!C74</f>
        <v>009</v>
      </c>
      <c r="D48" s="277">
        <f>'Daily Mbr Ins'!B74</f>
        <v>9446</v>
      </c>
      <c r="E48" s="277" t="str">
        <f>'Daily Mbr Ins'!D74</f>
        <v>Mesa</v>
      </c>
      <c r="F48" s="201">
        <f>'Daily Mbr Ins'!F74</f>
        <v>6</v>
      </c>
      <c r="G48" s="201">
        <f>'Daily Mbr Ins'!L74</f>
        <v>0</v>
      </c>
      <c r="H48" s="241">
        <f t="shared" si="17"/>
        <v>0</v>
      </c>
      <c r="I48" s="242">
        <f t="shared" si="41"/>
        <v>6</v>
      </c>
      <c r="J48" s="201">
        <f>'Daily Mbr Ins'!N74</f>
        <v>3</v>
      </c>
      <c r="K48" s="201">
        <f>'Daily Mbr Ins'!T74</f>
        <v>0</v>
      </c>
      <c r="L48" s="241">
        <f t="shared" si="18"/>
        <v>0</v>
      </c>
      <c r="M48" s="201">
        <f t="shared" si="42"/>
        <v>3</v>
      </c>
      <c r="N48" s="256" t="str">
        <f t="shared" si="32"/>
        <v>No</v>
      </c>
      <c r="O48" s="256" t="str">
        <f t="shared" si="33"/>
        <v>No</v>
      </c>
      <c r="P48" s="256" t="str">
        <f t="shared" si="34"/>
        <v>No</v>
      </c>
      <c r="Q48" s="256" t="str">
        <f t="shared" si="35"/>
        <v>No</v>
      </c>
      <c r="R48" s="387" t="str">
        <f t="shared" si="36"/>
        <v>No</v>
      </c>
      <c r="S48" s="387" t="str">
        <f t="shared" si="37"/>
        <v>No</v>
      </c>
      <c r="T48" s="387" t="str">
        <f t="shared" si="38"/>
        <v>No</v>
      </c>
      <c r="U48" s="387" t="str">
        <f t="shared" si="39"/>
        <v>No</v>
      </c>
      <c r="V48" s="387" t="str">
        <f t="shared" si="40"/>
        <v>No</v>
      </c>
      <c r="W48" s="277">
        <f t="shared" si="19"/>
        <v>6</v>
      </c>
      <c r="X48" s="277">
        <f t="shared" si="20"/>
        <v>12</v>
      </c>
      <c r="Y48" s="277">
        <f t="shared" si="21"/>
        <v>18</v>
      </c>
      <c r="Z48" s="277">
        <f t="shared" si="22"/>
        <v>24</v>
      </c>
    </row>
    <row r="49" spans="2:26">
      <c r="B49" s="277" t="s">
        <v>644</v>
      </c>
      <c r="C49" s="277" t="str">
        <f>'Daily Mbr Ins'!C76</f>
        <v>009</v>
      </c>
      <c r="D49" s="277">
        <f>'Daily Mbr Ins'!B76</f>
        <v>9482</v>
      </c>
      <c r="E49" s="277" t="str">
        <f>'Daily Mbr Ins'!D76</f>
        <v>Chandler</v>
      </c>
      <c r="F49" s="201">
        <f>'Daily Mbr Ins'!F76</f>
        <v>23</v>
      </c>
      <c r="G49" s="201">
        <f>'Daily Mbr Ins'!L76</f>
        <v>0</v>
      </c>
      <c r="H49" s="241">
        <f t="shared" si="17"/>
        <v>0</v>
      </c>
      <c r="I49" s="242">
        <f t="shared" si="41"/>
        <v>23</v>
      </c>
      <c r="J49" s="201">
        <f>'Daily Mbr Ins'!N76</f>
        <v>8</v>
      </c>
      <c r="K49" s="201">
        <f>'Daily Mbr Ins'!T76</f>
        <v>1</v>
      </c>
      <c r="L49" s="241">
        <f t="shared" si="18"/>
        <v>12.5</v>
      </c>
      <c r="M49" s="201">
        <f t="shared" si="42"/>
        <v>7</v>
      </c>
      <c r="N49" s="256" t="str">
        <f t="shared" si="32"/>
        <v>Yes</v>
      </c>
      <c r="O49" s="256" t="str">
        <f t="shared" si="33"/>
        <v>Yes</v>
      </c>
      <c r="P49" s="256" t="str">
        <f t="shared" si="34"/>
        <v>No</v>
      </c>
      <c r="Q49" s="256" t="str">
        <f t="shared" si="35"/>
        <v>No</v>
      </c>
      <c r="R49" s="387" t="str">
        <f t="shared" si="36"/>
        <v>Yes</v>
      </c>
      <c r="S49" s="387" t="str">
        <f t="shared" si="37"/>
        <v>Yes</v>
      </c>
      <c r="T49" s="387" t="str">
        <f t="shared" si="38"/>
        <v>Yes</v>
      </c>
      <c r="U49" s="387" t="str">
        <f t="shared" si="39"/>
        <v>Yes</v>
      </c>
      <c r="V49" s="387" t="str">
        <f t="shared" si="40"/>
        <v>Yes</v>
      </c>
      <c r="W49" s="277">
        <f t="shared" si="19"/>
        <v>23</v>
      </c>
      <c r="X49" s="277">
        <f t="shared" si="20"/>
        <v>46</v>
      </c>
      <c r="Y49" s="277">
        <f t="shared" si="21"/>
        <v>69</v>
      </c>
      <c r="Z49" s="277">
        <f t="shared" si="22"/>
        <v>92</v>
      </c>
    </row>
    <row r="50" spans="2:26">
      <c r="B50" s="277" t="s">
        <v>644</v>
      </c>
      <c r="C50" s="277" t="str">
        <f>'Daily Mbr Ins'!C129</f>
        <v>009</v>
      </c>
      <c r="D50" s="277">
        <f>'Daily Mbr Ins'!B129</f>
        <v>13836</v>
      </c>
      <c r="E50" s="277" t="str">
        <f>'Daily Mbr Ins'!D129</f>
        <v>Tempe</v>
      </c>
      <c r="F50" s="201">
        <f>'Daily Mbr Ins'!F129</f>
        <v>7</v>
      </c>
      <c r="G50" s="201">
        <f>'Daily Mbr Ins'!L129</f>
        <v>1</v>
      </c>
      <c r="H50" s="241">
        <f t="shared" si="17"/>
        <v>14.285714285714286</v>
      </c>
      <c r="I50" s="242">
        <f t="shared" si="41"/>
        <v>6</v>
      </c>
      <c r="J50" s="201">
        <f>'Daily Mbr Ins'!N129</f>
        <v>3</v>
      </c>
      <c r="K50" s="201">
        <f>'Daily Mbr Ins'!T129</f>
        <v>0</v>
      </c>
      <c r="L50" s="241">
        <f t="shared" si="18"/>
        <v>0</v>
      </c>
      <c r="M50" s="201">
        <f t="shared" si="42"/>
        <v>3</v>
      </c>
      <c r="N50" s="256" t="str">
        <f t="shared" si="32"/>
        <v>Yes</v>
      </c>
      <c r="O50" s="256" t="str">
        <f t="shared" si="33"/>
        <v>Yes</v>
      </c>
      <c r="P50" s="256" t="str">
        <f t="shared" si="34"/>
        <v>No</v>
      </c>
      <c r="Q50" s="256" t="str">
        <f t="shared" si="35"/>
        <v>No</v>
      </c>
      <c r="R50" s="387" t="str">
        <f t="shared" si="36"/>
        <v>No</v>
      </c>
      <c r="S50" s="387" t="str">
        <f t="shared" si="37"/>
        <v>No</v>
      </c>
      <c r="T50" s="387" t="str">
        <f t="shared" si="38"/>
        <v>No</v>
      </c>
      <c r="U50" s="387" t="str">
        <f t="shared" si="39"/>
        <v>No</v>
      </c>
      <c r="V50" s="387" t="str">
        <f t="shared" si="40"/>
        <v>No</v>
      </c>
      <c r="W50" s="277">
        <f t="shared" si="19"/>
        <v>6</v>
      </c>
      <c r="X50" s="277">
        <f t="shared" si="20"/>
        <v>13</v>
      </c>
      <c r="Y50" s="277">
        <f t="shared" si="21"/>
        <v>20</v>
      </c>
      <c r="Z50" s="277">
        <f t="shared" si="22"/>
        <v>27</v>
      </c>
    </row>
    <row r="51" spans="2:26">
      <c r="B51" s="201" t="s">
        <v>644</v>
      </c>
      <c r="C51" s="201" t="str">
        <f>'Daily Mbr Ins'!C140</f>
        <v>009</v>
      </c>
      <c r="D51" s="246">
        <f>'Daily Mbr Ins'!B140</f>
        <v>14340</v>
      </c>
      <c r="E51" s="246" t="str">
        <f>'Daily Mbr Ins'!D140</f>
        <v>Phoenix</v>
      </c>
      <c r="F51" s="201">
        <f>'Daily Mbr Ins'!F140</f>
        <v>4</v>
      </c>
      <c r="G51" s="201">
        <f>'Daily Mbr Ins'!L140</f>
        <v>0</v>
      </c>
      <c r="H51" s="241">
        <f t="shared" si="17"/>
        <v>0</v>
      </c>
      <c r="I51" s="242">
        <f t="shared" si="41"/>
        <v>4</v>
      </c>
      <c r="J51" s="201">
        <f>'Daily Mbr Ins'!N140</f>
        <v>3</v>
      </c>
      <c r="K51" s="201">
        <f>'Daily Mbr Ins'!T140</f>
        <v>0</v>
      </c>
      <c r="L51" s="241">
        <f t="shared" si="18"/>
        <v>0</v>
      </c>
      <c r="M51" s="201">
        <f t="shared" si="42"/>
        <v>3</v>
      </c>
      <c r="N51" s="256"/>
      <c r="O51" s="256"/>
      <c r="P51" s="256"/>
      <c r="Q51" s="256"/>
      <c r="R51" s="387"/>
      <c r="S51" s="387"/>
      <c r="T51" s="387"/>
      <c r="U51" s="387"/>
      <c r="V51" s="387"/>
      <c r="W51" s="277">
        <f t="shared" si="19"/>
        <v>4</v>
      </c>
      <c r="X51" s="277">
        <f t="shared" si="20"/>
        <v>8</v>
      </c>
      <c r="Y51" s="277">
        <f t="shared" si="21"/>
        <v>12</v>
      </c>
      <c r="Z51" s="277">
        <f t="shared" si="22"/>
        <v>16</v>
      </c>
    </row>
    <row r="52" spans="2:26">
      <c r="B52" s="201" t="s">
        <v>644</v>
      </c>
      <c r="C52" s="201" t="str">
        <f>'Daily Mbr Ins'!C23</f>
        <v>010</v>
      </c>
      <c r="D52" s="201">
        <f>'Daily Mbr Ins'!B23</f>
        <v>3419</v>
      </c>
      <c r="E52" s="201" t="str">
        <f>'Daily Mbr Ins'!D23</f>
        <v>Mesa</v>
      </c>
      <c r="F52" s="201">
        <f>'Daily Mbr Ins'!F23</f>
        <v>11</v>
      </c>
      <c r="G52" s="201">
        <f>'Daily Mbr Ins'!L23</f>
        <v>0</v>
      </c>
      <c r="H52" s="241">
        <f t="shared" si="17"/>
        <v>0</v>
      </c>
      <c r="I52" s="242">
        <f t="shared" si="41"/>
        <v>11</v>
      </c>
      <c r="J52" s="201">
        <f>'Daily Mbr Ins'!N23</f>
        <v>4</v>
      </c>
      <c r="K52" s="201">
        <f>'Daily Mbr Ins'!T23</f>
        <v>-1</v>
      </c>
      <c r="L52" s="241">
        <f t="shared" si="18"/>
        <v>-25</v>
      </c>
      <c r="M52" s="201">
        <f t="shared" si="42"/>
        <v>5</v>
      </c>
      <c r="N52" s="256" t="str">
        <f>IF(COUNTIF(Missing185,D52)=0,"Yes","No")</f>
        <v>Yes</v>
      </c>
      <c r="O52" s="256" t="str">
        <f>IF(COUNTIF(Missing365,D52)=0,"Yes","No")</f>
        <v>Yes</v>
      </c>
      <c r="P52" s="256" t="str">
        <f>IF(COUNTIF(Missing1728,D52)=0,"Yes","No")</f>
        <v>No</v>
      </c>
      <c r="Q52" s="256" t="str">
        <f>IF(COUNTIF(MissingSP7,D52)=0,"Yes","No")</f>
        <v>No</v>
      </c>
      <c r="R52" s="387" t="str">
        <f>IF(AND($S52&gt;="Yes", $T52&gt;="Yes", $U52&gt;="Yes", $V52&gt;="Yes"), "Yes", "No")</f>
        <v>No</v>
      </c>
      <c r="S52" s="387" t="str">
        <f>IF((COUNTIF(ProgramDir,D52)=0),"No","Yes")</f>
        <v>Yes</v>
      </c>
      <c r="T52" s="387" t="str">
        <f>IF(COUNTIF(NonCompliantGrandKnight,D52)=0,"No","Yes")</f>
        <v>Yes</v>
      </c>
      <c r="U52" s="387" t="str">
        <f>IF(COUNTIF(FamilyDir,D52)=0,"No","Yes")</f>
        <v>No</v>
      </c>
      <c r="V52" s="387" t="str">
        <f>IF(COUNTIF(CommunityDir,D52)=0,"No","Yes")</f>
        <v>Yes</v>
      </c>
      <c r="W52" s="277">
        <f t="shared" si="19"/>
        <v>11</v>
      </c>
      <c r="X52" s="277">
        <f t="shared" si="20"/>
        <v>22</v>
      </c>
      <c r="Y52" s="277">
        <f t="shared" si="21"/>
        <v>33</v>
      </c>
      <c r="Z52" s="277">
        <f t="shared" si="22"/>
        <v>44</v>
      </c>
    </row>
    <row r="53" spans="2:26">
      <c r="B53" s="201" t="s">
        <v>644</v>
      </c>
      <c r="C53" s="201" t="str">
        <f>'Daily Mbr Ins'!C77</f>
        <v>010</v>
      </c>
      <c r="D53" s="201">
        <f>'Daily Mbr Ins'!B77</f>
        <v>9485</v>
      </c>
      <c r="E53" s="201" t="str">
        <f>'Daily Mbr Ins'!D77</f>
        <v>Mesa</v>
      </c>
      <c r="F53" s="201">
        <f>'Daily Mbr Ins'!F77</f>
        <v>13</v>
      </c>
      <c r="G53" s="201">
        <f>'Daily Mbr Ins'!L77</f>
        <v>0</v>
      </c>
      <c r="H53" s="241">
        <f t="shared" ref="H53:H84" si="43">G53*100/F53</f>
        <v>0</v>
      </c>
      <c r="I53" s="242">
        <f t="shared" si="41"/>
        <v>13</v>
      </c>
      <c r="J53" s="201">
        <f>'Daily Mbr Ins'!N77</f>
        <v>5</v>
      </c>
      <c r="K53" s="201">
        <f>'Daily Mbr Ins'!T77</f>
        <v>-1</v>
      </c>
      <c r="L53" s="241">
        <f t="shared" ref="L53:L84" si="44">K53*100/J53</f>
        <v>-20</v>
      </c>
      <c r="M53" s="201">
        <f t="shared" si="42"/>
        <v>6</v>
      </c>
      <c r="N53" s="256" t="str">
        <f>IF(COUNTIF(Missing185,D53)=0,"Yes","No")</f>
        <v>Yes</v>
      </c>
      <c r="O53" s="256" t="str">
        <f>IF(COUNTIF(Missing365,D53)=0,"Yes","No")</f>
        <v>No</v>
      </c>
      <c r="P53" s="256" t="str">
        <f>IF(COUNTIF(Missing1728,D53)=0,"Yes","No")</f>
        <v>No</v>
      </c>
      <c r="Q53" s="256" t="str">
        <f>IF(COUNTIF(MissingSP7,D53)=0,"Yes","No")</f>
        <v>No</v>
      </c>
      <c r="R53" s="387" t="str">
        <f>IF(AND($S53&gt;="Yes", $T53&gt;="Yes", $U53&gt;="Yes", $V53&gt;="Yes"), "Yes", "No")</f>
        <v>No</v>
      </c>
      <c r="S53" s="387" t="str">
        <f>IF((COUNTIF(ProgramDir,D53)=0),"No","Yes")</f>
        <v>No</v>
      </c>
      <c r="T53" s="387" t="str">
        <f>IF(COUNTIF(NonCompliantGrandKnight,D53)=0,"No","Yes")</f>
        <v>Yes</v>
      </c>
      <c r="U53" s="387" t="str">
        <f>IF(COUNTIF(FamilyDir,D53)=0,"No","Yes")</f>
        <v>No</v>
      </c>
      <c r="V53" s="387" t="str">
        <f>IF(COUNTIF(CommunityDir,D53)=0,"No","Yes")</f>
        <v>No</v>
      </c>
      <c r="W53" s="277">
        <f t="shared" ref="W53:W84" si="45">IF(AND($G53&gt;=$F53,$K53&gt;=$J53), "S", $F53-$G53)</f>
        <v>13</v>
      </c>
      <c r="X53" s="277">
        <f t="shared" ref="X53:X84" si="46">IF(AND($G53&gt;=$F53*2,$K53&gt;=$J53),"DS",$F53*2-$G53)</f>
        <v>26</v>
      </c>
      <c r="Y53" s="277">
        <f t="shared" ref="Y53:Y84" si="47">IF(AND($G53&gt;=$F53*3,$K53&gt;=$J53),"TS",$F53*3-$G53)</f>
        <v>39</v>
      </c>
      <c r="Z53" s="277">
        <f t="shared" ref="Z53:Z84" si="48">IF(AND($G53&gt;=$F53*4,$K53&gt;=$J53),"QS",$F53*4-$G53)</f>
        <v>52</v>
      </c>
    </row>
    <row r="54" spans="2:26">
      <c r="B54" s="201" t="s">
        <v>644</v>
      </c>
      <c r="C54" s="201" t="str">
        <f>'Daily Mbr Ins'!C79</f>
        <v>010</v>
      </c>
      <c r="D54" s="201">
        <f>'Daily Mbr Ins'!B79</f>
        <v>9800</v>
      </c>
      <c r="E54" s="201" t="str">
        <f>'Daily Mbr Ins'!D79</f>
        <v>Mesa</v>
      </c>
      <c r="F54" s="201">
        <f>'Daily Mbr Ins'!F79</f>
        <v>16</v>
      </c>
      <c r="G54" s="201">
        <f>'Daily Mbr Ins'!L79</f>
        <v>1</v>
      </c>
      <c r="H54" s="241">
        <f t="shared" si="43"/>
        <v>6.25</v>
      </c>
      <c r="I54" s="242">
        <f t="shared" si="41"/>
        <v>15</v>
      </c>
      <c r="J54" s="201">
        <f>'Daily Mbr Ins'!N79</f>
        <v>6</v>
      </c>
      <c r="K54" s="201">
        <f>'Daily Mbr Ins'!T79</f>
        <v>0</v>
      </c>
      <c r="L54" s="241">
        <f t="shared" si="44"/>
        <v>0</v>
      </c>
      <c r="M54" s="201">
        <f t="shared" si="42"/>
        <v>6</v>
      </c>
      <c r="N54" s="256" t="str">
        <f>IF(COUNTIF(Missing185,D54)=0,"Yes","No")</f>
        <v>Yes</v>
      </c>
      <c r="O54" s="256" t="str">
        <f>IF(COUNTIF(Missing365,D54)=0,"Yes","No")</f>
        <v>Yes</v>
      </c>
      <c r="P54" s="256" t="str">
        <f>IF(COUNTIF(Missing1728,D54)=0,"Yes","No")</f>
        <v>No</v>
      </c>
      <c r="Q54" s="256" t="str">
        <f>IF(COUNTIF(MissingSP7,D54)=0,"Yes","No")</f>
        <v>No</v>
      </c>
      <c r="R54" s="387" t="str">
        <f>IF(AND($S54&gt;="Yes", $T54&gt;="Yes", $U54&gt;="Yes", $V54&gt;="Yes"), "Yes", "No")</f>
        <v>No</v>
      </c>
      <c r="S54" s="387" t="str">
        <f>IF((COUNTIF(ProgramDir,D54)=0),"No","Yes")</f>
        <v>Yes</v>
      </c>
      <c r="T54" s="387" t="str">
        <f>IF(COUNTIF(NonCompliantGrandKnight,D54)=0,"No","Yes")</f>
        <v>Yes</v>
      </c>
      <c r="U54" s="387" t="str">
        <f>IF(COUNTIF(FamilyDir,D54)=0,"No","Yes")</f>
        <v>Yes</v>
      </c>
      <c r="V54" s="387" t="str">
        <f>IF(COUNTIF(CommunityDir,D54)=0,"No","Yes")</f>
        <v>No</v>
      </c>
      <c r="W54" s="277">
        <f t="shared" si="45"/>
        <v>15</v>
      </c>
      <c r="X54" s="277">
        <f t="shared" si="46"/>
        <v>31</v>
      </c>
      <c r="Y54" s="277">
        <f t="shared" si="47"/>
        <v>47</v>
      </c>
      <c r="Z54" s="277">
        <f t="shared" si="48"/>
        <v>63</v>
      </c>
    </row>
    <row r="55" spans="2:26">
      <c r="B55" s="277" t="s">
        <v>644</v>
      </c>
      <c r="C55" s="277" t="str">
        <f>'Daily Mbr Ins'!C82</f>
        <v>010</v>
      </c>
      <c r="D55" s="277">
        <f>'Daily Mbr Ins'!B82</f>
        <v>9995</v>
      </c>
      <c r="E55" s="277" t="str">
        <f>'Daily Mbr Ins'!D82</f>
        <v>Payson</v>
      </c>
      <c r="F55" s="201">
        <f>'Daily Mbr Ins'!F82</f>
        <v>4</v>
      </c>
      <c r="G55" s="201">
        <f>'Daily Mbr Ins'!L82</f>
        <v>0</v>
      </c>
      <c r="H55" s="241">
        <f t="shared" si="43"/>
        <v>0</v>
      </c>
      <c r="I55" s="242">
        <f t="shared" si="41"/>
        <v>4</v>
      </c>
      <c r="J55" s="201">
        <f>'Daily Mbr Ins'!N82</f>
        <v>3</v>
      </c>
      <c r="K55" s="201">
        <f>'Daily Mbr Ins'!T82</f>
        <v>0</v>
      </c>
      <c r="L55" s="241">
        <f t="shared" si="44"/>
        <v>0</v>
      </c>
      <c r="M55" s="201">
        <f t="shared" si="42"/>
        <v>3</v>
      </c>
      <c r="N55" s="256" t="str">
        <f>IF(COUNTIF(Missing185,D55)=0,"Yes","No")</f>
        <v>Yes</v>
      </c>
      <c r="O55" s="256" t="str">
        <f>IF(COUNTIF(Missing365,D55)=0,"Yes","No")</f>
        <v>No</v>
      </c>
      <c r="P55" s="256" t="str">
        <f>IF(COUNTIF(Missing1728,D55)=0,"Yes","No")</f>
        <v>No</v>
      </c>
      <c r="Q55" s="256" t="str">
        <f>IF(COUNTIF(MissingSP7,D55)=0,"Yes","No")</f>
        <v>No</v>
      </c>
      <c r="R55" s="387" t="str">
        <f>IF(AND($S55&gt;="Yes", $T55&gt;="Yes", $U55&gt;="Yes", $V55&gt;="Yes"), "Yes", "No")</f>
        <v>No</v>
      </c>
      <c r="S55" s="387" t="str">
        <f>IF((COUNTIF(ProgramDir,D55)=0),"No","Yes")</f>
        <v>No</v>
      </c>
      <c r="T55" s="387" t="str">
        <f>IF(COUNTIF(NonCompliantGrandKnight,D55)=0,"No","Yes")</f>
        <v>Yes</v>
      </c>
      <c r="U55" s="387" t="str">
        <f>IF(COUNTIF(FamilyDir,D55)=0,"No","Yes")</f>
        <v>No</v>
      </c>
      <c r="V55" s="387" t="str">
        <f>IF(COUNTIF(CommunityDir,D55)=0,"No","Yes")</f>
        <v>No</v>
      </c>
      <c r="W55" s="277">
        <f t="shared" si="45"/>
        <v>4</v>
      </c>
      <c r="X55" s="277">
        <f t="shared" si="46"/>
        <v>8</v>
      </c>
      <c r="Y55" s="277">
        <f t="shared" si="47"/>
        <v>12</v>
      </c>
      <c r="Z55" s="277">
        <f t="shared" si="48"/>
        <v>16</v>
      </c>
    </row>
    <row r="56" spans="2:26">
      <c r="B56" s="201" t="s">
        <v>609</v>
      </c>
      <c r="C56" s="201" t="str">
        <f>'Daily Mbr Ins'!C66</f>
        <v>011</v>
      </c>
      <c r="D56" s="246">
        <f>'Daily Mbr Ins'!B66</f>
        <v>8540</v>
      </c>
      <c r="E56" s="246" t="str">
        <f>'Daily Mbr Ins'!D66</f>
        <v>Bagdad</v>
      </c>
      <c r="F56" s="201">
        <f>'Daily Mbr Ins'!F66</f>
        <v>24</v>
      </c>
      <c r="G56" s="201">
        <f>'Daily Mbr Ins'!L66</f>
        <v>0</v>
      </c>
      <c r="H56" s="241">
        <f t="shared" si="43"/>
        <v>0</v>
      </c>
      <c r="I56" s="242">
        <f t="shared" si="41"/>
        <v>24</v>
      </c>
      <c r="J56" s="201">
        <f>'Daily Mbr Ins'!N66</f>
        <v>3</v>
      </c>
      <c r="K56" s="201">
        <f>'Daily Mbr Ins'!T66</f>
        <v>0</v>
      </c>
      <c r="L56" s="241">
        <f t="shared" si="44"/>
        <v>0</v>
      </c>
      <c r="M56" s="201">
        <f t="shared" si="42"/>
        <v>3</v>
      </c>
      <c r="N56" s="256"/>
      <c r="O56" s="256"/>
      <c r="P56" s="256"/>
      <c r="Q56" s="256"/>
      <c r="R56" s="387"/>
      <c r="S56" s="387"/>
      <c r="T56" s="387"/>
      <c r="U56" s="387"/>
      <c r="V56" s="387"/>
      <c r="W56" s="277">
        <f t="shared" si="45"/>
        <v>24</v>
      </c>
      <c r="X56" s="277">
        <f t="shared" si="46"/>
        <v>48</v>
      </c>
      <c r="Y56" s="277">
        <f t="shared" si="47"/>
        <v>72</v>
      </c>
      <c r="Z56" s="277">
        <f t="shared" si="48"/>
        <v>96</v>
      </c>
    </row>
    <row r="57" spans="2:26">
      <c r="B57" s="277" t="s">
        <v>609</v>
      </c>
      <c r="C57" s="277" t="str">
        <f>'Daily Mbr Ins'!C75</f>
        <v>011</v>
      </c>
      <c r="D57" s="277">
        <f>'Daily Mbr Ins'!B75</f>
        <v>9467</v>
      </c>
      <c r="E57" s="277" t="str">
        <f>'Daily Mbr Ins'!D75</f>
        <v>Buckeye</v>
      </c>
      <c r="F57" s="201">
        <f>'Daily Mbr Ins'!F75</f>
        <v>11</v>
      </c>
      <c r="G57" s="201">
        <f>'Daily Mbr Ins'!L75</f>
        <v>0</v>
      </c>
      <c r="H57" s="241">
        <f t="shared" si="43"/>
        <v>0</v>
      </c>
      <c r="I57" s="242">
        <f t="shared" si="41"/>
        <v>11</v>
      </c>
      <c r="J57" s="201">
        <f>'Daily Mbr Ins'!N75</f>
        <v>4</v>
      </c>
      <c r="K57" s="201">
        <f>'Daily Mbr Ins'!T75</f>
        <v>0</v>
      </c>
      <c r="L57" s="241">
        <f t="shared" si="44"/>
        <v>0</v>
      </c>
      <c r="M57" s="201">
        <f t="shared" si="42"/>
        <v>4</v>
      </c>
      <c r="N57" s="256" t="str">
        <f>IF(COUNTIF(Missing185,D57)=0,"Yes","No")</f>
        <v>No</v>
      </c>
      <c r="O57" s="256" t="str">
        <f>IF(COUNTIF(Missing365,D57)=0,"Yes","No")</f>
        <v>No</v>
      </c>
      <c r="P57" s="256" t="str">
        <f>IF(COUNTIF(Missing1728,D57)=0,"Yes","No")</f>
        <v>No</v>
      </c>
      <c r="Q57" s="256" t="str">
        <f>IF(COUNTIF(MissingSP7,D57)=0,"Yes","No")</f>
        <v>No</v>
      </c>
      <c r="R57" s="387" t="str">
        <f>IF(AND($S57&gt;="Yes", $T57&gt;="Yes", $U57&gt;="Yes", $V57&gt;="Yes"), "Yes", "No")</f>
        <v>No</v>
      </c>
      <c r="S57" s="387" t="str">
        <f>IF((COUNTIF(ProgramDir,D57)=0),"No","Yes")</f>
        <v>No</v>
      </c>
      <c r="T57" s="387" t="str">
        <f>IF(COUNTIF(NonCompliantGrandKnight,D57)=0,"No","Yes")</f>
        <v>No</v>
      </c>
      <c r="U57" s="387" t="str">
        <f>IF(COUNTIF(FamilyDir,D57)=0,"No","Yes")</f>
        <v>No</v>
      </c>
      <c r="V57" s="387" t="str">
        <f>IF(COUNTIF(CommunityDir,D57)=0,"No","Yes")</f>
        <v>No</v>
      </c>
      <c r="W57" s="277">
        <f t="shared" si="45"/>
        <v>11</v>
      </c>
      <c r="X57" s="277">
        <f t="shared" si="46"/>
        <v>22</v>
      </c>
      <c r="Y57" s="277">
        <f t="shared" si="47"/>
        <v>33</v>
      </c>
      <c r="Z57" s="277">
        <f t="shared" si="48"/>
        <v>44</v>
      </c>
    </row>
    <row r="58" spans="2:26">
      <c r="B58" s="201" t="s">
        <v>609</v>
      </c>
      <c r="C58" s="201" t="str">
        <f>'Daily Mbr Ins'!C81</f>
        <v>011</v>
      </c>
      <c r="D58" s="201">
        <f>'Daily Mbr Ins'!B81</f>
        <v>9838</v>
      </c>
      <c r="E58" s="201" t="str">
        <f>'Daily Mbr Ins'!D81</f>
        <v>Wickenburg</v>
      </c>
      <c r="F58" s="201">
        <f>'Daily Mbr Ins'!F81</f>
        <v>5</v>
      </c>
      <c r="G58" s="201">
        <f>'Daily Mbr Ins'!L81</f>
        <v>1</v>
      </c>
      <c r="H58" s="241">
        <f t="shared" si="43"/>
        <v>20</v>
      </c>
      <c r="I58" s="242">
        <f t="shared" si="41"/>
        <v>4</v>
      </c>
      <c r="J58" s="201">
        <f>'Daily Mbr Ins'!N81</f>
        <v>3</v>
      </c>
      <c r="K58" s="201">
        <f>'Daily Mbr Ins'!T81</f>
        <v>0</v>
      </c>
      <c r="L58" s="241">
        <f t="shared" si="44"/>
        <v>0</v>
      </c>
      <c r="M58" s="201">
        <f t="shared" si="42"/>
        <v>3</v>
      </c>
      <c r="N58" s="256" t="str">
        <f>IF(COUNTIF(Missing185,D58)=0,"Yes","No")</f>
        <v>Yes</v>
      </c>
      <c r="O58" s="256" t="str">
        <f>IF(COUNTIF(Missing365,D58)=0,"Yes","No")</f>
        <v>No</v>
      </c>
      <c r="P58" s="256" t="str">
        <f>IF(COUNTIF(Missing1728,D58)=0,"Yes","No")</f>
        <v>No</v>
      </c>
      <c r="Q58" s="256" t="str">
        <f>IF(COUNTIF(MissingSP7,D58)=0,"Yes","No")</f>
        <v>No</v>
      </c>
      <c r="R58" s="387" t="str">
        <f>IF(AND($S58&gt;="Yes", $T58&gt;="Yes", $U58&gt;="Yes", $V58&gt;="Yes"), "Yes", "No")</f>
        <v>No</v>
      </c>
      <c r="S58" s="387" t="str">
        <f>IF((COUNTIF(ProgramDir,D58)=0),"No","Yes")</f>
        <v>No</v>
      </c>
      <c r="T58" s="387" t="str">
        <f>IF(COUNTIF(NonCompliantGrandKnight,D58)=0,"No","Yes")</f>
        <v>Yes</v>
      </c>
      <c r="U58" s="387" t="str">
        <f>IF(COUNTIF(FamilyDir,D58)=0,"No","Yes")</f>
        <v>No</v>
      </c>
      <c r="V58" s="387" t="str">
        <f>IF(COUNTIF(CommunityDir,D58)=0,"No","Yes")</f>
        <v>No</v>
      </c>
      <c r="W58" s="277">
        <f t="shared" si="45"/>
        <v>4</v>
      </c>
      <c r="X58" s="277">
        <f t="shared" si="46"/>
        <v>9</v>
      </c>
      <c r="Y58" s="277">
        <f t="shared" si="47"/>
        <v>14</v>
      </c>
      <c r="Z58" s="277">
        <f t="shared" si="48"/>
        <v>19</v>
      </c>
    </row>
    <row r="59" spans="2:26">
      <c r="B59" s="201" t="s">
        <v>609</v>
      </c>
      <c r="C59" s="201" t="str">
        <f>'Daily Mbr Ins'!C92</f>
        <v>011</v>
      </c>
      <c r="D59" s="246">
        <f>'Daily Mbr Ins'!B92</f>
        <v>10915</v>
      </c>
      <c r="E59" s="246" t="str">
        <f>'Daily Mbr Ins'!D92</f>
        <v>El Mirage</v>
      </c>
      <c r="F59" s="201">
        <f>'Daily Mbr Ins'!F92</f>
        <v>4</v>
      </c>
      <c r="G59" s="201">
        <f>'Daily Mbr Ins'!L92</f>
        <v>0</v>
      </c>
      <c r="H59" s="241">
        <f t="shared" si="43"/>
        <v>0</v>
      </c>
      <c r="I59" s="242">
        <f t="shared" si="41"/>
        <v>4</v>
      </c>
      <c r="J59" s="201">
        <f>'Daily Mbr Ins'!N92</f>
        <v>3</v>
      </c>
      <c r="K59" s="201">
        <f>'Daily Mbr Ins'!T92</f>
        <v>0</v>
      </c>
      <c r="L59" s="241">
        <f t="shared" si="44"/>
        <v>0</v>
      </c>
      <c r="M59" s="201">
        <f t="shared" si="42"/>
        <v>3</v>
      </c>
      <c r="N59" s="256"/>
      <c r="O59" s="256"/>
      <c r="P59" s="256"/>
      <c r="Q59" s="256"/>
      <c r="R59" s="387"/>
      <c r="S59" s="387"/>
      <c r="T59" s="387"/>
      <c r="U59" s="387"/>
      <c r="V59" s="387"/>
      <c r="W59" s="277">
        <f t="shared" si="45"/>
        <v>4</v>
      </c>
      <c r="X59" s="277">
        <f t="shared" si="46"/>
        <v>8</v>
      </c>
      <c r="Y59" s="277">
        <f t="shared" si="47"/>
        <v>12</v>
      </c>
      <c r="Z59" s="277">
        <f t="shared" si="48"/>
        <v>16</v>
      </c>
    </row>
    <row r="60" spans="2:26">
      <c r="B60" s="277" t="s">
        <v>609</v>
      </c>
      <c r="C60" s="277" t="str">
        <f>'Daily Mbr Ins'!C117</f>
        <v>011</v>
      </c>
      <c r="D60" s="277">
        <f>'Daily Mbr Ins'!B117</f>
        <v>12851</v>
      </c>
      <c r="E60" s="277" t="str">
        <f>'Daily Mbr Ins'!D117</f>
        <v>Surprise</v>
      </c>
      <c r="F60" s="201">
        <f>'Daily Mbr Ins'!F117</f>
        <v>14</v>
      </c>
      <c r="G60" s="201">
        <f>'Daily Mbr Ins'!L117</f>
        <v>2</v>
      </c>
      <c r="H60" s="241">
        <f t="shared" si="43"/>
        <v>14.285714285714286</v>
      </c>
      <c r="I60" s="242">
        <f t="shared" si="41"/>
        <v>12</v>
      </c>
      <c r="J60" s="201">
        <f>'Daily Mbr Ins'!N117</f>
        <v>5</v>
      </c>
      <c r="K60" s="201">
        <f>'Daily Mbr Ins'!T117</f>
        <v>0</v>
      </c>
      <c r="L60" s="241">
        <f t="shared" si="44"/>
        <v>0</v>
      </c>
      <c r="M60" s="201">
        <f t="shared" si="42"/>
        <v>5</v>
      </c>
      <c r="N60" s="256" t="str">
        <f t="shared" ref="N60:N66" si="49">IF(COUNTIF(Missing185,D60)=0,"Yes","No")</f>
        <v>Yes</v>
      </c>
      <c r="O60" s="256" t="str">
        <f t="shared" ref="O60:O66" si="50">IF(COUNTIF(Missing365,D60)=0,"Yes","No")</f>
        <v>Yes</v>
      </c>
      <c r="P60" s="256" t="str">
        <f t="shared" ref="P60:P66" si="51">IF(COUNTIF(Missing1728,D60)=0,"Yes","No")</f>
        <v>No</v>
      </c>
      <c r="Q60" s="256" t="str">
        <f t="shared" ref="Q60:Q66" si="52">IF(COUNTIF(MissingSP7,D60)=0,"Yes","No")</f>
        <v>No</v>
      </c>
      <c r="R60" s="387" t="str">
        <f t="shared" ref="R60:R66" si="53">IF(AND($S60&gt;="Yes", $T60&gt;="Yes", $U60&gt;="Yes", $V60&gt;="Yes"), "Yes", "No")</f>
        <v>No</v>
      </c>
      <c r="S60" s="387" t="str">
        <f t="shared" ref="S60:S66" si="54">IF((COUNTIF(ProgramDir,D60)=0),"No","Yes")</f>
        <v>No</v>
      </c>
      <c r="T60" s="387" t="str">
        <f t="shared" ref="T60:T66" si="55">IF(COUNTIF(NonCompliantGrandKnight,D60)=0,"No","Yes")</f>
        <v>Yes</v>
      </c>
      <c r="U60" s="387" t="str">
        <f t="shared" ref="U60:U66" si="56">IF(COUNTIF(FamilyDir,D60)=0,"No","Yes")</f>
        <v>Yes</v>
      </c>
      <c r="V60" s="387" t="str">
        <f t="shared" ref="V60:V66" si="57">IF(COUNTIF(CommunityDir,D60)=0,"No","Yes")</f>
        <v>No</v>
      </c>
      <c r="W60" s="277">
        <f t="shared" si="45"/>
        <v>12</v>
      </c>
      <c r="X60" s="277">
        <f t="shared" si="46"/>
        <v>26</v>
      </c>
      <c r="Y60" s="277">
        <f t="shared" si="47"/>
        <v>40</v>
      </c>
      <c r="Z60" s="277">
        <f t="shared" si="48"/>
        <v>54</v>
      </c>
    </row>
    <row r="61" spans="2:26">
      <c r="B61" s="277" t="s">
        <v>1974</v>
      </c>
      <c r="C61" s="277" t="str">
        <f>'Daily Mbr Ins'!C98</f>
        <v>012</v>
      </c>
      <c r="D61" s="277">
        <f>'Daily Mbr Ins'!B98</f>
        <v>11738</v>
      </c>
      <c r="E61" s="277" t="str">
        <f>'Daily Mbr Ins'!D98</f>
        <v>Glendale</v>
      </c>
      <c r="F61" s="201">
        <f>'Daily Mbr Ins'!F98</f>
        <v>13</v>
      </c>
      <c r="G61" s="201">
        <f>'Daily Mbr Ins'!L98</f>
        <v>0</v>
      </c>
      <c r="H61" s="241">
        <f t="shared" si="43"/>
        <v>0</v>
      </c>
      <c r="I61" s="242">
        <f t="shared" si="41"/>
        <v>13</v>
      </c>
      <c r="J61" s="201">
        <f>'Daily Mbr Ins'!N98</f>
        <v>5</v>
      </c>
      <c r="K61" s="201">
        <f>'Daily Mbr Ins'!T98</f>
        <v>1</v>
      </c>
      <c r="L61" s="241">
        <f t="shared" si="44"/>
        <v>20</v>
      </c>
      <c r="M61" s="201">
        <f t="shared" si="42"/>
        <v>4</v>
      </c>
      <c r="N61" s="256" t="str">
        <f t="shared" si="49"/>
        <v>Yes</v>
      </c>
      <c r="O61" s="256" t="str">
        <f t="shared" si="50"/>
        <v>Yes</v>
      </c>
      <c r="P61" s="256" t="str">
        <f t="shared" si="51"/>
        <v>No</v>
      </c>
      <c r="Q61" s="256" t="str">
        <f t="shared" si="52"/>
        <v>No</v>
      </c>
      <c r="R61" s="387" t="str">
        <f t="shared" si="53"/>
        <v>No</v>
      </c>
      <c r="S61" s="387" t="str">
        <f t="shared" si="54"/>
        <v>No</v>
      </c>
      <c r="T61" s="387" t="str">
        <f t="shared" si="55"/>
        <v>Yes</v>
      </c>
      <c r="U61" s="387" t="str">
        <f t="shared" si="56"/>
        <v>No</v>
      </c>
      <c r="V61" s="387" t="str">
        <f t="shared" si="57"/>
        <v>Yes</v>
      </c>
      <c r="W61" s="277">
        <f t="shared" si="45"/>
        <v>13</v>
      </c>
      <c r="X61" s="277">
        <f t="shared" si="46"/>
        <v>26</v>
      </c>
      <c r="Y61" s="277">
        <f t="shared" si="47"/>
        <v>39</v>
      </c>
      <c r="Z61" s="277">
        <f t="shared" si="48"/>
        <v>52</v>
      </c>
    </row>
    <row r="62" spans="2:26">
      <c r="B62" s="277" t="s">
        <v>1974</v>
      </c>
      <c r="C62" s="277" t="str">
        <f>'Daily Mbr Ins'!C115</f>
        <v>012</v>
      </c>
      <c r="D62" s="277">
        <f>'Daily Mbr Ins'!B115</f>
        <v>12708</v>
      </c>
      <c r="E62" s="277" t="str">
        <f>'Daily Mbr Ins'!D115</f>
        <v>Phoenix</v>
      </c>
      <c r="F62" s="201">
        <f>'Daily Mbr Ins'!F115</f>
        <v>11</v>
      </c>
      <c r="G62" s="201">
        <f>'Daily Mbr Ins'!L115</f>
        <v>0</v>
      </c>
      <c r="H62" s="241">
        <f t="shared" si="43"/>
        <v>0</v>
      </c>
      <c r="I62" s="242">
        <f t="shared" si="41"/>
        <v>11</v>
      </c>
      <c r="J62" s="201">
        <f>'Daily Mbr Ins'!N115</f>
        <v>4</v>
      </c>
      <c r="K62" s="201">
        <f>'Daily Mbr Ins'!T115</f>
        <v>-1</v>
      </c>
      <c r="L62" s="241">
        <f t="shared" si="44"/>
        <v>-25</v>
      </c>
      <c r="M62" s="201">
        <f t="shared" si="42"/>
        <v>5</v>
      </c>
      <c r="N62" s="256" t="str">
        <f t="shared" si="49"/>
        <v>Yes</v>
      </c>
      <c r="O62" s="256" t="str">
        <f t="shared" si="50"/>
        <v>Yes</v>
      </c>
      <c r="P62" s="256" t="str">
        <f t="shared" si="51"/>
        <v>No</v>
      </c>
      <c r="Q62" s="256" t="str">
        <f t="shared" si="52"/>
        <v>No</v>
      </c>
      <c r="R62" s="387" t="str">
        <f t="shared" si="53"/>
        <v>No</v>
      </c>
      <c r="S62" s="387" t="str">
        <f t="shared" si="54"/>
        <v>No</v>
      </c>
      <c r="T62" s="387" t="str">
        <f t="shared" si="55"/>
        <v>Yes</v>
      </c>
      <c r="U62" s="387" t="str">
        <f t="shared" si="56"/>
        <v>Yes</v>
      </c>
      <c r="V62" s="387" t="str">
        <f t="shared" si="57"/>
        <v>Yes</v>
      </c>
      <c r="W62" s="277">
        <f t="shared" si="45"/>
        <v>11</v>
      </c>
      <c r="X62" s="277">
        <f t="shared" si="46"/>
        <v>22</v>
      </c>
      <c r="Y62" s="277">
        <f t="shared" si="47"/>
        <v>33</v>
      </c>
      <c r="Z62" s="277">
        <f t="shared" si="48"/>
        <v>44</v>
      </c>
    </row>
    <row r="63" spans="2:26" ht="15.75" customHeight="1">
      <c r="B63" s="201" t="s">
        <v>1974</v>
      </c>
      <c r="C63" s="201" t="str">
        <f>'Daily Mbr Ins'!C138</f>
        <v>012</v>
      </c>
      <c r="D63" s="201">
        <f>'Daily Mbr Ins'!B138</f>
        <v>14185</v>
      </c>
      <c r="E63" s="201" t="str">
        <f>'Daily Mbr Ins'!D138</f>
        <v>Phoenix</v>
      </c>
      <c r="F63" s="201">
        <f>'Daily Mbr Ins'!F138</f>
        <v>6</v>
      </c>
      <c r="G63" s="201">
        <f>'Daily Mbr Ins'!L138</f>
        <v>0</v>
      </c>
      <c r="H63" s="241">
        <f t="shared" si="43"/>
        <v>0</v>
      </c>
      <c r="I63" s="242">
        <f t="shared" si="41"/>
        <v>6</v>
      </c>
      <c r="J63" s="201">
        <f>'Daily Mbr Ins'!N138</f>
        <v>3</v>
      </c>
      <c r="K63" s="201">
        <f>'Daily Mbr Ins'!T138</f>
        <v>0</v>
      </c>
      <c r="L63" s="241">
        <f t="shared" si="44"/>
        <v>0</v>
      </c>
      <c r="M63" s="201">
        <f t="shared" si="42"/>
        <v>3</v>
      </c>
      <c r="N63" s="256" t="str">
        <f t="shared" si="49"/>
        <v>Yes</v>
      </c>
      <c r="O63" s="256" t="str">
        <f t="shared" si="50"/>
        <v>Yes</v>
      </c>
      <c r="P63" s="256" t="str">
        <f t="shared" si="51"/>
        <v>No</v>
      </c>
      <c r="Q63" s="256" t="str">
        <f t="shared" si="52"/>
        <v>No</v>
      </c>
      <c r="R63" s="387" t="str">
        <f t="shared" si="53"/>
        <v>No</v>
      </c>
      <c r="S63" s="387" t="str">
        <f t="shared" si="54"/>
        <v>No</v>
      </c>
      <c r="T63" s="387" t="str">
        <f t="shared" si="55"/>
        <v>No</v>
      </c>
      <c r="U63" s="387" t="str">
        <f t="shared" si="56"/>
        <v>No</v>
      </c>
      <c r="V63" s="387" t="str">
        <f t="shared" si="57"/>
        <v>No</v>
      </c>
      <c r="W63" s="277">
        <f t="shared" si="45"/>
        <v>6</v>
      </c>
      <c r="X63" s="277">
        <f t="shared" si="46"/>
        <v>12</v>
      </c>
      <c r="Y63" s="277">
        <f t="shared" si="47"/>
        <v>18</v>
      </c>
      <c r="Z63" s="277">
        <f t="shared" si="48"/>
        <v>24</v>
      </c>
    </row>
    <row r="64" spans="2:26">
      <c r="B64" s="201" t="s">
        <v>1974</v>
      </c>
      <c r="C64" s="201" t="str">
        <f>'Daily Mbr Ins'!C151</f>
        <v>012</v>
      </c>
      <c r="D64" s="201">
        <f>'Daily Mbr Ins'!B151</f>
        <v>15576</v>
      </c>
      <c r="E64" s="201" t="str">
        <f>'Daily Mbr Ins'!D151</f>
        <v>Phoenix</v>
      </c>
      <c r="F64" s="201">
        <f>'Daily Mbr Ins'!F151</f>
        <v>4</v>
      </c>
      <c r="G64" s="201">
        <f>'Daily Mbr Ins'!L151</f>
        <v>0</v>
      </c>
      <c r="H64" s="241">
        <f t="shared" si="43"/>
        <v>0</v>
      </c>
      <c r="I64" s="242">
        <f t="shared" si="41"/>
        <v>4</v>
      </c>
      <c r="J64" s="201">
        <f>'Daily Mbr Ins'!N151</f>
        <v>3</v>
      </c>
      <c r="K64" s="201">
        <f>'Daily Mbr Ins'!T151</f>
        <v>0</v>
      </c>
      <c r="L64" s="241">
        <f t="shared" si="44"/>
        <v>0</v>
      </c>
      <c r="M64" s="201">
        <f t="shared" si="42"/>
        <v>3</v>
      </c>
      <c r="N64" s="256" t="str">
        <f t="shared" si="49"/>
        <v>Yes</v>
      </c>
      <c r="O64" s="256" t="str">
        <f t="shared" si="50"/>
        <v>No</v>
      </c>
      <c r="P64" s="256" t="str">
        <f t="shared" si="51"/>
        <v>No</v>
      </c>
      <c r="Q64" s="256" t="str">
        <f t="shared" si="52"/>
        <v>No</v>
      </c>
      <c r="R64" s="387" t="str">
        <f t="shared" si="53"/>
        <v>No</v>
      </c>
      <c r="S64" s="387" t="str">
        <f t="shared" si="54"/>
        <v>No</v>
      </c>
      <c r="T64" s="387" t="str">
        <f t="shared" si="55"/>
        <v>Yes</v>
      </c>
      <c r="U64" s="387" t="str">
        <f t="shared" si="56"/>
        <v>No</v>
      </c>
      <c r="V64" s="387" t="str">
        <f t="shared" si="57"/>
        <v>No</v>
      </c>
      <c r="W64" s="277">
        <f t="shared" si="45"/>
        <v>4</v>
      </c>
      <c r="X64" s="277">
        <f t="shared" si="46"/>
        <v>8</v>
      </c>
      <c r="Y64" s="277">
        <f t="shared" si="47"/>
        <v>12</v>
      </c>
      <c r="Z64" s="277">
        <f t="shared" si="48"/>
        <v>16</v>
      </c>
    </row>
    <row r="65" spans="2:26">
      <c r="B65" s="201" t="s">
        <v>1974</v>
      </c>
      <c r="C65" s="201" t="str">
        <f>'Daily Mbr Ins'!C155</f>
        <v>012</v>
      </c>
      <c r="D65" s="201">
        <f>'Daily Mbr Ins'!B155</f>
        <v>16776</v>
      </c>
      <c r="E65" s="201" t="str">
        <f>'Daily Mbr Ins'!D155</f>
        <v>Phoenix</v>
      </c>
      <c r="F65" s="201">
        <f>'Daily Mbr Ins'!F155</f>
        <v>4</v>
      </c>
      <c r="G65" s="201">
        <f>'Daily Mbr Ins'!L155</f>
        <v>0</v>
      </c>
      <c r="H65" s="241">
        <f t="shared" si="43"/>
        <v>0</v>
      </c>
      <c r="I65" s="242">
        <f t="shared" si="41"/>
        <v>4</v>
      </c>
      <c r="J65" s="201">
        <f>'Daily Mbr Ins'!N155</f>
        <v>3</v>
      </c>
      <c r="K65" s="201">
        <f>'Daily Mbr Ins'!T155</f>
        <v>0</v>
      </c>
      <c r="L65" s="241">
        <f t="shared" si="44"/>
        <v>0</v>
      </c>
      <c r="M65" s="201">
        <f t="shared" si="42"/>
        <v>3</v>
      </c>
      <c r="N65" s="256" t="str">
        <f t="shared" si="49"/>
        <v>No</v>
      </c>
      <c r="O65" s="256" t="str">
        <f t="shared" si="50"/>
        <v>No</v>
      </c>
      <c r="P65" s="256" t="str">
        <f t="shared" si="51"/>
        <v>No</v>
      </c>
      <c r="Q65" s="256" t="str">
        <f t="shared" si="52"/>
        <v>No</v>
      </c>
      <c r="R65" s="387" t="str">
        <f t="shared" si="53"/>
        <v>No</v>
      </c>
      <c r="S65" s="387" t="str">
        <f t="shared" si="54"/>
        <v>No</v>
      </c>
      <c r="T65" s="387" t="str">
        <f t="shared" si="55"/>
        <v>No</v>
      </c>
      <c r="U65" s="387" t="str">
        <f t="shared" si="56"/>
        <v>No</v>
      </c>
      <c r="V65" s="387" t="str">
        <f t="shared" si="57"/>
        <v>No</v>
      </c>
      <c r="W65" s="277">
        <f t="shared" si="45"/>
        <v>4</v>
      </c>
      <c r="X65" s="277">
        <f t="shared" si="46"/>
        <v>8</v>
      </c>
      <c r="Y65" s="277">
        <f t="shared" si="47"/>
        <v>12</v>
      </c>
      <c r="Z65" s="277">
        <f t="shared" si="48"/>
        <v>16</v>
      </c>
    </row>
    <row r="66" spans="2:26">
      <c r="B66" s="201" t="s">
        <v>620</v>
      </c>
      <c r="C66" s="201" t="str">
        <f>'Daily Mbr Ins'!C35</f>
        <v>013</v>
      </c>
      <c r="D66" s="201">
        <f>'Daily Mbr Ins'!B35</f>
        <v>5471</v>
      </c>
      <c r="E66" s="201" t="str">
        <f>'Daily Mbr Ins'!D35</f>
        <v>Ajo</v>
      </c>
      <c r="F66" s="201">
        <f>'Daily Mbr Ins'!F35</f>
        <v>4</v>
      </c>
      <c r="G66" s="201">
        <f>'Daily Mbr Ins'!L35</f>
        <v>0</v>
      </c>
      <c r="H66" s="241">
        <f t="shared" si="43"/>
        <v>0</v>
      </c>
      <c r="I66" s="242">
        <f t="shared" si="41"/>
        <v>4</v>
      </c>
      <c r="J66" s="201">
        <f>'Daily Mbr Ins'!N35</f>
        <v>3</v>
      </c>
      <c r="K66" s="201">
        <f>'Daily Mbr Ins'!T35</f>
        <v>0</v>
      </c>
      <c r="L66" s="241">
        <f t="shared" si="44"/>
        <v>0</v>
      </c>
      <c r="M66" s="201">
        <f t="shared" si="42"/>
        <v>3</v>
      </c>
      <c r="N66" s="256" t="str">
        <f t="shared" si="49"/>
        <v>Yes</v>
      </c>
      <c r="O66" s="256" t="str">
        <f t="shared" si="50"/>
        <v>No</v>
      </c>
      <c r="P66" s="256" t="str">
        <f t="shared" si="51"/>
        <v>No</v>
      </c>
      <c r="Q66" s="256" t="str">
        <f t="shared" si="52"/>
        <v>No</v>
      </c>
      <c r="R66" s="387" t="str">
        <f t="shared" si="53"/>
        <v>No</v>
      </c>
      <c r="S66" s="387" t="str">
        <f t="shared" si="54"/>
        <v>No</v>
      </c>
      <c r="T66" s="387" t="str">
        <f t="shared" si="55"/>
        <v>No</v>
      </c>
      <c r="U66" s="387" t="str">
        <f t="shared" si="56"/>
        <v>No</v>
      </c>
      <c r="V66" s="387" t="str">
        <f t="shared" si="57"/>
        <v>No</v>
      </c>
      <c r="W66" s="277">
        <f t="shared" si="45"/>
        <v>4</v>
      </c>
      <c r="X66" s="277">
        <f t="shared" si="46"/>
        <v>8</v>
      </c>
      <c r="Y66" s="277">
        <f t="shared" si="47"/>
        <v>12</v>
      </c>
      <c r="Z66" s="277">
        <f t="shared" si="48"/>
        <v>16</v>
      </c>
    </row>
    <row r="67" spans="2:26">
      <c r="B67" s="201" t="s">
        <v>620</v>
      </c>
      <c r="C67" s="201" t="str">
        <f>'Daily Mbr Ins'!C38</f>
        <v>013</v>
      </c>
      <c r="D67" s="246">
        <f>'Daily Mbr Ins'!B38</f>
        <v>6612</v>
      </c>
      <c r="E67" s="246" t="str">
        <f>'Daily Mbr Ins'!D38</f>
        <v>Sun City</v>
      </c>
      <c r="F67" s="201">
        <f>'Daily Mbr Ins'!F38</f>
        <v>5</v>
      </c>
      <c r="G67" s="201">
        <f>'Daily Mbr Ins'!L38</f>
        <v>0</v>
      </c>
      <c r="H67" s="241">
        <f t="shared" si="43"/>
        <v>0</v>
      </c>
      <c r="I67" s="242">
        <f t="shared" si="41"/>
        <v>5</v>
      </c>
      <c r="J67" s="201">
        <f>'Daily Mbr Ins'!N38</f>
        <v>3</v>
      </c>
      <c r="K67" s="201">
        <f>'Daily Mbr Ins'!T38</f>
        <v>0</v>
      </c>
      <c r="L67" s="241">
        <f t="shared" si="44"/>
        <v>0</v>
      </c>
      <c r="M67" s="201">
        <f t="shared" si="42"/>
        <v>3</v>
      </c>
      <c r="N67" s="256"/>
      <c r="O67" s="256"/>
      <c r="P67" s="256"/>
      <c r="Q67" s="256"/>
      <c r="R67" s="387"/>
      <c r="S67" s="387"/>
      <c r="T67" s="387"/>
      <c r="U67" s="387"/>
      <c r="V67" s="387"/>
      <c r="W67" s="277">
        <f t="shared" si="45"/>
        <v>5</v>
      </c>
      <c r="X67" s="277">
        <f t="shared" si="46"/>
        <v>10</v>
      </c>
      <c r="Y67" s="277">
        <f t="shared" si="47"/>
        <v>15</v>
      </c>
      <c r="Z67" s="277">
        <f t="shared" si="48"/>
        <v>20</v>
      </c>
    </row>
    <row r="68" spans="2:26">
      <c r="B68" s="201" t="s">
        <v>620</v>
      </c>
      <c r="C68" s="201" t="str">
        <f>'Daily Mbr Ins'!C95</f>
        <v>013</v>
      </c>
      <c r="D68" s="201">
        <f>'Daily Mbr Ins'!B95</f>
        <v>11440</v>
      </c>
      <c r="E68" s="201" t="str">
        <f>'Daily Mbr Ins'!D95</f>
        <v>Peoria</v>
      </c>
      <c r="F68" s="201">
        <f>'Daily Mbr Ins'!F95</f>
        <v>4</v>
      </c>
      <c r="G68" s="201">
        <f>'Daily Mbr Ins'!L95</f>
        <v>0</v>
      </c>
      <c r="H68" s="241">
        <f t="shared" si="43"/>
        <v>0</v>
      </c>
      <c r="I68" s="242">
        <f t="shared" si="41"/>
        <v>4</v>
      </c>
      <c r="J68" s="201">
        <f>'Daily Mbr Ins'!N95</f>
        <v>3</v>
      </c>
      <c r="K68" s="201">
        <f>'Daily Mbr Ins'!T95</f>
        <v>1</v>
      </c>
      <c r="L68" s="241">
        <f t="shared" si="44"/>
        <v>33.333333333333336</v>
      </c>
      <c r="M68" s="201">
        <f t="shared" si="42"/>
        <v>2</v>
      </c>
      <c r="N68" s="256" t="str">
        <f t="shared" ref="N68:N77" si="58">IF(COUNTIF(Missing185,D68)=0,"Yes","No")</f>
        <v>Yes</v>
      </c>
      <c r="O68" s="256" t="str">
        <f t="shared" ref="O68:O77" si="59">IF(COUNTIF(Missing365,D68)=0,"Yes","No")</f>
        <v>Yes</v>
      </c>
      <c r="P68" s="256" t="str">
        <f t="shared" ref="P68:P77" si="60">IF(COUNTIF(Missing1728,D68)=0,"Yes","No")</f>
        <v>No</v>
      </c>
      <c r="Q68" s="256" t="str">
        <f t="shared" ref="Q68:Q77" si="61">IF(COUNTIF(MissingSP7,D68)=0,"Yes","No")</f>
        <v>No</v>
      </c>
      <c r="R68" s="387" t="str">
        <f t="shared" ref="R68:R77" si="62">IF(AND($S68&gt;="Yes", $T68&gt;="Yes", $U68&gt;="Yes", $V68&gt;="Yes"), "Yes", "No")</f>
        <v>No</v>
      </c>
      <c r="S68" s="387" t="str">
        <f t="shared" ref="S68:S77" si="63">IF((COUNTIF(ProgramDir,D68)=0),"No","Yes")</f>
        <v>No</v>
      </c>
      <c r="T68" s="387" t="str">
        <f t="shared" ref="T68:T77" si="64">IF(COUNTIF(NonCompliantGrandKnight,D68)=0,"No","Yes")</f>
        <v>Yes</v>
      </c>
      <c r="U68" s="387" t="str">
        <f t="shared" ref="U68:U77" si="65">IF(COUNTIF(FamilyDir,D68)=0,"No","Yes")</f>
        <v>No</v>
      </c>
      <c r="V68" s="387" t="str">
        <f t="shared" ref="V68:V77" si="66">IF(COUNTIF(CommunityDir,D68)=0,"No","Yes")</f>
        <v>No</v>
      </c>
      <c r="W68" s="277">
        <f t="shared" si="45"/>
        <v>4</v>
      </c>
      <c r="X68" s="277">
        <f t="shared" si="46"/>
        <v>8</v>
      </c>
      <c r="Y68" s="277">
        <f t="shared" si="47"/>
        <v>12</v>
      </c>
      <c r="Z68" s="277">
        <f t="shared" si="48"/>
        <v>16</v>
      </c>
    </row>
    <row r="69" spans="2:26">
      <c r="B69" s="201" t="s">
        <v>620</v>
      </c>
      <c r="C69" s="201" t="str">
        <f>'Daily Mbr Ins'!C99</f>
        <v>013</v>
      </c>
      <c r="D69" s="201">
        <f>'Daily Mbr Ins'!B99</f>
        <v>11809</v>
      </c>
      <c r="E69" s="201" t="str">
        <f>'Daily Mbr Ins'!D99</f>
        <v>Sun City West Arizona</v>
      </c>
      <c r="F69" s="201">
        <f>'Daily Mbr Ins'!F99</f>
        <v>15</v>
      </c>
      <c r="G69" s="201">
        <f>'Daily Mbr Ins'!L99</f>
        <v>1</v>
      </c>
      <c r="H69" s="241">
        <f t="shared" si="43"/>
        <v>6.666666666666667</v>
      </c>
      <c r="I69" s="242">
        <f t="shared" si="41"/>
        <v>14</v>
      </c>
      <c r="J69" s="201">
        <f>'Daily Mbr Ins'!N99</f>
        <v>5</v>
      </c>
      <c r="K69" s="201">
        <f>'Daily Mbr Ins'!T99</f>
        <v>0</v>
      </c>
      <c r="L69" s="241">
        <f t="shared" si="44"/>
        <v>0</v>
      </c>
      <c r="M69" s="201">
        <f t="shared" si="42"/>
        <v>5</v>
      </c>
      <c r="N69" s="256" t="str">
        <f t="shared" si="58"/>
        <v>Yes</v>
      </c>
      <c r="O69" s="256" t="str">
        <f t="shared" si="59"/>
        <v>Yes</v>
      </c>
      <c r="P69" s="256" t="str">
        <f t="shared" si="60"/>
        <v>No</v>
      </c>
      <c r="Q69" s="256" t="str">
        <f t="shared" si="61"/>
        <v>No</v>
      </c>
      <c r="R69" s="387" t="str">
        <f t="shared" si="62"/>
        <v>No</v>
      </c>
      <c r="S69" s="387" t="str">
        <f t="shared" si="63"/>
        <v>No</v>
      </c>
      <c r="T69" s="387" t="str">
        <f t="shared" si="64"/>
        <v>Yes</v>
      </c>
      <c r="U69" s="387" t="str">
        <f t="shared" si="65"/>
        <v>No</v>
      </c>
      <c r="V69" s="387" t="str">
        <f t="shared" si="66"/>
        <v>No</v>
      </c>
      <c r="W69" s="277">
        <f t="shared" si="45"/>
        <v>14</v>
      </c>
      <c r="X69" s="277">
        <f t="shared" si="46"/>
        <v>29</v>
      </c>
      <c r="Y69" s="277">
        <f t="shared" si="47"/>
        <v>44</v>
      </c>
      <c r="Z69" s="277">
        <f t="shared" si="48"/>
        <v>59</v>
      </c>
    </row>
    <row r="70" spans="2:26">
      <c r="B70" s="201" t="s">
        <v>620</v>
      </c>
      <c r="C70" s="201" t="str">
        <f>'Daily Mbr Ins'!C106</f>
        <v>013</v>
      </c>
      <c r="D70" s="201">
        <f>'Daily Mbr Ins'!B106</f>
        <v>12144</v>
      </c>
      <c r="E70" s="201" t="str">
        <f>'Daily Mbr Ins'!D106</f>
        <v>Sun City</v>
      </c>
      <c r="F70" s="201">
        <f>'Daily Mbr Ins'!F106</f>
        <v>13</v>
      </c>
      <c r="G70" s="201">
        <f>'Daily Mbr Ins'!L106</f>
        <v>-7</v>
      </c>
      <c r="H70" s="241">
        <f t="shared" si="43"/>
        <v>-53.846153846153847</v>
      </c>
      <c r="I70" s="242">
        <f t="shared" si="41"/>
        <v>20</v>
      </c>
      <c r="J70" s="201">
        <f>'Daily Mbr Ins'!N106</f>
        <v>5</v>
      </c>
      <c r="K70" s="201">
        <f>'Daily Mbr Ins'!T106</f>
        <v>-1</v>
      </c>
      <c r="L70" s="241">
        <f t="shared" si="44"/>
        <v>-20</v>
      </c>
      <c r="M70" s="201">
        <f t="shared" si="42"/>
        <v>6</v>
      </c>
      <c r="N70" s="256" t="str">
        <f t="shared" si="58"/>
        <v>Yes</v>
      </c>
      <c r="O70" s="256" t="str">
        <f t="shared" si="59"/>
        <v>Yes</v>
      </c>
      <c r="P70" s="256" t="str">
        <f t="shared" si="60"/>
        <v>No</v>
      </c>
      <c r="Q70" s="256" t="str">
        <f t="shared" si="61"/>
        <v>No</v>
      </c>
      <c r="R70" s="387" t="str">
        <f t="shared" si="62"/>
        <v>No</v>
      </c>
      <c r="S70" s="387" t="str">
        <f t="shared" si="63"/>
        <v>No</v>
      </c>
      <c r="T70" s="387" t="str">
        <f t="shared" si="64"/>
        <v>Yes</v>
      </c>
      <c r="U70" s="387" t="str">
        <f t="shared" si="65"/>
        <v>Yes</v>
      </c>
      <c r="V70" s="387" t="str">
        <f t="shared" si="66"/>
        <v>Yes</v>
      </c>
      <c r="W70" s="277">
        <f t="shared" si="45"/>
        <v>20</v>
      </c>
      <c r="X70" s="277">
        <f t="shared" si="46"/>
        <v>33</v>
      </c>
      <c r="Y70" s="277">
        <f t="shared" si="47"/>
        <v>46</v>
      </c>
      <c r="Z70" s="277">
        <f t="shared" si="48"/>
        <v>59</v>
      </c>
    </row>
    <row r="71" spans="2:26">
      <c r="B71" s="201" t="s">
        <v>609</v>
      </c>
      <c r="C71" s="201" t="str">
        <f>'Daily Mbr Ins'!C69</f>
        <v>014</v>
      </c>
      <c r="D71" s="201">
        <f>'Daily Mbr Ins'!B69</f>
        <v>9188</v>
      </c>
      <c r="E71" s="201" t="str">
        <f>'Daily Mbr Ins'!D69</f>
        <v>Fountain Hills</v>
      </c>
      <c r="F71" s="201">
        <f>'Daily Mbr Ins'!F69</f>
        <v>4</v>
      </c>
      <c r="G71" s="201">
        <f>'Daily Mbr Ins'!L69</f>
        <v>1</v>
      </c>
      <c r="H71" s="241">
        <f t="shared" si="43"/>
        <v>25</v>
      </c>
      <c r="I71" s="242">
        <f t="shared" si="41"/>
        <v>3</v>
      </c>
      <c r="J71" s="201">
        <f>'Daily Mbr Ins'!N69</f>
        <v>3</v>
      </c>
      <c r="K71" s="201">
        <f>'Daily Mbr Ins'!T69</f>
        <v>0</v>
      </c>
      <c r="L71" s="241">
        <f t="shared" si="44"/>
        <v>0</v>
      </c>
      <c r="M71" s="201">
        <f t="shared" si="42"/>
        <v>3</v>
      </c>
      <c r="N71" s="256" t="str">
        <f t="shared" si="58"/>
        <v>No</v>
      </c>
      <c r="O71" s="256" t="str">
        <f t="shared" si="59"/>
        <v>No</v>
      </c>
      <c r="P71" s="256" t="str">
        <f t="shared" si="60"/>
        <v>No</v>
      </c>
      <c r="Q71" s="256" t="str">
        <f t="shared" si="61"/>
        <v>No</v>
      </c>
      <c r="R71" s="387" t="str">
        <f t="shared" si="62"/>
        <v>No</v>
      </c>
      <c r="S71" s="387" t="str">
        <f t="shared" si="63"/>
        <v>No</v>
      </c>
      <c r="T71" s="387" t="str">
        <f t="shared" si="64"/>
        <v>No</v>
      </c>
      <c r="U71" s="387" t="str">
        <f t="shared" si="65"/>
        <v>No</v>
      </c>
      <c r="V71" s="387" t="str">
        <f t="shared" si="66"/>
        <v>No</v>
      </c>
      <c r="W71" s="277">
        <f t="shared" si="45"/>
        <v>3</v>
      </c>
      <c r="X71" s="277">
        <f t="shared" si="46"/>
        <v>7</v>
      </c>
      <c r="Y71" s="277">
        <f t="shared" si="47"/>
        <v>11</v>
      </c>
      <c r="Z71" s="277">
        <f t="shared" si="48"/>
        <v>15</v>
      </c>
    </row>
    <row r="72" spans="2:26">
      <c r="B72" s="201" t="s">
        <v>609</v>
      </c>
      <c r="C72" s="201" t="str">
        <f>'Daily Mbr Ins'!C109</f>
        <v>014</v>
      </c>
      <c r="D72" s="201">
        <f>'Daily Mbr Ins'!B109</f>
        <v>12313</v>
      </c>
      <c r="E72" s="201" t="str">
        <f>'Daily Mbr Ins'!D109</f>
        <v>Scottsdale</v>
      </c>
      <c r="F72" s="201">
        <f>'Daily Mbr Ins'!F109</f>
        <v>10</v>
      </c>
      <c r="G72" s="201">
        <f>'Daily Mbr Ins'!L109</f>
        <v>1</v>
      </c>
      <c r="H72" s="241">
        <f t="shared" si="43"/>
        <v>10</v>
      </c>
      <c r="I72" s="242">
        <f t="shared" si="41"/>
        <v>9</v>
      </c>
      <c r="J72" s="201">
        <f>'Daily Mbr Ins'!N109</f>
        <v>4</v>
      </c>
      <c r="K72" s="201">
        <f>'Daily Mbr Ins'!T109</f>
        <v>1</v>
      </c>
      <c r="L72" s="241">
        <f t="shared" si="44"/>
        <v>25</v>
      </c>
      <c r="M72" s="201">
        <f t="shared" si="42"/>
        <v>3</v>
      </c>
      <c r="N72" s="256" t="str">
        <f t="shared" si="58"/>
        <v>Yes</v>
      </c>
      <c r="O72" s="256" t="str">
        <f t="shared" si="59"/>
        <v>Yes</v>
      </c>
      <c r="P72" s="256" t="str">
        <f t="shared" si="60"/>
        <v>No</v>
      </c>
      <c r="Q72" s="256" t="str">
        <f t="shared" si="61"/>
        <v>No</v>
      </c>
      <c r="R72" s="387" t="str">
        <f t="shared" si="62"/>
        <v>No</v>
      </c>
      <c r="S72" s="387" t="str">
        <f t="shared" si="63"/>
        <v>No</v>
      </c>
      <c r="T72" s="387" t="str">
        <f t="shared" si="64"/>
        <v>Yes</v>
      </c>
      <c r="U72" s="387" t="str">
        <f t="shared" si="65"/>
        <v>No</v>
      </c>
      <c r="V72" s="387" t="str">
        <f t="shared" si="66"/>
        <v>No</v>
      </c>
      <c r="W72" s="277">
        <f t="shared" si="45"/>
        <v>9</v>
      </c>
      <c r="X72" s="277">
        <f t="shared" si="46"/>
        <v>19</v>
      </c>
      <c r="Y72" s="277">
        <f t="shared" si="47"/>
        <v>29</v>
      </c>
      <c r="Z72" s="277">
        <f t="shared" si="48"/>
        <v>39</v>
      </c>
    </row>
    <row r="73" spans="2:26">
      <c r="B73" s="201" t="s">
        <v>609</v>
      </c>
      <c r="C73" s="201" t="str">
        <f>'Daily Mbr Ins'!C110</f>
        <v>014</v>
      </c>
      <c r="D73" s="201">
        <f>'Daily Mbr Ins'!B110</f>
        <v>12338</v>
      </c>
      <c r="E73" s="201" t="str">
        <f>'Daily Mbr Ins'!D110</f>
        <v>Scottsdale</v>
      </c>
      <c r="F73" s="201">
        <f>'Daily Mbr Ins'!F110</f>
        <v>5</v>
      </c>
      <c r="G73" s="201">
        <f>'Daily Mbr Ins'!L110</f>
        <v>0</v>
      </c>
      <c r="H73" s="241">
        <f t="shared" si="43"/>
        <v>0</v>
      </c>
      <c r="I73" s="242">
        <f t="shared" si="41"/>
        <v>5</v>
      </c>
      <c r="J73" s="201">
        <f>'Daily Mbr Ins'!N110</f>
        <v>3</v>
      </c>
      <c r="K73" s="201">
        <f>'Daily Mbr Ins'!T110</f>
        <v>1</v>
      </c>
      <c r="L73" s="241">
        <f t="shared" si="44"/>
        <v>33.333333333333336</v>
      </c>
      <c r="M73" s="201">
        <f t="shared" si="42"/>
        <v>2</v>
      </c>
      <c r="N73" s="256" t="str">
        <f t="shared" si="58"/>
        <v>No</v>
      </c>
      <c r="O73" s="256" t="str">
        <f t="shared" si="59"/>
        <v>No</v>
      </c>
      <c r="P73" s="256" t="str">
        <f t="shared" si="60"/>
        <v>No</v>
      </c>
      <c r="Q73" s="256" t="str">
        <f t="shared" si="61"/>
        <v>No</v>
      </c>
      <c r="R73" s="387" t="str">
        <f t="shared" si="62"/>
        <v>No</v>
      </c>
      <c r="S73" s="387" t="str">
        <f t="shared" si="63"/>
        <v>No</v>
      </c>
      <c r="T73" s="387" t="str">
        <f t="shared" si="64"/>
        <v>No</v>
      </c>
      <c r="U73" s="387" t="str">
        <f t="shared" si="65"/>
        <v>No</v>
      </c>
      <c r="V73" s="387" t="str">
        <f t="shared" si="66"/>
        <v>No</v>
      </c>
      <c r="W73" s="277">
        <f t="shared" si="45"/>
        <v>5</v>
      </c>
      <c r="X73" s="277">
        <f t="shared" si="46"/>
        <v>10</v>
      </c>
      <c r="Y73" s="277">
        <f t="shared" si="47"/>
        <v>15</v>
      </c>
      <c r="Z73" s="277">
        <f t="shared" si="48"/>
        <v>20</v>
      </c>
    </row>
    <row r="74" spans="2:26">
      <c r="B74" s="201" t="s">
        <v>609</v>
      </c>
      <c r="C74" s="201" t="str">
        <f>'Daily Mbr Ins'!C113</f>
        <v>014</v>
      </c>
      <c r="D74" s="201">
        <f>'Daily Mbr Ins'!B113</f>
        <v>12449</v>
      </c>
      <c r="E74" s="201" t="str">
        <f>'Daily Mbr Ins'!D113</f>
        <v>Scottsdale</v>
      </c>
      <c r="F74" s="201">
        <f>'Daily Mbr Ins'!F113</f>
        <v>10</v>
      </c>
      <c r="G74" s="201">
        <f>'Daily Mbr Ins'!L113</f>
        <v>8</v>
      </c>
      <c r="H74" s="241">
        <f t="shared" si="43"/>
        <v>80</v>
      </c>
      <c r="I74" s="242">
        <f t="shared" si="41"/>
        <v>2</v>
      </c>
      <c r="J74" s="201">
        <f>'Daily Mbr Ins'!N113</f>
        <v>4</v>
      </c>
      <c r="K74" s="201">
        <f>'Daily Mbr Ins'!T113</f>
        <v>2</v>
      </c>
      <c r="L74" s="241">
        <f t="shared" si="44"/>
        <v>50</v>
      </c>
      <c r="M74" s="201">
        <f t="shared" si="42"/>
        <v>2</v>
      </c>
      <c r="N74" s="256" t="str">
        <f t="shared" si="58"/>
        <v>Yes</v>
      </c>
      <c r="O74" s="256" t="str">
        <f t="shared" si="59"/>
        <v>No</v>
      </c>
      <c r="P74" s="256" t="str">
        <f t="shared" si="60"/>
        <v>No</v>
      </c>
      <c r="Q74" s="256" t="str">
        <f t="shared" si="61"/>
        <v>No</v>
      </c>
      <c r="R74" s="387" t="str">
        <f t="shared" si="62"/>
        <v>No</v>
      </c>
      <c r="S74" s="387" t="str">
        <f t="shared" si="63"/>
        <v>No</v>
      </c>
      <c r="T74" s="387" t="str">
        <f t="shared" si="64"/>
        <v>No</v>
      </c>
      <c r="U74" s="387" t="str">
        <f t="shared" si="65"/>
        <v>No</v>
      </c>
      <c r="V74" s="387" t="str">
        <f t="shared" si="66"/>
        <v>No</v>
      </c>
      <c r="W74" s="277">
        <f t="shared" si="45"/>
        <v>2</v>
      </c>
      <c r="X74" s="277">
        <f t="shared" si="46"/>
        <v>12</v>
      </c>
      <c r="Y74" s="277">
        <f t="shared" si="47"/>
        <v>22</v>
      </c>
      <c r="Z74" s="277">
        <f t="shared" si="48"/>
        <v>32</v>
      </c>
    </row>
    <row r="75" spans="2:26">
      <c r="B75" s="201" t="s">
        <v>620</v>
      </c>
      <c r="C75" s="201" t="str">
        <f>'Daily Mbr Ins'!C25</f>
        <v>015</v>
      </c>
      <c r="D75" s="201">
        <f>'Daily Mbr Ins'!B25</f>
        <v>3855</v>
      </c>
      <c r="E75" s="201" t="str">
        <f>'Daily Mbr Ins'!D25</f>
        <v>Glendale</v>
      </c>
      <c r="F75" s="201">
        <f>'Daily Mbr Ins'!F25</f>
        <v>19</v>
      </c>
      <c r="G75" s="201">
        <f>'Daily Mbr Ins'!L25</f>
        <v>1</v>
      </c>
      <c r="H75" s="241">
        <f t="shared" si="43"/>
        <v>5.2631578947368425</v>
      </c>
      <c r="I75" s="242">
        <f t="shared" si="41"/>
        <v>18</v>
      </c>
      <c r="J75" s="201">
        <f>'Daily Mbr Ins'!N25</f>
        <v>7</v>
      </c>
      <c r="K75" s="201">
        <f>'Daily Mbr Ins'!T25</f>
        <v>-1</v>
      </c>
      <c r="L75" s="241">
        <f t="shared" si="44"/>
        <v>-14.285714285714286</v>
      </c>
      <c r="M75" s="201">
        <f t="shared" si="42"/>
        <v>8</v>
      </c>
      <c r="N75" s="256" t="str">
        <f t="shared" si="58"/>
        <v>Yes</v>
      </c>
      <c r="O75" s="256" t="str">
        <f t="shared" si="59"/>
        <v>Yes</v>
      </c>
      <c r="P75" s="256" t="str">
        <f t="shared" si="60"/>
        <v>No</v>
      </c>
      <c r="Q75" s="256" t="str">
        <f t="shared" si="61"/>
        <v>No</v>
      </c>
      <c r="R75" s="387" t="str">
        <f t="shared" si="62"/>
        <v>Yes</v>
      </c>
      <c r="S75" s="387" t="str">
        <f t="shared" si="63"/>
        <v>Yes</v>
      </c>
      <c r="T75" s="387" t="str">
        <f t="shared" si="64"/>
        <v>Yes</v>
      </c>
      <c r="U75" s="387" t="str">
        <f t="shared" si="65"/>
        <v>Yes</v>
      </c>
      <c r="V75" s="387" t="str">
        <f t="shared" si="66"/>
        <v>Yes</v>
      </c>
      <c r="W75" s="277">
        <f t="shared" si="45"/>
        <v>18</v>
      </c>
      <c r="X75" s="277">
        <f t="shared" si="46"/>
        <v>37</v>
      </c>
      <c r="Y75" s="277">
        <f t="shared" si="47"/>
        <v>56</v>
      </c>
      <c r="Z75" s="277">
        <f t="shared" si="48"/>
        <v>75</v>
      </c>
    </row>
    <row r="76" spans="2:26">
      <c r="B76" s="201" t="s">
        <v>620</v>
      </c>
      <c r="C76" s="201" t="str">
        <f>'Daily Mbr Ins'!C45</f>
        <v>015</v>
      </c>
      <c r="D76" s="201">
        <f>'Daily Mbr Ins'!B45</f>
        <v>7114</v>
      </c>
      <c r="E76" s="201" t="str">
        <f>'Daily Mbr Ins'!D45</f>
        <v>Glendale</v>
      </c>
      <c r="F76" s="201">
        <f>'Daily Mbr Ins'!F45</f>
        <v>6</v>
      </c>
      <c r="G76" s="201">
        <f>'Daily Mbr Ins'!L45</f>
        <v>0</v>
      </c>
      <c r="H76" s="241">
        <f t="shared" si="43"/>
        <v>0</v>
      </c>
      <c r="I76" s="242">
        <f t="shared" si="41"/>
        <v>6</v>
      </c>
      <c r="J76" s="201">
        <f>'Daily Mbr Ins'!N45</f>
        <v>3</v>
      </c>
      <c r="K76" s="201">
        <f>'Daily Mbr Ins'!T45</f>
        <v>0</v>
      </c>
      <c r="L76" s="241">
        <f t="shared" si="44"/>
        <v>0</v>
      </c>
      <c r="M76" s="201">
        <f t="shared" si="42"/>
        <v>3</v>
      </c>
      <c r="N76" s="256" t="str">
        <f t="shared" si="58"/>
        <v>Yes</v>
      </c>
      <c r="O76" s="256" t="str">
        <f t="shared" si="59"/>
        <v>Yes</v>
      </c>
      <c r="P76" s="256" t="str">
        <f t="shared" si="60"/>
        <v>No</v>
      </c>
      <c r="Q76" s="256" t="str">
        <f t="shared" si="61"/>
        <v>No</v>
      </c>
      <c r="R76" s="387" t="str">
        <f t="shared" si="62"/>
        <v>No</v>
      </c>
      <c r="S76" s="387" t="str">
        <f t="shared" si="63"/>
        <v>No</v>
      </c>
      <c r="T76" s="387" t="str">
        <f t="shared" si="64"/>
        <v>No</v>
      </c>
      <c r="U76" s="387" t="str">
        <f t="shared" si="65"/>
        <v>No</v>
      </c>
      <c r="V76" s="387" t="str">
        <f t="shared" si="66"/>
        <v>No</v>
      </c>
      <c r="W76" s="277">
        <f t="shared" si="45"/>
        <v>6</v>
      </c>
      <c r="X76" s="277">
        <f t="shared" si="46"/>
        <v>12</v>
      </c>
      <c r="Y76" s="277">
        <f t="shared" si="47"/>
        <v>18</v>
      </c>
      <c r="Z76" s="277">
        <f t="shared" si="48"/>
        <v>24</v>
      </c>
    </row>
    <row r="77" spans="2:26">
      <c r="B77" s="277" t="s">
        <v>620</v>
      </c>
      <c r="C77" s="277" t="str">
        <f>'Daily Mbr Ins'!C49</f>
        <v>015</v>
      </c>
      <c r="D77" s="277">
        <f>'Daily Mbr Ins'!B49</f>
        <v>7465</v>
      </c>
      <c r="E77" s="277" t="str">
        <f>'Daily Mbr Ins'!D49</f>
        <v>Phoenix</v>
      </c>
      <c r="F77" s="201">
        <f>'Daily Mbr Ins'!F49</f>
        <v>17</v>
      </c>
      <c r="G77" s="201">
        <f>'Daily Mbr Ins'!L49</f>
        <v>0</v>
      </c>
      <c r="H77" s="241">
        <f t="shared" si="43"/>
        <v>0</v>
      </c>
      <c r="I77" s="242">
        <f t="shared" ref="I77:I108" si="67">IF($G77&gt;=$F77, "Yes",$F77-$G77)</f>
        <v>17</v>
      </c>
      <c r="J77" s="201">
        <f>'Daily Mbr Ins'!N49</f>
        <v>6</v>
      </c>
      <c r="K77" s="201">
        <f>'Daily Mbr Ins'!T49</f>
        <v>2</v>
      </c>
      <c r="L77" s="241">
        <f t="shared" si="44"/>
        <v>33.333333333333336</v>
      </c>
      <c r="M77" s="201">
        <f t="shared" ref="M77:M108" si="68">IF($K77&gt;=$J77, "Yes",$J77-$K77)</f>
        <v>4</v>
      </c>
      <c r="N77" s="256" t="str">
        <f t="shared" si="58"/>
        <v>Yes</v>
      </c>
      <c r="O77" s="256" t="str">
        <f t="shared" si="59"/>
        <v>Yes</v>
      </c>
      <c r="P77" s="256" t="str">
        <f t="shared" si="60"/>
        <v>No</v>
      </c>
      <c r="Q77" s="256" t="str">
        <f t="shared" si="61"/>
        <v>No</v>
      </c>
      <c r="R77" s="387" t="str">
        <f t="shared" si="62"/>
        <v>No</v>
      </c>
      <c r="S77" s="387" t="str">
        <f t="shared" si="63"/>
        <v>No</v>
      </c>
      <c r="T77" s="387" t="str">
        <f t="shared" si="64"/>
        <v>Yes</v>
      </c>
      <c r="U77" s="387" t="str">
        <f t="shared" si="65"/>
        <v>No</v>
      </c>
      <c r="V77" s="387" t="str">
        <f t="shared" si="66"/>
        <v>No</v>
      </c>
      <c r="W77" s="277">
        <f t="shared" si="45"/>
        <v>17</v>
      </c>
      <c r="X77" s="277">
        <f t="shared" si="46"/>
        <v>34</v>
      </c>
      <c r="Y77" s="277">
        <f t="shared" si="47"/>
        <v>51</v>
      </c>
      <c r="Z77" s="277">
        <f t="shared" si="48"/>
        <v>68</v>
      </c>
    </row>
    <row r="78" spans="2:26">
      <c r="B78" s="201" t="s">
        <v>620</v>
      </c>
      <c r="C78" s="201" t="str">
        <f>'Daily Mbr Ins'!C126</f>
        <v>015</v>
      </c>
      <c r="D78" s="246">
        <f>'Daily Mbr Ins'!B126</f>
        <v>13568</v>
      </c>
      <c r="E78" s="246" t="str">
        <f>'Daily Mbr Ins'!D126</f>
        <v>Phoenix</v>
      </c>
      <c r="F78" s="201">
        <f>'Daily Mbr Ins'!F126</f>
        <v>4</v>
      </c>
      <c r="G78" s="201">
        <f>'Daily Mbr Ins'!L126</f>
        <v>0</v>
      </c>
      <c r="H78" s="241">
        <f t="shared" si="43"/>
        <v>0</v>
      </c>
      <c r="I78" s="242">
        <f t="shared" si="67"/>
        <v>4</v>
      </c>
      <c r="J78" s="201">
        <f>'Daily Mbr Ins'!N126</f>
        <v>3</v>
      </c>
      <c r="K78" s="201">
        <f>'Daily Mbr Ins'!T126</f>
        <v>0</v>
      </c>
      <c r="L78" s="241">
        <f t="shared" si="44"/>
        <v>0</v>
      </c>
      <c r="M78" s="201">
        <f t="shared" si="68"/>
        <v>3</v>
      </c>
      <c r="N78" s="256"/>
      <c r="O78" s="256"/>
      <c r="P78" s="256"/>
      <c r="Q78" s="256"/>
      <c r="R78" s="387"/>
      <c r="S78" s="387"/>
      <c r="T78" s="387"/>
      <c r="U78" s="387"/>
      <c r="V78" s="387"/>
      <c r="W78" s="277">
        <f t="shared" si="45"/>
        <v>4</v>
      </c>
      <c r="X78" s="277">
        <f t="shared" si="46"/>
        <v>8</v>
      </c>
      <c r="Y78" s="277">
        <f t="shared" si="47"/>
        <v>12</v>
      </c>
      <c r="Z78" s="277">
        <f t="shared" si="48"/>
        <v>16</v>
      </c>
    </row>
    <row r="79" spans="2:26">
      <c r="B79" s="201" t="s">
        <v>620</v>
      </c>
      <c r="C79" s="201" t="str">
        <f>'Daily Mbr Ins'!C150</f>
        <v>015</v>
      </c>
      <c r="D79" s="201">
        <f>'Daily Mbr Ins'!B150</f>
        <v>15497</v>
      </c>
      <c r="E79" s="201" t="str">
        <f>'Daily Mbr Ins'!D150</f>
        <v>Phoenix</v>
      </c>
      <c r="F79" s="201">
        <f>'Daily Mbr Ins'!F150</f>
        <v>4</v>
      </c>
      <c r="G79" s="201">
        <f>'Daily Mbr Ins'!L150</f>
        <v>0</v>
      </c>
      <c r="H79" s="241">
        <f t="shared" si="43"/>
        <v>0</v>
      </c>
      <c r="I79" s="242">
        <f t="shared" si="67"/>
        <v>4</v>
      </c>
      <c r="J79" s="201">
        <f>'Daily Mbr Ins'!N150</f>
        <v>3</v>
      </c>
      <c r="K79" s="201">
        <f>'Daily Mbr Ins'!T150</f>
        <v>0</v>
      </c>
      <c r="L79" s="241">
        <f t="shared" si="44"/>
        <v>0</v>
      </c>
      <c r="M79" s="201">
        <f t="shared" si="68"/>
        <v>3</v>
      </c>
      <c r="N79" s="256" t="str">
        <f>IF(COUNTIF(Missing185,D79)=0,"Yes","No")</f>
        <v>Yes</v>
      </c>
      <c r="O79" s="256" t="str">
        <f>IF(COUNTIF(Missing365,D79)=0,"Yes","No")</f>
        <v>Yes</v>
      </c>
      <c r="P79" s="256" t="str">
        <f>IF(COUNTIF(Missing1728,D79)=0,"Yes","No")</f>
        <v>No</v>
      </c>
      <c r="Q79" s="256" t="str">
        <f>IF(COUNTIF(MissingSP7,D79)=0,"Yes","No")</f>
        <v>No</v>
      </c>
      <c r="R79" s="387" t="str">
        <f>IF(AND($S79&gt;="Yes", $T79&gt;="Yes", $U79&gt;="Yes", $V79&gt;="Yes"), "Yes", "No")</f>
        <v>No</v>
      </c>
      <c r="S79" s="387" t="str">
        <f>IF((COUNTIF(ProgramDir,D79)=0),"No","Yes")</f>
        <v>No</v>
      </c>
      <c r="T79" s="387" t="str">
        <f>IF(COUNTIF(NonCompliantGrandKnight,D79)=0,"No","Yes")</f>
        <v>No</v>
      </c>
      <c r="U79" s="387" t="str">
        <f>IF(COUNTIF(FamilyDir,D79)=0,"No","Yes")</f>
        <v>No</v>
      </c>
      <c r="V79" s="387" t="str">
        <f>IF(COUNTIF(CommunityDir,D79)=0,"No","Yes")</f>
        <v>No</v>
      </c>
      <c r="W79" s="277">
        <f t="shared" si="45"/>
        <v>4</v>
      </c>
      <c r="X79" s="277">
        <f t="shared" si="46"/>
        <v>8</v>
      </c>
      <c r="Y79" s="277">
        <f t="shared" si="47"/>
        <v>12</v>
      </c>
      <c r="Z79" s="277">
        <f t="shared" si="48"/>
        <v>16</v>
      </c>
    </row>
    <row r="80" spans="2:26">
      <c r="B80" s="201" t="s">
        <v>609</v>
      </c>
      <c r="C80" s="201" t="str">
        <f>'Daily Mbr Ins'!C10</f>
        <v>016</v>
      </c>
      <c r="D80" s="201">
        <f>'Daily Mbr Ins'!B10</f>
        <v>1158</v>
      </c>
      <c r="E80" s="201" t="str">
        <f>'Daily Mbr Ins'!D10</f>
        <v>Globe</v>
      </c>
      <c r="F80" s="201">
        <f>'Daily Mbr Ins'!F10</f>
        <v>6</v>
      </c>
      <c r="G80" s="201">
        <f>'Daily Mbr Ins'!L10</f>
        <v>0</v>
      </c>
      <c r="H80" s="241">
        <f t="shared" si="43"/>
        <v>0</v>
      </c>
      <c r="I80" s="242">
        <f t="shared" si="67"/>
        <v>6</v>
      </c>
      <c r="J80" s="201">
        <f>'Daily Mbr Ins'!N10</f>
        <v>3</v>
      </c>
      <c r="K80" s="201">
        <f>'Daily Mbr Ins'!T10</f>
        <v>0</v>
      </c>
      <c r="L80" s="241">
        <f t="shared" si="44"/>
        <v>0</v>
      </c>
      <c r="M80" s="201">
        <f t="shared" si="68"/>
        <v>3</v>
      </c>
      <c r="N80" s="256" t="str">
        <f>IF(COUNTIF(Missing185,D80)=0,"Yes","No")</f>
        <v>No</v>
      </c>
      <c r="O80" s="256" t="str">
        <f>IF(COUNTIF(Missing365,D80)=0,"Yes","No")</f>
        <v>Yes</v>
      </c>
      <c r="P80" s="256" t="str">
        <f>IF(COUNTIF(Missing1728,D80)=0,"Yes","No")</f>
        <v>No</v>
      </c>
      <c r="Q80" s="256" t="str">
        <f>IF(COUNTIF(MissingSP7,D80)=0,"Yes","No")</f>
        <v>No</v>
      </c>
      <c r="R80" s="387" t="str">
        <f>IF(AND($S80&gt;="Yes", $T80&gt;="Yes", $U80&gt;="Yes", $V80&gt;="Yes"), "Yes", "No")</f>
        <v>No</v>
      </c>
      <c r="S80" s="387" t="str">
        <f>IF((COUNTIF(ProgramDir,D80)=0),"No","Yes")</f>
        <v>Yes</v>
      </c>
      <c r="T80" s="387" t="str">
        <f>IF(COUNTIF(NonCompliantGrandKnight,D80)=0,"No","Yes")</f>
        <v>No</v>
      </c>
      <c r="U80" s="387" t="str">
        <f>IF(COUNTIF(FamilyDir,D80)=0,"No","Yes")</f>
        <v>No</v>
      </c>
      <c r="V80" s="387" t="str">
        <f>IF(COUNTIF(CommunityDir,D80)=0,"No","Yes")</f>
        <v>No</v>
      </c>
      <c r="W80" s="277">
        <f t="shared" si="45"/>
        <v>6</v>
      </c>
      <c r="X80" s="277">
        <f t="shared" si="46"/>
        <v>12</v>
      </c>
      <c r="Y80" s="277">
        <f t="shared" si="47"/>
        <v>18</v>
      </c>
      <c r="Z80" s="277">
        <f t="shared" si="48"/>
        <v>24</v>
      </c>
    </row>
    <row r="81" spans="2:26">
      <c r="B81" s="201" t="s">
        <v>609</v>
      </c>
      <c r="C81" s="201" t="str">
        <f>'Daily Mbr Ins'!C17</f>
        <v>016</v>
      </c>
      <c r="D81" s="201">
        <f>'Daily Mbr Ins'!B17</f>
        <v>1882</v>
      </c>
      <c r="E81" s="201" t="str">
        <f>'Daily Mbr Ins'!D17</f>
        <v>Miami</v>
      </c>
      <c r="F81" s="201">
        <f>'Daily Mbr Ins'!F17</f>
        <v>5</v>
      </c>
      <c r="G81" s="201">
        <f>'Daily Mbr Ins'!L17</f>
        <v>1</v>
      </c>
      <c r="H81" s="241">
        <f t="shared" si="43"/>
        <v>20</v>
      </c>
      <c r="I81" s="242">
        <f t="shared" si="67"/>
        <v>4</v>
      </c>
      <c r="J81" s="201">
        <f>'Daily Mbr Ins'!N17</f>
        <v>3</v>
      </c>
      <c r="K81" s="201">
        <f>'Daily Mbr Ins'!T17</f>
        <v>0</v>
      </c>
      <c r="L81" s="241">
        <f t="shared" si="44"/>
        <v>0</v>
      </c>
      <c r="M81" s="201">
        <f t="shared" si="68"/>
        <v>3</v>
      </c>
      <c r="N81" s="256" t="str">
        <f>IF(COUNTIF(Missing185,D81)=0,"Yes","No")</f>
        <v>Yes</v>
      </c>
      <c r="O81" s="256" t="str">
        <f>IF(COUNTIF(Missing365,D81)=0,"Yes","No")</f>
        <v>Yes</v>
      </c>
      <c r="P81" s="256" t="str">
        <f>IF(COUNTIF(Missing1728,D81)=0,"Yes","No")</f>
        <v>No</v>
      </c>
      <c r="Q81" s="256" t="str">
        <f>IF(COUNTIF(MissingSP7,D81)=0,"Yes","No")</f>
        <v>No</v>
      </c>
      <c r="R81" s="387" t="str">
        <f>IF(AND($S81&gt;="Yes", $T81&gt;="Yes", $U81&gt;="Yes", $V81&gt;="Yes"), "Yes", "No")</f>
        <v>No</v>
      </c>
      <c r="S81" s="387" t="str">
        <f>IF((COUNTIF(ProgramDir,D81)=0),"No","Yes")</f>
        <v>No</v>
      </c>
      <c r="T81" s="387" t="str">
        <f>IF(COUNTIF(NonCompliantGrandKnight,D81)=0,"No","Yes")</f>
        <v>No</v>
      </c>
      <c r="U81" s="387" t="str">
        <f>IF(COUNTIF(FamilyDir,D81)=0,"No","Yes")</f>
        <v>Yes</v>
      </c>
      <c r="V81" s="387" t="str">
        <f>IF(COUNTIF(CommunityDir,D81)=0,"No","Yes")</f>
        <v>No</v>
      </c>
      <c r="W81" s="277">
        <f t="shared" si="45"/>
        <v>4</v>
      </c>
      <c r="X81" s="277">
        <f t="shared" si="46"/>
        <v>9</v>
      </c>
      <c r="Y81" s="277">
        <f t="shared" si="47"/>
        <v>14</v>
      </c>
      <c r="Z81" s="277">
        <f t="shared" si="48"/>
        <v>19</v>
      </c>
    </row>
    <row r="82" spans="2:26">
      <c r="B82" s="201" t="s">
        <v>609</v>
      </c>
      <c r="C82" s="201" t="str">
        <f>'Daily Mbr Ins'!C22</f>
        <v>016</v>
      </c>
      <c r="D82" s="201">
        <f>'Daily Mbr Ins'!B22</f>
        <v>3395</v>
      </c>
      <c r="E82" s="201" t="str">
        <f>'Daily Mbr Ins'!D22</f>
        <v>Superior</v>
      </c>
      <c r="F82" s="201">
        <f>'Daily Mbr Ins'!F22</f>
        <v>4</v>
      </c>
      <c r="G82" s="201">
        <f>'Daily Mbr Ins'!L22</f>
        <v>0</v>
      </c>
      <c r="H82" s="241">
        <f t="shared" si="43"/>
        <v>0</v>
      </c>
      <c r="I82" s="242">
        <f t="shared" si="67"/>
        <v>4</v>
      </c>
      <c r="J82" s="201">
        <f>'Daily Mbr Ins'!N22</f>
        <v>3</v>
      </c>
      <c r="K82" s="201">
        <f>'Daily Mbr Ins'!T22</f>
        <v>0</v>
      </c>
      <c r="L82" s="241">
        <f t="shared" si="44"/>
        <v>0</v>
      </c>
      <c r="M82" s="201">
        <f t="shared" si="68"/>
        <v>3</v>
      </c>
      <c r="N82" s="256" t="str">
        <f>IF(COUNTIF(Missing185,D82)=0,"Yes","No")</f>
        <v>No</v>
      </c>
      <c r="O82" s="256" t="str">
        <f>IF(COUNTIF(Missing365,D82)=0,"Yes","No")</f>
        <v>No</v>
      </c>
      <c r="P82" s="256" t="str">
        <f>IF(COUNTIF(Missing1728,D82)=0,"Yes","No")</f>
        <v>No</v>
      </c>
      <c r="Q82" s="256" t="str">
        <f>IF(COUNTIF(MissingSP7,D82)=0,"Yes","No")</f>
        <v>No</v>
      </c>
      <c r="R82" s="387" t="str">
        <f>IF(AND($S82&gt;="Yes", $T82&gt;="Yes", $U82&gt;="Yes", $V82&gt;="Yes"), "Yes", "No")</f>
        <v>No</v>
      </c>
      <c r="S82" s="387" t="str">
        <f>IF((COUNTIF(ProgramDir,D82)=0),"No","Yes")</f>
        <v>No</v>
      </c>
      <c r="T82" s="387" t="str">
        <f>IF(COUNTIF(NonCompliantGrandKnight,D82)=0,"No","Yes")</f>
        <v>No</v>
      </c>
      <c r="U82" s="387" t="str">
        <f>IF(COUNTIF(FamilyDir,D82)=0,"No","Yes")</f>
        <v>No</v>
      </c>
      <c r="V82" s="387" t="str">
        <f>IF(COUNTIF(CommunityDir,D82)=0,"No","Yes")</f>
        <v>No</v>
      </c>
      <c r="W82" s="277">
        <f t="shared" si="45"/>
        <v>4</v>
      </c>
      <c r="X82" s="277">
        <f t="shared" si="46"/>
        <v>8</v>
      </c>
      <c r="Y82" s="277">
        <f t="shared" si="47"/>
        <v>12</v>
      </c>
      <c r="Z82" s="277">
        <f t="shared" si="48"/>
        <v>16</v>
      </c>
    </row>
    <row r="83" spans="2:26">
      <c r="B83" s="201" t="s">
        <v>609</v>
      </c>
      <c r="C83" s="201" t="str">
        <f>'Daily Mbr Ins'!C26</f>
        <v>016</v>
      </c>
      <c r="D83" s="201">
        <f>'Daily Mbr Ins'!B26</f>
        <v>4260</v>
      </c>
      <c r="E83" s="201" t="str">
        <f>'Daily Mbr Ins'!D26</f>
        <v>Safford</v>
      </c>
      <c r="F83" s="201">
        <f>'Daily Mbr Ins'!F26</f>
        <v>4</v>
      </c>
      <c r="G83" s="201">
        <f>'Daily Mbr Ins'!L26</f>
        <v>-1</v>
      </c>
      <c r="H83" s="241">
        <f t="shared" si="43"/>
        <v>-25</v>
      </c>
      <c r="I83" s="242">
        <f t="shared" si="67"/>
        <v>5</v>
      </c>
      <c r="J83" s="201">
        <f>'Daily Mbr Ins'!N26</f>
        <v>3</v>
      </c>
      <c r="K83" s="201">
        <f>'Daily Mbr Ins'!T26</f>
        <v>0</v>
      </c>
      <c r="L83" s="241">
        <f t="shared" si="44"/>
        <v>0</v>
      </c>
      <c r="M83" s="201">
        <f t="shared" si="68"/>
        <v>3</v>
      </c>
      <c r="N83" s="256" t="str">
        <f>IF(COUNTIF(Missing185,D83)=0,"Yes","No")</f>
        <v>Yes</v>
      </c>
      <c r="O83" s="256" t="str">
        <f>IF(COUNTIF(Missing365,D83)=0,"Yes","No")</f>
        <v>No</v>
      </c>
      <c r="P83" s="256" t="str">
        <f>IF(COUNTIF(Missing1728,D83)=0,"Yes","No")</f>
        <v>No</v>
      </c>
      <c r="Q83" s="256" t="str">
        <f>IF(COUNTIF(MissingSP7,D83)=0,"Yes","No")</f>
        <v>No</v>
      </c>
      <c r="R83" s="387" t="str">
        <f>IF(AND($S83&gt;="Yes", $T83&gt;="Yes", $U83&gt;="Yes", $V83&gt;="Yes"), "Yes", "No")</f>
        <v>No</v>
      </c>
      <c r="S83" s="387" t="str">
        <f>IF((COUNTIF(ProgramDir,D83)=0),"No","Yes")</f>
        <v>No</v>
      </c>
      <c r="T83" s="387" t="str">
        <f>IF(COUNTIF(NonCompliantGrandKnight,D83)=0,"No","Yes")</f>
        <v>No</v>
      </c>
      <c r="U83" s="387" t="str">
        <f>IF(COUNTIF(FamilyDir,D83)=0,"No","Yes")</f>
        <v>No</v>
      </c>
      <c r="V83" s="387" t="str">
        <f>IF(COUNTIF(CommunityDir,D83)=0,"No","Yes")</f>
        <v>No</v>
      </c>
      <c r="W83" s="277">
        <f t="shared" si="45"/>
        <v>5</v>
      </c>
      <c r="X83" s="277">
        <f t="shared" si="46"/>
        <v>9</v>
      </c>
      <c r="Y83" s="277">
        <f t="shared" si="47"/>
        <v>13</v>
      </c>
      <c r="Z83" s="277">
        <f t="shared" si="48"/>
        <v>17</v>
      </c>
    </row>
    <row r="84" spans="2:26">
      <c r="B84" s="201" t="s">
        <v>609</v>
      </c>
      <c r="C84" s="201" t="str">
        <f>'Daily Mbr Ins'!C34</f>
        <v>016</v>
      </c>
      <c r="D84" s="246">
        <f>'Daily Mbr Ins'!B34</f>
        <v>5313</v>
      </c>
      <c r="E84" s="246" t="str">
        <f>'Daily Mbr Ins'!D34</f>
        <v>Clifton</v>
      </c>
      <c r="F84" s="201">
        <f>'Daily Mbr Ins'!F34</f>
        <v>12</v>
      </c>
      <c r="G84" s="201">
        <f>'Daily Mbr Ins'!L34</f>
        <v>0</v>
      </c>
      <c r="H84" s="241">
        <f t="shared" si="43"/>
        <v>0</v>
      </c>
      <c r="I84" s="242">
        <f t="shared" si="67"/>
        <v>12</v>
      </c>
      <c r="J84" s="201">
        <f>'Daily Mbr Ins'!N34</f>
        <v>3</v>
      </c>
      <c r="K84" s="201">
        <f>'Daily Mbr Ins'!T34</f>
        <v>0</v>
      </c>
      <c r="L84" s="241">
        <f t="shared" si="44"/>
        <v>0</v>
      </c>
      <c r="M84" s="201">
        <f t="shared" si="68"/>
        <v>3</v>
      </c>
      <c r="N84" s="256"/>
      <c r="O84" s="256"/>
      <c r="P84" s="256"/>
      <c r="Q84" s="256"/>
      <c r="R84" s="387"/>
      <c r="S84" s="387"/>
      <c r="T84" s="387"/>
      <c r="U84" s="387"/>
      <c r="V84" s="387"/>
      <c r="W84" s="277">
        <f t="shared" si="45"/>
        <v>12</v>
      </c>
      <c r="X84" s="277">
        <f t="shared" si="46"/>
        <v>24</v>
      </c>
      <c r="Y84" s="277">
        <f t="shared" si="47"/>
        <v>36</v>
      </c>
      <c r="Z84" s="277">
        <f t="shared" si="48"/>
        <v>48</v>
      </c>
    </row>
    <row r="85" spans="2:26">
      <c r="B85" s="201" t="s">
        <v>609</v>
      </c>
      <c r="C85" s="201" t="str">
        <f>'Daily Mbr Ins'!C132</f>
        <v>016</v>
      </c>
      <c r="D85" s="201">
        <f>'Daily Mbr Ins'!B132</f>
        <v>14033</v>
      </c>
      <c r="E85" s="201" t="str">
        <f>'Daily Mbr Ins'!D132</f>
        <v>Kearny/Hayden</v>
      </c>
      <c r="F85" s="201">
        <f>'Daily Mbr Ins'!F132</f>
        <v>4</v>
      </c>
      <c r="G85" s="201">
        <f>'Daily Mbr Ins'!L132</f>
        <v>0</v>
      </c>
      <c r="H85" s="241">
        <f t="shared" ref="H85:H116" si="69">G85*100/F85</f>
        <v>0</v>
      </c>
      <c r="I85" s="242">
        <f t="shared" si="67"/>
        <v>4</v>
      </c>
      <c r="J85" s="201">
        <f>'Daily Mbr Ins'!N132</f>
        <v>3</v>
      </c>
      <c r="K85" s="201">
        <f>'Daily Mbr Ins'!T132</f>
        <v>0</v>
      </c>
      <c r="L85" s="241">
        <f t="shared" ref="L85:L116" si="70">K85*100/J85</f>
        <v>0</v>
      </c>
      <c r="M85" s="201">
        <f t="shared" si="68"/>
        <v>3</v>
      </c>
      <c r="N85" s="256" t="str">
        <f>IF(COUNTIF(Missing185,D85)=0,"Yes","No")</f>
        <v>Yes</v>
      </c>
      <c r="O85" s="256" t="str">
        <f>IF(COUNTIF(Missing365,D85)=0,"Yes","No")</f>
        <v>No</v>
      </c>
      <c r="P85" s="256" t="str">
        <f>IF(COUNTIF(Missing1728,D85)=0,"Yes","No")</f>
        <v>No</v>
      </c>
      <c r="Q85" s="256" t="str">
        <f>IF(COUNTIF(MissingSP7,D85)=0,"Yes","No")</f>
        <v>No</v>
      </c>
      <c r="R85" s="387" t="str">
        <f>IF(AND($S85&gt;="Yes", $T85&gt;="Yes", $U85&gt;="Yes", $V85&gt;="Yes"), "Yes", "No")</f>
        <v>No</v>
      </c>
      <c r="S85" s="387" t="str">
        <f>IF((COUNTIF(ProgramDir,D85)=0),"No","Yes")</f>
        <v>No</v>
      </c>
      <c r="T85" s="387" t="str">
        <f>IF(COUNTIF(NonCompliantGrandKnight,D85)=0,"No","Yes")</f>
        <v>No</v>
      </c>
      <c r="U85" s="387" t="str">
        <f>IF(COUNTIF(FamilyDir,D85)=0,"No","Yes")</f>
        <v>No</v>
      </c>
      <c r="V85" s="387" t="str">
        <f>IF(COUNTIF(CommunityDir,D85)=0,"No","Yes")</f>
        <v>No</v>
      </c>
      <c r="W85" s="277">
        <f t="shared" ref="W85:W116" si="71">IF(AND($G85&gt;=$F85,$K85&gt;=$J85), "S", $F85-$G85)</f>
        <v>4</v>
      </c>
      <c r="X85" s="277">
        <f t="shared" ref="X85:X116" si="72">IF(AND($G85&gt;=$F85*2,$K85&gt;=$J85),"DS",$F85*2-$G85)</f>
        <v>8</v>
      </c>
      <c r="Y85" s="277">
        <f t="shared" ref="Y85:Y116" si="73">IF(AND($G85&gt;=$F85*3,$K85&gt;=$J85),"TS",$F85*3-$G85)</f>
        <v>12</v>
      </c>
      <c r="Z85" s="277">
        <f t="shared" ref="Z85:Z116" si="74">IF(AND($G85&gt;=$F85*4,$K85&gt;=$J85),"QS",$F85*4-$G85)</f>
        <v>16</v>
      </c>
    </row>
    <row r="86" spans="2:26">
      <c r="B86" s="201" t="s">
        <v>625</v>
      </c>
      <c r="C86" s="201" t="str">
        <f>'Daily Mbr Ins'!C21</f>
        <v>017</v>
      </c>
      <c r="D86" s="201">
        <f>'Daily Mbr Ins'!B21</f>
        <v>3145</v>
      </c>
      <c r="E86" s="201" t="str">
        <f>'Daily Mbr Ins'!D21</f>
        <v>Kingman</v>
      </c>
      <c r="F86" s="201">
        <f>'Daily Mbr Ins'!F21</f>
        <v>8</v>
      </c>
      <c r="G86" s="201">
        <f>'Daily Mbr Ins'!L21</f>
        <v>1</v>
      </c>
      <c r="H86" s="241">
        <f t="shared" si="69"/>
        <v>12.5</v>
      </c>
      <c r="I86" s="242">
        <f t="shared" si="67"/>
        <v>7</v>
      </c>
      <c r="J86" s="201">
        <f>'Daily Mbr Ins'!N21</f>
        <v>3</v>
      </c>
      <c r="K86" s="201">
        <f>'Daily Mbr Ins'!T21</f>
        <v>0</v>
      </c>
      <c r="L86" s="241">
        <f t="shared" si="70"/>
        <v>0</v>
      </c>
      <c r="M86" s="201">
        <f t="shared" si="68"/>
        <v>3</v>
      </c>
      <c r="N86" s="256" t="str">
        <f>IF(COUNTIF(Missing185,D86)=0,"Yes","No")</f>
        <v>Yes</v>
      </c>
      <c r="O86" s="256" t="str">
        <f>IF(COUNTIF(Missing365,D86)=0,"Yes","No")</f>
        <v>No</v>
      </c>
      <c r="P86" s="256" t="str">
        <f>IF(COUNTIF(Missing1728,D86)=0,"Yes","No")</f>
        <v>No</v>
      </c>
      <c r="Q86" s="256" t="str">
        <f>IF(COUNTIF(MissingSP7,D86)=0,"Yes","No")</f>
        <v>No</v>
      </c>
      <c r="R86" s="387" t="str">
        <f>IF(AND($S86&gt;="Yes", $T86&gt;="Yes", $U86&gt;="Yes", $V86&gt;="Yes"), "Yes", "No")</f>
        <v>No</v>
      </c>
      <c r="S86" s="387" t="str">
        <f>IF((COUNTIF(ProgramDir,D86)=0),"No","Yes")</f>
        <v>No</v>
      </c>
      <c r="T86" s="387" t="str">
        <f>IF(COUNTIF(NonCompliantGrandKnight,D86)=0,"No","Yes")</f>
        <v>Yes</v>
      </c>
      <c r="U86" s="387" t="str">
        <f>IF(COUNTIF(FamilyDir,D86)=0,"No","Yes")</f>
        <v>No</v>
      </c>
      <c r="V86" s="387" t="str">
        <f>IF(COUNTIF(CommunityDir,D86)=0,"No","Yes")</f>
        <v>No</v>
      </c>
      <c r="W86" s="277">
        <f t="shared" si="71"/>
        <v>7</v>
      </c>
      <c r="X86" s="277">
        <f t="shared" si="72"/>
        <v>15</v>
      </c>
      <c r="Y86" s="277">
        <f t="shared" si="73"/>
        <v>23</v>
      </c>
      <c r="Z86" s="277">
        <f t="shared" si="74"/>
        <v>31</v>
      </c>
    </row>
    <row r="87" spans="2:26">
      <c r="B87" s="201" t="s">
        <v>625</v>
      </c>
      <c r="C87" s="201" t="str">
        <f>'Daily Mbr Ins'!C37</f>
        <v>017</v>
      </c>
      <c r="D87" s="201">
        <f>'Daily Mbr Ins'!B37</f>
        <v>6442</v>
      </c>
      <c r="E87" s="201" t="str">
        <f>'Daily Mbr Ins'!D37</f>
        <v>Lake Havasu</v>
      </c>
      <c r="F87" s="201">
        <f>'Daily Mbr Ins'!F37</f>
        <v>10</v>
      </c>
      <c r="G87" s="201">
        <f>'Daily Mbr Ins'!L37</f>
        <v>0</v>
      </c>
      <c r="H87" s="241">
        <f t="shared" si="69"/>
        <v>0</v>
      </c>
      <c r="I87" s="242">
        <f t="shared" si="67"/>
        <v>10</v>
      </c>
      <c r="J87" s="201">
        <f>'Daily Mbr Ins'!N37</f>
        <v>4</v>
      </c>
      <c r="K87" s="201">
        <f>'Daily Mbr Ins'!T37</f>
        <v>0</v>
      </c>
      <c r="L87" s="241">
        <f t="shared" si="70"/>
        <v>0</v>
      </c>
      <c r="M87" s="201">
        <f t="shared" si="68"/>
        <v>4</v>
      </c>
      <c r="N87" s="256" t="str">
        <f>IF(COUNTIF(Missing185,D87)=0,"Yes","No")</f>
        <v>Yes</v>
      </c>
      <c r="O87" s="256" t="str">
        <f>IF(COUNTIF(Missing365,D87)=0,"Yes","No")</f>
        <v>Yes</v>
      </c>
      <c r="P87" s="256" t="str">
        <f>IF(COUNTIF(Missing1728,D87)=0,"Yes","No")</f>
        <v>No</v>
      </c>
      <c r="Q87" s="256" t="str">
        <f>IF(COUNTIF(MissingSP7,D87)=0,"Yes","No")</f>
        <v>No</v>
      </c>
      <c r="R87" s="387" t="str">
        <f>IF(AND($S87&gt;="Yes", $T87&gt;="Yes", $U87&gt;="Yes", $V87&gt;="Yes"), "Yes", "No")</f>
        <v>No</v>
      </c>
      <c r="S87" s="387" t="str">
        <f>IF((COUNTIF(ProgramDir,D87)=0),"No","Yes")</f>
        <v>Yes</v>
      </c>
      <c r="T87" s="387" t="str">
        <f>IF(COUNTIF(NonCompliantGrandKnight,D87)=0,"No","Yes")</f>
        <v>No</v>
      </c>
      <c r="U87" s="387" t="str">
        <f>IF(COUNTIF(FamilyDir,D87)=0,"No","Yes")</f>
        <v>No</v>
      </c>
      <c r="V87" s="387" t="str">
        <f>IF(COUNTIF(CommunityDir,D87)=0,"No","Yes")</f>
        <v>No</v>
      </c>
      <c r="W87" s="277">
        <f t="shared" si="71"/>
        <v>10</v>
      </c>
      <c r="X87" s="277">
        <f t="shared" si="72"/>
        <v>20</v>
      </c>
      <c r="Y87" s="277">
        <f t="shared" si="73"/>
        <v>30</v>
      </c>
      <c r="Z87" s="277">
        <f t="shared" si="74"/>
        <v>40</v>
      </c>
    </row>
    <row r="88" spans="2:26">
      <c r="B88" s="201" t="s">
        <v>625</v>
      </c>
      <c r="C88" s="201" t="str">
        <f>'Daily Mbr Ins'!C57</f>
        <v>017</v>
      </c>
      <c r="D88" s="246">
        <f>'Daily Mbr Ins'!B57</f>
        <v>7949</v>
      </c>
      <c r="E88" s="246" t="str">
        <f>'Daily Mbr Ins'!D57</f>
        <v>Parker</v>
      </c>
      <c r="F88" s="201">
        <f>'Daily Mbr Ins'!F57</f>
        <v>4</v>
      </c>
      <c r="G88" s="201">
        <f>'Daily Mbr Ins'!L57</f>
        <v>0</v>
      </c>
      <c r="H88" s="241">
        <f t="shared" si="69"/>
        <v>0</v>
      </c>
      <c r="I88" s="242">
        <f t="shared" si="67"/>
        <v>4</v>
      </c>
      <c r="J88" s="201">
        <f>'Daily Mbr Ins'!N57</f>
        <v>3</v>
      </c>
      <c r="K88" s="201">
        <f>'Daily Mbr Ins'!T57</f>
        <v>0</v>
      </c>
      <c r="L88" s="241">
        <f t="shared" si="70"/>
        <v>0</v>
      </c>
      <c r="M88" s="201">
        <f t="shared" si="68"/>
        <v>3</v>
      </c>
      <c r="N88" s="256"/>
      <c r="O88" s="256"/>
      <c r="P88" s="256"/>
      <c r="Q88" s="256"/>
      <c r="R88" s="387"/>
      <c r="S88" s="387"/>
      <c r="T88" s="387"/>
      <c r="U88" s="387"/>
      <c r="V88" s="387"/>
      <c r="W88" s="277">
        <f t="shared" si="71"/>
        <v>4</v>
      </c>
      <c r="X88" s="277">
        <f t="shared" si="72"/>
        <v>8</v>
      </c>
      <c r="Y88" s="277">
        <f t="shared" si="73"/>
        <v>12</v>
      </c>
      <c r="Z88" s="277">
        <f t="shared" si="74"/>
        <v>16</v>
      </c>
    </row>
    <row r="89" spans="2:26">
      <c r="B89" s="201" t="s">
        <v>625</v>
      </c>
      <c r="C89" s="201" t="str">
        <f>'Daily Mbr Ins'!C61</f>
        <v>017</v>
      </c>
      <c r="D89" s="201">
        <f>'Daily Mbr Ins'!B61</f>
        <v>8100</v>
      </c>
      <c r="E89" s="201" t="str">
        <f>'Daily Mbr Ins'!D61</f>
        <v>Bullhead</v>
      </c>
      <c r="F89" s="201">
        <f>'Daily Mbr Ins'!F61</f>
        <v>6</v>
      </c>
      <c r="G89" s="201">
        <f>'Daily Mbr Ins'!L61</f>
        <v>0</v>
      </c>
      <c r="H89" s="241">
        <f t="shared" si="69"/>
        <v>0</v>
      </c>
      <c r="I89" s="242">
        <f t="shared" si="67"/>
        <v>6</v>
      </c>
      <c r="J89" s="201">
        <f>'Daily Mbr Ins'!N61</f>
        <v>3</v>
      </c>
      <c r="K89" s="201">
        <f>'Daily Mbr Ins'!T61</f>
        <v>0</v>
      </c>
      <c r="L89" s="241">
        <f t="shared" si="70"/>
        <v>0</v>
      </c>
      <c r="M89" s="201">
        <f t="shared" si="68"/>
        <v>3</v>
      </c>
      <c r="N89" s="256" t="str">
        <f t="shared" ref="N89:N98" si="75">IF(COUNTIF(Missing185,D89)=0,"Yes","No")</f>
        <v>Yes</v>
      </c>
      <c r="O89" s="256" t="str">
        <f t="shared" ref="O89:O98" si="76">IF(COUNTIF(Missing365,D89)=0,"Yes","No")</f>
        <v>No</v>
      </c>
      <c r="P89" s="256" t="str">
        <f t="shared" ref="P89:P98" si="77">IF(COUNTIF(Missing1728,D89)=0,"Yes","No")</f>
        <v>No</v>
      </c>
      <c r="Q89" s="256" t="str">
        <f t="shared" ref="Q89:Q98" si="78">IF(COUNTIF(MissingSP7,D89)=0,"Yes","No")</f>
        <v>No</v>
      </c>
      <c r="R89" s="387" t="str">
        <f t="shared" ref="R89:R98" si="79">IF(AND($S89&gt;="Yes", $T89&gt;="Yes", $U89&gt;="Yes", $V89&gt;="Yes"), "Yes", "No")</f>
        <v>No</v>
      </c>
      <c r="S89" s="387" t="str">
        <f t="shared" ref="S89:S98" si="80">IF((COUNTIF(ProgramDir,D89)=0),"No","Yes")</f>
        <v>No</v>
      </c>
      <c r="T89" s="387" t="str">
        <f t="shared" ref="T89:T98" si="81">IF(COUNTIF(NonCompliantGrandKnight,D89)=0,"No","Yes")</f>
        <v>No</v>
      </c>
      <c r="U89" s="387" t="str">
        <f t="shared" ref="U89:U98" si="82">IF(COUNTIF(FamilyDir,D89)=0,"No","Yes")</f>
        <v>No</v>
      </c>
      <c r="V89" s="387" t="str">
        <f t="shared" ref="V89:V98" si="83">IF(COUNTIF(CommunityDir,D89)=0,"No","Yes")</f>
        <v>No</v>
      </c>
      <c r="W89" s="277">
        <f t="shared" si="71"/>
        <v>6</v>
      </c>
      <c r="X89" s="277">
        <f t="shared" si="72"/>
        <v>12</v>
      </c>
      <c r="Y89" s="277">
        <f t="shared" si="73"/>
        <v>18</v>
      </c>
      <c r="Z89" s="277">
        <f t="shared" si="74"/>
        <v>24</v>
      </c>
    </row>
    <row r="90" spans="2:26">
      <c r="B90" s="201" t="s">
        <v>625</v>
      </c>
      <c r="C90" s="201" t="str">
        <f>'Daily Mbr Ins'!C15</f>
        <v>018</v>
      </c>
      <c r="D90" s="201">
        <f>'Daily Mbr Ins'!B15</f>
        <v>1806</v>
      </c>
      <c r="E90" s="201" t="str">
        <f>'Daily Mbr Ins'!D15</f>
        <v>Yuma</v>
      </c>
      <c r="F90" s="201">
        <f>'Daily Mbr Ins'!F15</f>
        <v>9</v>
      </c>
      <c r="G90" s="201">
        <f>'Daily Mbr Ins'!L15</f>
        <v>17</v>
      </c>
      <c r="H90" s="241">
        <f t="shared" si="69"/>
        <v>188.88888888888889</v>
      </c>
      <c r="I90" s="242" t="str">
        <f t="shared" si="67"/>
        <v>Yes</v>
      </c>
      <c r="J90" s="201">
        <f>'Daily Mbr Ins'!N15</f>
        <v>3</v>
      </c>
      <c r="K90" s="201">
        <f>'Daily Mbr Ins'!T15</f>
        <v>0</v>
      </c>
      <c r="L90" s="241">
        <f t="shared" si="70"/>
        <v>0</v>
      </c>
      <c r="M90" s="201">
        <f t="shared" si="68"/>
        <v>3</v>
      </c>
      <c r="N90" s="256" t="str">
        <f t="shared" si="75"/>
        <v>Yes</v>
      </c>
      <c r="O90" s="256" t="str">
        <f t="shared" si="76"/>
        <v>Yes</v>
      </c>
      <c r="P90" s="256" t="str">
        <f t="shared" si="77"/>
        <v>No</v>
      </c>
      <c r="Q90" s="256" t="str">
        <f t="shared" si="78"/>
        <v>No</v>
      </c>
      <c r="R90" s="387" t="str">
        <f t="shared" si="79"/>
        <v>No</v>
      </c>
      <c r="S90" s="387" t="str">
        <f t="shared" si="80"/>
        <v>No</v>
      </c>
      <c r="T90" s="387" t="str">
        <f t="shared" si="81"/>
        <v>No</v>
      </c>
      <c r="U90" s="387" t="str">
        <f t="shared" si="82"/>
        <v>Yes</v>
      </c>
      <c r="V90" s="387" t="str">
        <f t="shared" si="83"/>
        <v>Yes</v>
      </c>
      <c r="W90" s="277">
        <f t="shared" si="71"/>
        <v>-8</v>
      </c>
      <c r="X90" s="277">
        <f t="shared" si="72"/>
        <v>1</v>
      </c>
      <c r="Y90" s="277">
        <f t="shared" si="73"/>
        <v>10</v>
      </c>
      <c r="Z90" s="277">
        <f t="shared" si="74"/>
        <v>19</v>
      </c>
    </row>
    <row r="91" spans="2:26">
      <c r="B91" s="201" t="s">
        <v>625</v>
      </c>
      <c r="C91" s="201" t="str">
        <f>'Daily Mbr Ins'!C63</f>
        <v>018</v>
      </c>
      <c r="D91" s="201">
        <f>'Daily Mbr Ins'!B63</f>
        <v>8305</v>
      </c>
      <c r="E91" s="201" t="str">
        <f>'Daily Mbr Ins'!D63</f>
        <v>Yuma</v>
      </c>
      <c r="F91" s="201">
        <f>'Daily Mbr Ins'!F63</f>
        <v>10</v>
      </c>
      <c r="G91" s="201">
        <f>'Daily Mbr Ins'!L63</f>
        <v>0</v>
      </c>
      <c r="H91" s="241">
        <f t="shared" si="69"/>
        <v>0</v>
      </c>
      <c r="I91" s="242">
        <f t="shared" si="67"/>
        <v>10</v>
      </c>
      <c r="J91" s="201">
        <f>'Daily Mbr Ins'!N63</f>
        <v>3</v>
      </c>
      <c r="K91" s="201">
        <f>'Daily Mbr Ins'!T63</f>
        <v>0</v>
      </c>
      <c r="L91" s="241">
        <f t="shared" si="70"/>
        <v>0</v>
      </c>
      <c r="M91" s="201">
        <f t="shared" si="68"/>
        <v>3</v>
      </c>
      <c r="N91" s="256" t="str">
        <f t="shared" si="75"/>
        <v>Yes</v>
      </c>
      <c r="O91" s="256" t="str">
        <f t="shared" si="76"/>
        <v>Yes</v>
      </c>
      <c r="P91" s="256" t="str">
        <f t="shared" si="77"/>
        <v>No</v>
      </c>
      <c r="Q91" s="256" t="str">
        <f t="shared" si="78"/>
        <v>No</v>
      </c>
      <c r="R91" s="387" t="str">
        <f t="shared" si="79"/>
        <v>No</v>
      </c>
      <c r="S91" s="387" t="str">
        <f t="shared" si="80"/>
        <v>Yes</v>
      </c>
      <c r="T91" s="387" t="str">
        <f t="shared" si="81"/>
        <v>No</v>
      </c>
      <c r="U91" s="387" t="str">
        <f t="shared" si="82"/>
        <v>No</v>
      </c>
      <c r="V91" s="387" t="str">
        <f t="shared" si="83"/>
        <v>No</v>
      </c>
      <c r="W91" s="277">
        <f t="shared" si="71"/>
        <v>10</v>
      </c>
      <c r="X91" s="277">
        <f t="shared" si="72"/>
        <v>20</v>
      </c>
      <c r="Y91" s="277">
        <f t="shared" si="73"/>
        <v>30</v>
      </c>
      <c r="Z91" s="277">
        <f t="shared" si="74"/>
        <v>40</v>
      </c>
    </row>
    <row r="92" spans="2:26">
      <c r="B92" s="201" t="s">
        <v>625</v>
      </c>
      <c r="C92" s="201" t="str">
        <f>'Daily Mbr Ins'!C72</f>
        <v>018</v>
      </c>
      <c r="D92" s="201">
        <f>'Daily Mbr Ins'!B72</f>
        <v>9378</v>
      </c>
      <c r="E92" s="201" t="str">
        <f>'Daily Mbr Ins'!D72</f>
        <v>Yuma</v>
      </c>
      <c r="F92" s="201">
        <f>'Daily Mbr Ins'!F72</f>
        <v>7</v>
      </c>
      <c r="G92" s="201">
        <f>'Daily Mbr Ins'!L72</f>
        <v>0</v>
      </c>
      <c r="H92" s="241">
        <f t="shared" si="69"/>
        <v>0</v>
      </c>
      <c r="I92" s="242">
        <f t="shared" si="67"/>
        <v>7</v>
      </c>
      <c r="J92" s="201">
        <f>'Daily Mbr Ins'!N72</f>
        <v>3</v>
      </c>
      <c r="K92" s="201">
        <f>'Daily Mbr Ins'!T72</f>
        <v>0</v>
      </c>
      <c r="L92" s="241">
        <f t="shared" si="70"/>
        <v>0</v>
      </c>
      <c r="M92" s="201">
        <f t="shared" si="68"/>
        <v>3</v>
      </c>
      <c r="N92" s="256" t="str">
        <f t="shared" si="75"/>
        <v>Yes</v>
      </c>
      <c r="O92" s="256" t="str">
        <f t="shared" si="76"/>
        <v>Yes</v>
      </c>
      <c r="P92" s="256" t="str">
        <f t="shared" si="77"/>
        <v>No</v>
      </c>
      <c r="Q92" s="256" t="str">
        <f t="shared" si="78"/>
        <v>No</v>
      </c>
      <c r="R92" s="387" t="str">
        <f t="shared" si="79"/>
        <v>No</v>
      </c>
      <c r="S92" s="387" t="str">
        <f t="shared" si="80"/>
        <v>No</v>
      </c>
      <c r="T92" s="387" t="str">
        <f t="shared" si="81"/>
        <v>Yes</v>
      </c>
      <c r="U92" s="387" t="str">
        <f t="shared" si="82"/>
        <v>No</v>
      </c>
      <c r="V92" s="387" t="str">
        <f t="shared" si="83"/>
        <v>No</v>
      </c>
      <c r="W92" s="277">
        <f t="shared" si="71"/>
        <v>7</v>
      </c>
      <c r="X92" s="277">
        <f t="shared" si="72"/>
        <v>14</v>
      </c>
      <c r="Y92" s="277">
        <f t="shared" si="73"/>
        <v>21</v>
      </c>
      <c r="Z92" s="277">
        <f t="shared" si="74"/>
        <v>28</v>
      </c>
    </row>
    <row r="93" spans="2:26">
      <c r="B93" s="201" t="s">
        <v>625</v>
      </c>
      <c r="C93" s="201" t="str">
        <f>'Daily Mbr Ins'!C137</f>
        <v>018</v>
      </c>
      <c r="D93" s="201">
        <f>'Daily Mbr Ins'!B137</f>
        <v>14157</v>
      </c>
      <c r="E93" s="201" t="str">
        <f>'Daily Mbr Ins'!D137</f>
        <v>Yuma</v>
      </c>
      <c r="F93" s="201">
        <f>'Daily Mbr Ins'!F137</f>
        <v>4</v>
      </c>
      <c r="G93" s="201">
        <f>'Daily Mbr Ins'!L137</f>
        <v>0</v>
      </c>
      <c r="H93" s="241">
        <f t="shared" si="69"/>
        <v>0</v>
      </c>
      <c r="I93" s="242">
        <f t="shared" si="67"/>
        <v>4</v>
      </c>
      <c r="J93" s="201">
        <f>'Daily Mbr Ins'!N137</f>
        <v>3</v>
      </c>
      <c r="K93" s="201">
        <f>'Daily Mbr Ins'!T137</f>
        <v>0</v>
      </c>
      <c r="L93" s="241">
        <f t="shared" si="70"/>
        <v>0</v>
      </c>
      <c r="M93" s="201">
        <f t="shared" si="68"/>
        <v>3</v>
      </c>
      <c r="N93" s="256" t="str">
        <f t="shared" si="75"/>
        <v>Yes</v>
      </c>
      <c r="O93" s="256" t="str">
        <f t="shared" si="76"/>
        <v>Yes</v>
      </c>
      <c r="P93" s="256" t="str">
        <f t="shared" si="77"/>
        <v>No</v>
      </c>
      <c r="Q93" s="256" t="str">
        <f t="shared" si="78"/>
        <v>No</v>
      </c>
      <c r="R93" s="387" t="str">
        <f t="shared" si="79"/>
        <v>No</v>
      </c>
      <c r="S93" s="387" t="str">
        <f t="shared" si="80"/>
        <v>No</v>
      </c>
      <c r="T93" s="387" t="str">
        <f t="shared" si="81"/>
        <v>No</v>
      </c>
      <c r="U93" s="387" t="str">
        <f t="shared" si="82"/>
        <v>No</v>
      </c>
      <c r="V93" s="387" t="str">
        <f t="shared" si="83"/>
        <v>No</v>
      </c>
      <c r="W93" s="277">
        <f t="shared" si="71"/>
        <v>4</v>
      </c>
      <c r="X93" s="277">
        <f t="shared" si="72"/>
        <v>8</v>
      </c>
      <c r="Y93" s="277">
        <f t="shared" si="73"/>
        <v>12</v>
      </c>
      <c r="Z93" s="277">
        <f t="shared" si="74"/>
        <v>16</v>
      </c>
    </row>
    <row r="94" spans="2:26">
      <c r="B94" s="201" t="s">
        <v>1974</v>
      </c>
      <c r="C94" s="201" t="str">
        <f>'Daily Mbr Ins'!C9</f>
        <v>019</v>
      </c>
      <c r="D94" s="201">
        <f>'Daily Mbr Ins'!B9</f>
        <v>1032</v>
      </c>
      <c r="E94" s="201" t="str">
        <f>'Daily Mbr Ins'!D9</f>
        <v>Prescott</v>
      </c>
      <c r="F94" s="201">
        <f>'Daily Mbr Ins'!F9</f>
        <v>12</v>
      </c>
      <c r="G94" s="201">
        <f>'Daily Mbr Ins'!L9</f>
        <v>0</v>
      </c>
      <c r="H94" s="241">
        <f t="shared" si="69"/>
        <v>0</v>
      </c>
      <c r="I94" s="242">
        <f t="shared" si="67"/>
        <v>12</v>
      </c>
      <c r="J94" s="201">
        <f>'Daily Mbr Ins'!N9</f>
        <v>4</v>
      </c>
      <c r="K94" s="201">
        <f>'Daily Mbr Ins'!T9</f>
        <v>-1</v>
      </c>
      <c r="L94" s="241">
        <f t="shared" si="70"/>
        <v>-25</v>
      </c>
      <c r="M94" s="201">
        <f t="shared" si="68"/>
        <v>5</v>
      </c>
      <c r="N94" s="256" t="str">
        <f t="shared" si="75"/>
        <v>Yes</v>
      </c>
      <c r="O94" s="256" t="str">
        <f t="shared" si="76"/>
        <v>Yes</v>
      </c>
      <c r="P94" s="256" t="str">
        <f t="shared" si="77"/>
        <v>No</v>
      </c>
      <c r="Q94" s="256" t="str">
        <f t="shared" si="78"/>
        <v>No</v>
      </c>
      <c r="R94" s="387" t="str">
        <f t="shared" si="79"/>
        <v>No</v>
      </c>
      <c r="S94" s="387" t="str">
        <f t="shared" si="80"/>
        <v>No</v>
      </c>
      <c r="T94" s="387" t="str">
        <f t="shared" si="81"/>
        <v>Yes</v>
      </c>
      <c r="U94" s="387" t="str">
        <f t="shared" si="82"/>
        <v>No</v>
      </c>
      <c r="V94" s="387" t="str">
        <f t="shared" si="83"/>
        <v>Yes</v>
      </c>
      <c r="W94" s="277">
        <f t="shared" si="71"/>
        <v>12</v>
      </c>
      <c r="X94" s="277">
        <f t="shared" si="72"/>
        <v>24</v>
      </c>
      <c r="Y94" s="277">
        <f t="shared" si="73"/>
        <v>36</v>
      </c>
      <c r="Z94" s="277">
        <f t="shared" si="74"/>
        <v>48</v>
      </c>
    </row>
    <row r="95" spans="2:26">
      <c r="B95" s="201" t="s">
        <v>1974</v>
      </c>
      <c r="C95" s="201" t="str">
        <f>'Daily Mbr Ins'!C18</f>
        <v>019</v>
      </c>
      <c r="D95" s="201">
        <f>'Daily Mbr Ins'!B18</f>
        <v>2493</v>
      </c>
      <c r="E95" s="201" t="str">
        <f>'Daily Mbr Ins'!D18</f>
        <v>Jerome</v>
      </c>
      <c r="F95" s="201">
        <f>'Daily Mbr Ins'!F18</f>
        <v>9</v>
      </c>
      <c r="G95" s="201">
        <f>'Daily Mbr Ins'!L18</f>
        <v>-1</v>
      </c>
      <c r="H95" s="241">
        <f t="shared" si="69"/>
        <v>-11.111111111111111</v>
      </c>
      <c r="I95" s="242">
        <f t="shared" si="67"/>
        <v>10</v>
      </c>
      <c r="J95" s="201">
        <f>'Daily Mbr Ins'!N18</f>
        <v>3</v>
      </c>
      <c r="K95" s="201">
        <f>'Daily Mbr Ins'!T18</f>
        <v>0</v>
      </c>
      <c r="L95" s="241">
        <f t="shared" si="70"/>
        <v>0</v>
      </c>
      <c r="M95" s="201">
        <f t="shared" si="68"/>
        <v>3</v>
      </c>
      <c r="N95" s="256" t="str">
        <f t="shared" si="75"/>
        <v>Yes</v>
      </c>
      <c r="O95" s="256" t="str">
        <f t="shared" si="76"/>
        <v>Yes</v>
      </c>
      <c r="P95" s="256" t="str">
        <f t="shared" si="77"/>
        <v>No</v>
      </c>
      <c r="Q95" s="256" t="str">
        <f t="shared" si="78"/>
        <v>No</v>
      </c>
      <c r="R95" s="387" t="str">
        <f t="shared" si="79"/>
        <v>No</v>
      </c>
      <c r="S95" s="387" t="str">
        <f t="shared" si="80"/>
        <v>No</v>
      </c>
      <c r="T95" s="387" t="str">
        <f t="shared" si="81"/>
        <v>Yes</v>
      </c>
      <c r="U95" s="387" t="str">
        <f t="shared" si="82"/>
        <v>No</v>
      </c>
      <c r="V95" s="387" t="str">
        <f t="shared" si="83"/>
        <v>No</v>
      </c>
      <c r="W95" s="277">
        <f t="shared" si="71"/>
        <v>10</v>
      </c>
      <c r="X95" s="277">
        <f t="shared" si="72"/>
        <v>19</v>
      </c>
      <c r="Y95" s="277">
        <f t="shared" si="73"/>
        <v>28</v>
      </c>
      <c r="Z95" s="277">
        <f t="shared" si="74"/>
        <v>37</v>
      </c>
    </row>
    <row r="96" spans="2:26">
      <c r="B96" s="201" t="s">
        <v>1974</v>
      </c>
      <c r="C96" s="201" t="str">
        <f>'Daily Mbr Ins'!C65</f>
        <v>019</v>
      </c>
      <c r="D96" s="201">
        <f>'Daily Mbr Ins'!B65</f>
        <v>8386</v>
      </c>
      <c r="E96" s="201" t="str">
        <f>'Daily Mbr Ins'!D65</f>
        <v>Prescott Valley</v>
      </c>
      <c r="F96" s="201">
        <f>'Daily Mbr Ins'!F65</f>
        <v>7</v>
      </c>
      <c r="G96" s="201">
        <f>'Daily Mbr Ins'!L65</f>
        <v>-1</v>
      </c>
      <c r="H96" s="241">
        <f t="shared" si="69"/>
        <v>-14.285714285714286</v>
      </c>
      <c r="I96" s="242">
        <f t="shared" si="67"/>
        <v>8</v>
      </c>
      <c r="J96" s="201">
        <f>'Daily Mbr Ins'!N65</f>
        <v>3</v>
      </c>
      <c r="K96" s="201">
        <f>'Daily Mbr Ins'!T65</f>
        <v>-1</v>
      </c>
      <c r="L96" s="241">
        <f t="shared" si="70"/>
        <v>-33.333333333333336</v>
      </c>
      <c r="M96" s="201">
        <f t="shared" si="68"/>
        <v>4</v>
      </c>
      <c r="N96" s="256" t="str">
        <f t="shared" si="75"/>
        <v>Yes</v>
      </c>
      <c r="O96" s="256" t="str">
        <f t="shared" si="76"/>
        <v>Yes</v>
      </c>
      <c r="P96" s="256" t="str">
        <f t="shared" si="77"/>
        <v>No</v>
      </c>
      <c r="Q96" s="256" t="str">
        <f t="shared" si="78"/>
        <v>No</v>
      </c>
      <c r="R96" s="387" t="str">
        <f t="shared" si="79"/>
        <v>No</v>
      </c>
      <c r="S96" s="387" t="str">
        <f t="shared" si="80"/>
        <v>No</v>
      </c>
      <c r="T96" s="387" t="str">
        <f t="shared" si="81"/>
        <v>No</v>
      </c>
      <c r="U96" s="387" t="str">
        <f t="shared" si="82"/>
        <v>No</v>
      </c>
      <c r="V96" s="387" t="str">
        <f t="shared" si="83"/>
        <v>No</v>
      </c>
      <c r="W96" s="277">
        <f t="shared" si="71"/>
        <v>8</v>
      </c>
      <c r="X96" s="277">
        <f t="shared" si="72"/>
        <v>15</v>
      </c>
      <c r="Y96" s="277">
        <f t="shared" si="73"/>
        <v>22</v>
      </c>
      <c r="Z96" s="277">
        <f t="shared" si="74"/>
        <v>29</v>
      </c>
    </row>
    <row r="97" spans="2:26">
      <c r="B97" s="201" t="s">
        <v>1974</v>
      </c>
      <c r="C97" s="201" t="str">
        <f>'Daily Mbr Ins'!C100</f>
        <v>019</v>
      </c>
      <c r="D97" s="201">
        <f>'Daily Mbr Ins'!B100</f>
        <v>11827</v>
      </c>
      <c r="E97" s="201" t="str">
        <f>'Daily Mbr Ins'!D100</f>
        <v>Chino Valley</v>
      </c>
      <c r="F97" s="201">
        <f>'Daily Mbr Ins'!F100</f>
        <v>5</v>
      </c>
      <c r="G97" s="201">
        <f>'Daily Mbr Ins'!L100</f>
        <v>2</v>
      </c>
      <c r="H97" s="241">
        <f t="shared" si="69"/>
        <v>40</v>
      </c>
      <c r="I97" s="242">
        <f t="shared" si="67"/>
        <v>3</v>
      </c>
      <c r="J97" s="201">
        <f>'Daily Mbr Ins'!N100</f>
        <v>3</v>
      </c>
      <c r="K97" s="201">
        <f>'Daily Mbr Ins'!T100</f>
        <v>0</v>
      </c>
      <c r="L97" s="241">
        <f t="shared" si="70"/>
        <v>0</v>
      </c>
      <c r="M97" s="201">
        <f t="shared" si="68"/>
        <v>3</v>
      </c>
      <c r="N97" s="256" t="str">
        <f t="shared" si="75"/>
        <v>Yes</v>
      </c>
      <c r="O97" s="256" t="str">
        <f t="shared" si="76"/>
        <v>No</v>
      </c>
      <c r="P97" s="256" t="str">
        <f t="shared" si="77"/>
        <v>No</v>
      </c>
      <c r="Q97" s="256" t="str">
        <f t="shared" si="78"/>
        <v>No</v>
      </c>
      <c r="R97" s="387" t="str">
        <f t="shared" si="79"/>
        <v>No</v>
      </c>
      <c r="S97" s="387" t="str">
        <f t="shared" si="80"/>
        <v>No</v>
      </c>
      <c r="T97" s="387" t="str">
        <f t="shared" si="81"/>
        <v>No</v>
      </c>
      <c r="U97" s="387" t="str">
        <f t="shared" si="82"/>
        <v>No</v>
      </c>
      <c r="V97" s="387" t="str">
        <f t="shared" si="83"/>
        <v>No</v>
      </c>
      <c r="W97" s="277">
        <f t="shared" si="71"/>
        <v>3</v>
      </c>
      <c r="X97" s="277">
        <f t="shared" si="72"/>
        <v>8</v>
      </c>
      <c r="Y97" s="277">
        <f t="shared" si="73"/>
        <v>13</v>
      </c>
      <c r="Z97" s="277">
        <f t="shared" si="74"/>
        <v>18</v>
      </c>
    </row>
    <row r="98" spans="2:26">
      <c r="B98" s="277" t="s">
        <v>609</v>
      </c>
      <c r="C98" s="277" t="str">
        <f>'Daily Mbr Ins'!C13</f>
        <v>020</v>
      </c>
      <c r="D98" s="277">
        <f>'Daily Mbr Ins'!B13</f>
        <v>1229</v>
      </c>
      <c r="E98" s="277" t="str">
        <f>'Daily Mbr Ins'!D13</f>
        <v>Flagstaff</v>
      </c>
      <c r="F98" s="201">
        <f>'Daily Mbr Ins'!F13</f>
        <v>15</v>
      </c>
      <c r="G98" s="201">
        <f>'Daily Mbr Ins'!L13</f>
        <v>2</v>
      </c>
      <c r="H98" s="241">
        <f t="shared" si="69"/>
        <v>13.333333333333334</v>
      </c>
      <c r="I98" s="242">
        <f t="shared" si="67"/>
        <v>13</v>
      </c>
      <c r="J98" s="201">
        <f>'Daily Mbr Ins'!N13</f>
        <v>5</v>
      </c>
      <c r="K98" s="201">
        <f>'Daily Mbr Ins'!T13</f>
        <v>1</v>
      </c>
      <c r="L98" s="241">
        <f t="shared" si="70"/>
        <v>20</v>
      </c>
      <c r="M98" s="201">
        <f t="shared" si="68"/>
        <v>4</v>
      </c>
      <c r="N98" s="256" t="str">
        <f t="shared" si="75"/>
        <v>Yes</v>
      </c>
      <c r="O98" s="256" t="str">
        <f t="shared" si="76"/>
        <v>Yes</v>
      </c>
      <c r="P98" s="256" t="str">
        <f t="shared" si="77"/>
        <v>No</v>
      </c>
      <c r="Q98" s="256" t="str">
        <f t="shared" si="78"/>
        <v>No</v>
      </c>
      <c r="R98" s="387" t="str">
        <f t="shared" si="79"/>
        <v>No</v>
      </c>
      <c r="S98" s="387" t="str">
        <f t="shared" si="80"/>
        <v>Yes</v>
      </c>
      <c r="T98" s="387" t="str">
        <f t="shared" si="81"/>
        <v>Yes</v>
      </c>
      <c r="U98" s="387" t="str">
        <f t="shared" si="82"/>
        <v>Yes</v>
      </c>
      <c r="V98" s="387" t="str">
        <f t="shared" si="83"/>
        <v>No</v>
      </c>
      <c r="W98" s="277">
        <f t="shared" si="71"/>
        <v>13</v>
      </c>
      <c r="X98" s="277">
        <f t="shared" si="72"/>
        <v>28</v>
      </c>
      <c r="Y98" s="277">
        <f t="shared" si="73"/>
        <v>43</v>
      </c>
      <c r="Z98" s="277">
        <f t="shared" si="74"/>
        <v>58</v>
      </c>
    </row>
    <row r="99" spans="2:26">
      <c r="B99" s="201" t="s">
        <v>609</v>
      </c>
      <c r="C99" s="201" t="str">
        <f>'Daily Mbr Ins'!C40</f>
        <v>020</v>
      </c>
      <c r="D99" s="246">
        <f>'Daily Mbr Ins'!B40</f>
        <v>6788</v>
      </c>
      <c r="E99" s="246" t="str">
        <f>'Daily Mbr Ins'!D40</f>
        <v>Page</v>
      </c>
      <c r="F99" s="201">
        <f>'Daily Mbr Ins'!F40</f>
        <v>4</v>
      </c>
      <c r="G99" s="201">
        <f>'Daily Mbr Ins'!L40</f>
        <v>0</v>
      </c>
      <c r="H99" s="241">
        <f t="shared" si="69"/>
        <v>0</v>
      </c>
      <c r="I99" s="242">
        <f t="shared" si="67"/>
        <v>4</v>
      </c>
      <c r="J99" s="201">
        <f>'Daily Mbr Ins'!N40</f>
        <v>3</v>
      </c>
      <c r="K99" s="201">
        <f>'Daily Mbr Ins'!T40</f>
        <v>0</v>
      </c>
      <c r="L99" s="241">
        <f t="shared" si="70"/>
        <v>0</v>
      </c>
      <c r="M99" s="201">
        <f t="shared" si="68"/>
        <v>3</v>
      </c>
      <c r="N99" s="256"/>
      <c r="O99" s="256"/>
      <c r="P99" s="256"/>
      <c r="Q99" s="256"/>
      <c r="R99" s="387"/>
      <c r="S99" s="387"/>
      <c r="T99" s="387"/>
      <c r="U99" s="387"/>
      <c r="V99" s="387"/>
      <c r="W99" s="277">
        <f t="shared" si="71"/>
        <v>4</v>
      </c>
      <c r="X99" s="277">
        <f t="shared" si="72"/>
        <v>8</v>
      </c>
      <c r="Y99" s="277">
        <f t="shared" si="73"/>
        <v>12</v>
      </c>
      <c r="Z99" s="277">
        <f t="shared" si="74"/>
        <v>16</v>
      </c>
    </row>
    <row r="100" spans="2:26">
      <c r="B100" s="201" t="s">
        <v>609</v>
      </c>
      <c r="C100" s="201" t="str">
        <f>'Daily Mbr Ins'!C50</f>
        <v>020</v>
      </c>
      <c r="D100" s="246">
        <f>'Daily Mbr Ins'!B50</f>
        <v>7513</v>
      </c>
      <c r="E100" s="246" t="str">
        <f>'Daily Mbr Ins'!D50</f>
        <v>Flagstaff</v>
      </c>
      <c r="F100" s="201">
        <f>'Daily Mbr Ins'!F50</f>
        <v>4</v>
      </c>
      <c r="G100" s="201">
        <f>'Daily Mbr Ins'!L50</f>
        <v>0</v>
      </c>
      <c r="H100" s="241">
        <f t="shared" si="69"/>
        <v>0</v>
      </c>
      <c r="I100" s="242">
        <f t="shared" si="67"/>
        <v>4</v>
      </c>
      <c r="J100" s="201">
        <f>'Daily Mbr Ins'!N50</f>
        <v>3</v>
      </c>
      <c r="K100" s="201">
        <f>'Daily Mbr Ins'!T50</f>
        <v>0</v>
      </c>
      <c r="L100" s="241">
        <f t="shared" si="70"/>
        <v>0</v>
      </c>
      <c r="M100" s="201">
        <f t="shared" si="68"/>
        <v>3</v>
      </c>
      <c r="N100" s="256"/>
      <c r="O100" s="256"/>
      <c r="P100" s="256"/>
      <c r="Q100" s="256"/>
      <c r="R100" s="387"/>
      <c r="S100" s="387"/>
      <c r="T100" s="387"/>
      <c r="U100" s="387"/>
      <c r="V100" s="387"/>
      <c r="W100" s="277">
        <f t="shared" si="71"/>
        <v>4</v>
      </c>
      <c r="X100" s="277">
        <f t="shared" si="72"/>
        <v>8</v>
      </c>
      <c r="Y100" s="277">
        <f t="shared" si="73"/>
        <v>12</v>
      </c>
      <c r="Z100" s="277">
        <f t="shared" si="74"/>
        <v>16</v>
      </c>
    </row>
    <row r="101" spans="2:26">
      <c r="B101" s="201" t="s">
        <v>609</v>
      </c>
      <c r="C101" s="201" t="str">
        <f>'Daily Mbr Ins'!C53</f>
        <v>020</v>
      </c>
      <c r="D101" s="201">
        <f>'Daily Mbr Ins'!B53</f>
        <v>7626</v>
      </c>
      <c r="E101" s="201" t="str">
        <f>'Daily Mbr Ins'!D53</f>
        <v>Williams</v>
      </c>
      <c r="F101" s="201">
        <f>'Daily Mbr Ins'!F53</f>
        <v>4</v>
      </c>
      <c r="G101" s="201">
        <f>'Daily Mbr Ins'!L53</f>
        <v>2</v>
      </c>
      <c r="H101" s="241">
        <f t="shared" si="69"/>
        <v>50</v>
      </c>
      <c r="I101" s="242">
        <f t="shared" si="67"/>
        <v>2</v>
      </c>
      <c r="J101" s="201">
        <f>'Daily Mbr Ins'!N53</f>
        <v>3</v>
      </c>
      <c r="K101" s="201">
        <f>'Daily Mbr Ins'!T53</f>
        <v>0</v>
      </c>
      <c r="L101" s="241">
        <f t="shared" si="70"/>
        <v>0</v>
      </c>
      <c r="M101" s="201">
        <f t="shared" si="68"/>
        <v>3</v>
      </c>
      <c r="N101" s="256" t="str">
        <f>IF(COUNTIF(Missing185,D101)=0,"Yes","No")</f>
        <v>Yes</v>
      </c>
      <c r="O101" s="256" t="str">
        <f>IF(COUNTIF(Missing365,D101)=0,"Yes","No")</f>
        <v>Yes</v>
      </c>
      <c r="P101" s="256" t="str">
        <f>IF(COUNTIF(Missing1728,D101)=0,"Yes","No")</f>
        <v>No</v>
      </c>
      <c r="Q101" s="256" t="str">
        <f>IF(COUNTIF(MissingSP7,D101)=0,"Yes","No")</f>
        <v>No</v>
      </c>
      <c r="R101" s="387" t="str">
        <f>IF(AND($S101&gt;="Yes", $T101&gt;="Yes", $U101&gt;="Yes", $V101&gt;="Yes"), "Yes", "No")</f>
        <v>No</v>
      </c>
      <c r="S101" s="387" t="str">
        <f>IF((COUNTIF(ProgramDir,D101)=0),"No","Yes")</f>
        <v>No</v>
      </c>
      <c r="T101" s="387" t="str">
        <f>IF(COUNTIF(NonCompliantGrandKnight,D101)=0,"No","Yes")</f>
        <v>No</v>
      </c>
      <c r="U101" s="387" t="str">
        <f>IF(COUNTIF(FamilyDir,D101)=0,"No","Yes")</f>
        <v>No</v>
      </c>
      <c r="V101" s="387" t="str">
        <f>IF(COUNTIF(CommunityDir,D101)=0,"No","Yes")</f>
        <v>No</v>
      </c>
      <c r="W101" s="277">
        <f t="shared" si="71"/>
        <v>2</v>
      </c>
      <c r="X101" s="277">
        <f t="shared" si="72"/>
        <v>6</v>
      </c>
      <c r="Y101" s="277">
        <f t="shared" si="73"/>
        <v>10</v>
      </c>
      <c r="Z101" s="277">
        <f t="shared" si="74"/>
        <v>14</v>
      </c>
    </row>
    <row r="102" spans="2:26">
      <c r="B102" s="201" t="s">
        <v>609</v>
      </c>
      <c r="C102" s="201" t="str">
        <f>'Daily Mbr Ins'!C80</f>
        <v>020</v>
      </c>
      <c r="D102" s="201">
        <f>'Daily Mbr Ins'!B80</f>
        <v>9801</v>
      </c>
      <c r="E102" s="201" t="str">
        <f>'Daily Mbr Ins'!D80</f>
        <v>Winslow</v>
      </c>
      <c r="F102" s="201">
        <f>'Daily Mbr Ins'!F80</f>
        <v>4</v>
      </c>
      <c r="G102" s="201">
        <f>'Daily Mbr Ins'!L80</f>
        <v>0</v>
      </c>
      <c r="H102" s="241">
        <f t="shared" si="69"/>
        <v>0</v>
      </c>
      <c r="I102" s="242">
        <f t="shared" si="67"/>
        <v>4</v>
      </c>
      <c r="J102" s="201">
        <f>'Daily Mbr Ins'!N80</f>
        <v>3</v>
      </c>
      <c r="K102" s="201">
        <f>'Daily Mbr Ins'!T80</f>
        <v>0</v>
      </c>
      <c r="L102" s="241">
        <f t="shared" si="70"/>
        <v>0</v>
      </c>
      <c r="M102" s="201">
        <f t="shared" si="68"/>
        <v>3</v>
      </c>
      <c r="N102" s="256" t="str">
        <f>IF(COUNTIF(Missing185,D102)=0,"Yes","No")</f>
        <v>Yes</v>
      </c>
      <c r="O102" s="256" t="str">
        <f>IF(COUNTIF(Missing365,D102)=0,"Yes","No")</f>
        <v>No</v>
      </c>
      <c r="P102" s="256" t="str">
        <f>IF(COUNTIF(Missing1728,D102)=0,"Yes","No")</f>
        <v>No</v>
      </c>
      <c r="Q102" s="256" t="str">
        <f>IF(COUNTIF(MissingSP7,D102)=0,"Yes","No")</f>
        <v>No</v>
      </c>
      <c r="R102" s="387" t="str">
        <f>IF(AND($S102&gt;="Yes", $T102&gt;="Yes", $U102&gt;="Yes", $V102&gt;="Yes"), "Yes", "No")</f>
        <v>No</v>
      </c>
      <c r="S102" s="387" t="str">
        <f>IF((COUNTIF(ProgramDir,D102)=0),"No","Yes")</f>
        <v>No</v>
      </c>
      <c r="T102" s="387" t="str">
        <f>IF(COUNTIF(NonCompliantGrandKnight,D102)=0,"No","Yes")</f>
        <v>Yes</v>
      </c>
      <c r="U102" s="387" t="str">
        <f>IF(COUNTIF(FamilyDir,D102)=0,"No","Yes")</f>
        <v>No</v>
      </c>
      <c r="V102" s="387" t="str">
        <f>IF(COUNTIF(CommunityDir,D102)=0,"No","Yes")</f>
        <v>No</v>
      </c>
      <c r="W102" s="277">
        <f t="shared" si="71"/>
        <v>4</v>
      </c>
      <c r="X102" s="277">
        <f t="shared" si="72"/>
        <v>8</v>
      </c>
      <c r="Y102" s="277">
        <f t="shared" si="73"/>
        <v>12</v>
      </c>
      <c r="Z102" s="277">
        <f t="shared" si="74"/>
        <v>16</v>
      </c>
    </row>
    <row r="103" spans="2:26">
      <c r="B103" s="201" t="s">
        <v>1974</v>
      </c>
      <c r="C103" s="201" t="str">
        <f>'Daily Mbr Ins'!C32</f>
        <v>021</v>
      </c>
      <c r="D103" s="201">
        <f>'Daily Mbr Ins'!B32</f>
        <v>5195</v>
      </c>
      <c r="E103" s="201" t="str">
        <f>'Daily Mbr Ins'!D32</f>
        <v>Holbrook</v>
      </c>
      <c r="F103" s="201">
        <f>'Daily Mbr Ins'!F32</f>
        <v>4</v>
      </c>
      <c r="G103" s="201">
        <f>'Daily Mbr Ins'!L32</f>
        <v>0</v>
      </c>
      <c r="H103" s="241">
        <f t="shared" si="69"/>
        <v>0</v>
      </c>
      <c r="I103" s="242">
        <f t="shared" si="67"/>
        <v>4</v>
      </c>
      <c r="J103" s="201">
        <f>'Daily Mbr Ins'!N32</f>
        <v>3</v>
      </c>
      <c r="K103" s="201">
        <f>'Daily Mbr Ins'!T32</f>
        <v>0</v>
      </c>
      <c r="L103" s="241">
        <f t="shared" si="70"/>
        <v>0</v>
      </c>
      <c r="M103" s="201">
        <f t="shared" si="68"/>
        <v>3</v>
      </c>
      <c r="N103" s="256" t="str">
        <f>IF(COUNTIF(Missing185,D103)=0,"Yes","No")</f>
        <v>Yes</v>
      </c>
      <c r="O103" s="256" t="str">
        <f>IF(COUNTIF(Missing365,D103)=0,"Yes","No")</f>
        <v>No</v>
      </c>
      <c r="P103" s="256" t="str">
        <f>IF(COUNTIF(Missing1728,D103)=0,"Yes","No")</f>
        <v>No</v>
      </c>
      <c r="Q103" s="256" t="str">
        <f>IF(COUNTIF(MissingSP7,D103)=0,"Yes","No")</f>
        <v>No</v>
      </c>
      <c r="R103" s="387" t="str">
        <f>IF(AND($S103&gt;="Yes", $T103&gt;="Yes", $U103&gt;="Yes", $V103&gt;="Yes"), "Yes", "No")</f>
        <v>No</v>
      </c>
      <c r="S103" s="387" t="str">
        <f>IF((COUNTIF(ProgramDir,D103)=0),"No","Yes")</f>
        <v>No</v>
      </c>
      <c r="T103" s="387" t="str">
        <f>IF(COUNTIF(NonCompliantGrandKnight,D103)=0,"No","Yes")</f>
        <v>No</v>
      </c>
      <c r="U103" s="387" t="str">
        <f>IF(COUNTIF(FamilyDir,D103)=0,"No","Yes")</f>
        <v>No</v>
      </c>
      <c r="V103" s="387" t="str">
        <f>IF(COUNTIF(CommunityDir,D103)=0,"No","Yes")</f>
        <v>No</v>
      </c>
      <c r="W103" s="277">
        <f t="shared" si="71"/>
        <v>4</v>
      </c>
      <c r="X103" s="277">
        <f t="shared" si="72"/>
        <v>8</v>
      </c>
      <c r="Y103" s="277">
        <f t="shared" si="73"/>
        <v>12</v>
      </c>
      <c r="Z103" s="277">
        <f t="shared" si="74"/>
        <v>16</v>
      </c>
    </row>
    <row r="104" spans="2:26">
      <c r="B104" s="201" t="s">
        <v>1974</v>
      </c>
      <c r="C104" s="201" t="str">
        <f>'Daily Mbr Ins'!C56</f>
        <v>021</v>
      </c>
      <c r="D104" s="201">
        <f>'Daily Mbr Ins'!B56</f>
        <v>7912</v>
      </c>
      <c r="E104" s="201" t="str">
        <f>'Daily Mbr Ins'!D56</f>
        <v>Pinetop</v>
      </c>
      <c r="F104" s="201">
        <f>'Daily Mbr Ins'!F56</f>
        <v>4</v>
      </c>
      <c r="G104" s="201">
        <f>'Daily Mbr Ins'!L56</f>
        <v>0</v>
      </c>
      <c r="H104" s="241">
        <f t="shared" si="69"/>
        <v>0</v>
      </c>
      <c r="I104" s="242">
        <f t="shared" si="67"/>
        <v>4</v>
      </c>
      <c r="J104" s="201">
        <f>'Daily Mbr Ins'!N56</f>
        <v>3</v>
      </c>
      <c r="K104" s="201">
        <f>'Daily Mbr Ins'!T56</f>
        <v>0</v>
      </c>
      <c r="L104" s="241">
        <f t="shared" si="70"/>
        <v>0</v>
      </c>
      <c r="M104" s="201">
        <f t="shared" si="68"/>
        <v>3</v>
      </c>
      <c r="N104" s="256" t="str">
        <f>IF(COUNTIF(Missing185,D104)=0,"Yes","No")</f>
        <v>Yes</v>
      </c>
      <c r="O104" s="256" t="str">
        <f>IF(COUNTIF(Missing365,D104)=0,"Yes","No")</f>
        <v>Yes</v>
      </c>
      <c r="P104" s="256" t="str">
        <f>IF(COUNTIF(Missing1728,D104)=0,"Yes","No")</f>
        <v>No</v>
      </c>
      <c r="Q104" s="256" t="str">
        <f>IF(COUNTIF(MissingSP7,D104)=0,"Yes","No")</f>
        <v>No</v>
      </c>
      <c r="R104" s="387" t="str">
        <f>IF(AND($S104&gt;="Yes", $T104&gt;="Yes", $U104&gt;="Yes", $V104&gt;="Yes"), "Yes", "No")</f>
        <v>No</v>
      </c>
      <c r="S104" s="387" t="str">
        <f>IF((COUNTIF(ProgramDir,D104)=0),"No","Yes")</f>
        <v>No</v>
      </c>
      <c r="T104" s="387" t="str">
        <f>IF(COUNTIF(NonCompliantGrandKnight,D104)=0,"No","Yes")</f>
        <v>Yes</v>
      </c>
      <c r="U104" s="387" t="str">
        <f>IF(COUNTIF(FamilyDir,D104)=0,"No","Yes")</f>
        <v>No</v>
      </c>
      <c r="V104" s="387" t="str">
        <f>IF(COUNTIF(CommunityDir,D104)=0,"No","Yes")</f>
        <v>No</v>
      </c>
      <c r="W104" s="277">
        <f t="shared" si="71"/>
        <v>4</v>
      </c>
      <c r="X104" s="277">
        <f t="shared" si="72"/>
        <v>8</v>
      </c>
      <c r="Y104" s="277">
        <f t="shared" si="73"/>
        <v>12</v>
      </c>
      <c r="Z104" s="277">
        <f t="shared" si="74"/>
        <v>16</v>
      </c>
    </row>
    <row r="105" spans="2:26">
      <c r="B105" s="201" t="s">
        <v>1974</v>
      </c>
      <c r="C105" s="201" t="str">
        <f>'Daily Mbr Ins'!C60</f>
        <v>021</v>
      </c>
      <c r="D105" s="201">
        <f>'Daily Mbr Ins'!B60</f>
        <v>8091</v>
      </c>
      <c r="E105" s="201" t="str">
        <f>'Daily Mbr Ins'!D60</f>
        <v>St Johns</v>
      </c>
      <c r="F105" s="201">
        <f>'Daily Mbr Ins'!F60</f>
        <v>4</v>
      </c>
      <c r="G105" s="201">
        <f>'Daily Mbr Ins'!L60</f>
        <v>-1</v>
      </c>
      <c r="H105" s="241">
        <f t="shared" si="69"/>
        <v>-25</v>
      </c>
      <c r="I105" s="242">
        <f t="shared" si="67"/>
        <v>5</v>
      </c>
      <c r="J105" s="201">
        <f>'Daily Mbr Ins'!N60</f>
        <v>3</v>
      </c>
      <c r="K105" s="201">
        <f>'Daily Mbr Ins'!T60</f>
        <v>0</v>
      </c>
      <c r="L105" s="241">
        <f t="shared" si="70"/>
        <v>0</v>
      </c>
      <c r="M105" s="201">
        <f t="shared" si="68"/>
        <v>3</v>
      </c>
      <c r="N105" s="256" t="str">
        <f>IF(COUNTIF(Missing185,D105)=0,"Yes","No")</f>
        <v>Yes</v>
      </c>
      <c r="O105" s="256" t="str">
        <f>IF(COUNTIF(Missing365,D105)=0,"Yes","No")</f>
        <v>No</v>
      </c>
      <c r="P105" s="256" t="str">
        <f>IF(COUNTIF(Missing1728,D105)=0,"Yes","No")</f>
        <v>No</v>
      </c>
      <c r="Q105" s="256" t="str">
        <f>IF(COUNTIF(MissingSP7,D105)=0,"Yes","No")</f>
        <v>No</v>
      </c>
      <c r="R105" s="387" t="str">
        <f>IF(AND($S105&gt;="Yes", $T105&gt;="Yes", $U105&gt;="Yes", $V105&gt;="Yes"), "Yes", "No")</f>
        <v>No</v>
      </c>
      <c r="S105" s="387" t="str">
        <f>IF((COUNTIF(ProgramDir,D105)=0),"No","Yes")</f>
        <v>No</v>
      </c>
      <c r="T105" s="387" t="str">
        <f>IF(COUNTIF(NonCompliantGrandKnight,D105)=0,"No","Yes")</f>
        <v>No</v>
      </c>
      <c r="U105" s="387" t="str">
        <f>IF(COUNTIF(FamilyDir,D105)=0,"No","Yes")</f>
        <v>No</v>
      </c>
      <c r="V105" s="387" t="str">
        <f>IF(COUNTIF(CommunityDir,D105)=0,"No","Yes")</f>
        <v>No</v>
      </c>
      <c r="W105" s="277">
        <f t="shared" si="71"/>
        <v>5</v>
      </c>
      <c r="X105" s="277">
        <f t="shared" si="72"/>
        <v>9</v>
      </c>
      <c r="Y105" s="277">
        <f t="shared" si="73"/>
        <v>13</v>
      </c>
      <c r="Z105" s="277">
        <f t="shared" si="74"/>
        <v>17</v>
      </c>
    </row>
    <row r="106" spans="2:26">
      <c r="B106" s="201" t="s">
        <v>1974</v>
      </c>
      <c r="C106" s="201" t="str">
        <f>'Daily Mbr Ins'!C64</f>
        <v>021</v>
      </c>
      <c r="D106" s="246">
        <f>'Daily Mbr Ins'!B64</f>
        <v>8358</v>
      </c>
      <c r="E106" s="246" t="str">
        <f>'Daily Mbr Ins'!D64</f>
        <v>Springerville</v>
      </c>
      <c r="F106" s="201">
        <f>'Daily Mbr Ins'!F64</f>
        <v>10</v>
      </c>
      <c r="G106" s="201">
        <f>'Daily Mbr Ins'!L64</f>
        <v>0</v>
      </c>
      <c r="H106" s="241">
        <f t="shared" si="69"/>
        <v>0</v>
      </c>
      <c r="I106" s="242">
        <f t="shared" si="67"/>
        <v>10</v>
      </c>
      <c r="J106" s="201">
        <f>'Daily Mbr Ins'!N64</f>
        <v>3</v>
      </c>
      <c r="K106" s="201">
        <f>'Daily Mbr Ins'!T64</f>
        <v>0</v>
      </c>
      <c r="L106" s="241">
        <f t="shared" si="70"/>
        <v>0</v>
      </c>
      <c r="M106" s="201">
        <f t="shared" si="68"/>
        <v>3</v>
      </c>
      <c r="N106" s="256"/>
      <c r="O106" s="256"/>
      <c r="P106" s="256"/>
      <c r="Q106" s="256"/>
      <c r="R106" s="387"/>
      <c r="S106" s="387"/>
      <c r="T106" s="387"/>
      <c r="U106" s="387"/>
      <c r="V106" s="387"/>
      <c r="W106" s="277">
        <f t="shared" si="71"/>
        <v>10</v>
      </c>
      <c r="X106" s="277">
        <f t="shared" si="72"/>
        <v>20</v>
      </c>
      <c r="Y106" s="277">
        <f t="shared" si="73"/>
        <v>30</v>
      </c>
      <c r="Z106" s="277">
        <f t="shared" si="74"/>
        <v>40</v>
      </c>
    </row>
    <row r="107" spans="2:26">
      <c r="B107" s="201" t="s">
        <v>1974</v>
      </c>
      <c r="C107" s="201" t="str">
        <f>'Daily Mbr Ins'!C105</f>
        <v>021</v>
      </c>
      <c r="D107" s="201">
        <f>'Daily Mbr Ins'!B105</f>
        <v>12078</v>
      </c>
      <c r="E107" s="201" t="str">
        <f>'Daily Mbr Ins'!D105</f>
        <v>Show Low</v>
      </c>
      <c r="F107" s="201">
        <f>'Daily Mbr Ins'!F105</f>
        <v>6</v>
      </c>
      <c r="G107" s="201">
        <f>'Daily Mbr Ins'!L105</f>
        <v>-1</v>
      </c>
      <c r="H107" s="241">
        <f t="shared" si="69"/>
        <v>-16.666666666666668</v>
      </c>
      <c r="I107" s="242">
        <f t="shared" si="67"/>
        <v>7</v>
      </c>
      <c r="J107" s="201">
        <f>'Daily Mbr Ins'!N105</f>
        <v>3</v>
      </c>
      <c r="K107" s="201">
        <f>'Daily Mbr Ins'!T105</f>
        <v>2</v>
      </c>
      <c r="L107" s="241">
        <f t="shared" si="70"/>
        <v>66.666666666666671</v>
      </c>
      <c r="M107" s="201">
        <f t="shared" si="68"/>
        <v>1</v>
      </c>
      <c r="N107" s="256" t="str">
        <f>IF(COUNTIF(Missing185,D107)=0,"Yes","No")</f>
        <v>Yes</v>
      </c>
      <c r="O107" s="256" t="str">
        <f>IF(COUNTIF(Missing365,D107)=0,"Yes","No")</f>
        <v>No</v>
      </c>
      <c r="P107" s="256" t="str">
        <f>IF(COUNTIF(Missing1728,D107)=0,"Yes","No")</f>
        <v>No</v>
      </c>
      <c r="Q107" s="256" t="str">
        <f>IF(COUNTIF(MissingSP7,D107)=0,"Yes","No")</f>
        <v>No</v>
      </c>
      <c r="R107" s="387" t="str">
        <f>IF(AND($S107&gt;="Yes", $T107&gt;="Yes", $U107&gt;="Yes", $V107&gt;="Yes"), "Yes", "No")</f>
        <v>No</v>
      </c>
      <c r="S107" s="387" t="str">
        <f>IF((COUNTIF(ProgramDir,D107)=0),"No","Yes")</f>
        <v>No</v>
      </c>
      <c r="T107" s="387" t="str">
        <f>IF(COUNTIF(NonCompliantGrandKnight,D107)=0,"No","Yes")</f>
        <v>No</v>
      </c>
      <c r="U107" s="387" t="str">
        <f>IF(COUNTIF(FamilyDir,D107)=0,"No","Yes")</f>
        <v>No</v>
      </c>
      <c r="V107" s="387" t="str">
        <f>IF(COUNTIF(CommunityDir,D107)=0,"No","Yes")</f>
        <v>No</v>
      </c>
      <c r="W107" s="277">
        <f t="shared" si="71"/>
        <v>7</v>
      </c>
      <c r="X107" s="277">
        <f t="shared" si="72"/>
        <v>13</v>
      </c>
      <c r="Y107" s="277">
        <f t="shared" si="73"/>
        <v>19</v>
      </c>
      <c r="Z107" s="277">
        <f t="shared" si="74"/>
        <v>25</v>
      </c>
    </row>
    <row r="108" spans="2:26">
      <c r="B108" s="201" t="s">
        <v>1974</v>
      </c>
      <c r="C108" s="201" t="str">
        <f>'Daily Mbr Ins'!C143</f>
        <v>021</v>
      </c>
      <c r="D108" s="246">
        <f>'Daily Mbr Ins'!B143</f>
        <v>14610</v>
      </c>
      <c r="E108" s="246" t="str">
        <f>'Daily Mbr Ins'!D143</f>
        <v>Snowflake</v>
      </c>
      <c r="F108" s="201">
        <f>'Daily Mbr Ins'!F143</f>
        <v>4</v>
      </c>
      <c r="G108" s="201">
        <f>'Daily Mbr Ins'!L143</f>
        <v>0</v>
      </c>
      <c r="H108" s="241">
        <f t="shared" si="69"/>
        <v>0</v>
      </c>
      <c r="I108" s="242">
        <f t="shared" si="67"/>
        <v>4</v>
      </c>
      <c r="J108" s="201">
        <f>'Daily Mbr Ins'!N143</f>
        <v>3</v>
      </c>
      <c r="K108" s="201">
        <f>'Daily Mbr Ins'!T143</f>
        <v>0</v>
      </c>
      <c r="L108" s="241">
        <f t="shared" si="70"/>
        <v>0</v>
      </c>
      <c r="M108" s="201">
        <f t="shared" si="68"/>
        <v>3</v>
      </c>
      <c r="N108" s="256"/>
      <c r="O108" s="256"/>
      <c r="P108" s="256"/>
      <c r="Q108" s="256"/>
      <c r="R108" s="387"/>
      <c r="S108" s="387"/>
      <c r="T108" s="387"/>
      <c r="U108" s="387"/>
      <c r="V108" s="387"/>
      <c r="W108" s="277">
        <f t="shared" si="71"/>
        <v>4</v>
      </c>
      <c r="X108" s="277">
        <f t="shared" si="72"/>
        <v>8</v>
      </c>
      <c r="Y108" s="277">
        <f t="shared" si="73"/>
        <v>12</v>
      </c>
      <c r="Z108" s="277">
        <f t="shared" si="74"/>
        <v>16</v>
      </c>
    </row>
    <row r="109" spans="2:26">
      <c r="B109" s="201" t="s">
        <v>609</v>
      </c>
      <c r="C109" s="201" t="str">
        <f>'Daily Mbr Ins'!C59</f>
        <v>022</v>
      </c>
      <c r="D109" s="246">
        <f>'Daily Mbr Ins'!B59</f>
        <v>8090</v>
      </c>
      <c r="E109" s="246" t="str">
        <f>'Daily Mbr Ins'!D59</f>
        <v>Asu Tempe</v>
      </c>
      <c r="F109" s="201">
        <f>'Daily Mbr Ins'!F59</f>
        <v>4</v>
      </c>
      <c r="G109" s="201">
        <f>'Daily Mbr Ins'!L59</f>
        <v>0</v>
      </c>
      <c r="H109" s="241">
        <f t="shared" si="69"/>
        <v>0</v>
      </c>
      <c r="I109" s="242">
        <f t="shared" ref="I109:I140" si="84">IF($G109&gt;=$F109, "Yes",$F109-$G109)</f>
        <v>4</v>
      </c>
      <c r="J109" s="201">
        <f>'Daily Mbr Ins'!N59</f>
        <v>3</v>
      </c>
      <c r="K109" s="201">
        <f>'Daily Mbr Ins'!T59</f>
        <v>0</v>
      </c>
      <c r="L109" s="241">
        <f t="shared" si="70"/>
        <v>0</v>
      </c>
      <c r="M109" s="201">
        <f t="shared" ref="M109:M140" si="85">IF($K109&gt;=$J109, "Yes",$J109-$K109)</f>
        <v>3</v>
      </c>
      <c r="N109" s="256"/>
      <c r="O109" s="256"/>
      <c r="P109" s="256"/>
      <c r="Q109" s="256"/>
      <c r="R109" s="387"/>
      <c r="S109" s="387"/>
      <c r="T109" s="387"/>
      <c r="U109" s="387"/>
      <c r="V109" s="387"/>
      <c r="W109" s="277">
        <f t="shared" si="71"/>
        <v>4</v>
      </c>
      <c r="X109" s="277">
        <f t="shared" si="72"/>
        <v>8</v>
      </c>
      <c r="Y109" s="277">
        <f t="shared" si="73"/>
        <v>12</v>
      </c>
      <c r="Z109" s="277">
        <f t="shared" si="74"/>
        <v>16</v>
      </c>
    </row>
    <row r="110" spans="2:26">
      <c r="B110" s="201" t="s">
        <v>609</v>
      </c>
      <c r="C110" s="201" t="str">
        <f>'Daily Mbr Ins'!C104</f>
        <v>022</v>
      </c>
      <c r="D110" s="201">
        <f>'Daily Mbr Ins'!B104</f>
        <v>11999</v>
      </c>
      <c r="E110" s="201" t="str">
        <f>'Daily Mbr Ins'!D104</f>
        <v>Tempe</v>
      </c>
      <c r="F110" s="201">
        <f>'Daily Mbr Ins'!F104</f>
        <v>10</v>
      </c>
      <c r="G110" s="201">
        <f>'Daily Mbr Ins'!L104</f>
        <v>1</v>
      </c>
      <c r="H110" s="241">
        <f t="shared" si="69"/>
        <v>10</v>
      </c>
      <c r="I110" s="242">
        <f t="shared" si="84"/>
        <v>9</v>
      </c>
      <c r="J110" s="201">
        <f>'Daily Mbr Ins'!N104</f>
        <v>3</v>
      </c>
      <c r="K110" s="201">
        <f>'Daily Mbr Ins'!T104</f>
        <v>0</v>
      </c>
      <c r="L110" s="241">
        <f t="shared" si="70"/>
        <v>0</v>
      </c>
      <c r="M110" s="201">
        <f t="shared" si="85"/>
        <v>3</v>
      </c>
      <c r="N110" s="256" t="str">
        <f t="shared" ref="N110:N129" si="86">IF(COUNTIF(Missing185,D110)=0,"Yes","No")</f>
        <v>Yes</v>
      </c>
      <c r="O110" s="256" t="str">
        <f t="shared" ref="O110:O129" si="87">IF(COUNTIF(Missing365,D110)=0,"Yes","No")</f>
        <v>Yes</v>
      </c>
      <c r="P110" s="256" t="str">
        <f t="shared" ref="P110:P129" si="88">IF(COUNTIF(Missing1728,D110)=0,"Yes","No")</f>
        <v>No</v>
      </c>
      <c r="Q110" s="256" t="str">
        <f t="shared" ref="Q110:Q129" si="89">IF(COUNTIF(MissingSP7,D110)=0,"Yes","No")</f>
        <v>No</v>
      </c>
      <c r="R110" s="387" t="str">
        <f t="shared" ref="R110:R129" si="90">IF(AND($S110&gt;="Yes", $T110&gt;="Yes", $U110&gt;="Yes", $V110&gt;="Yes"), "Yes", "No")</f>
        <v>No</v>
      </c>
      <c r="S110" s="387" t="str">
        <f t="shared" ref="S110:S129" si="91">IF((COUNTIF(ProgramDir,D110)=0),"No","Yes")</f>
        <v>No</v>
      </c>
      <c r="T110" s="387" t="str">
        <f t="shared" ref="T110:T129" si="92">IF(COUNTIF(NonCompliantGrandKnight,D110)=0,"No","Yes")</f>
        <v>Yes</v>
      </c>
      <c r="U110" s="387" t="str">
        <f t="shared" ref="U110:U129" si="93">IF(COUNTIF(FamilyDir,D110)=0,"No","Yes")</f>
        <v>No</v>
      </c>
      <c r="V110" s="387" t="str">
        <f t="shared" ref="V110:V129" si="94">IF(COUNTIF(CommunityDir,D110)=0,"No","Yes")</f>
        <v>Yes</v>
      </c>
      <c r="W110" s="277">
        <f t="shared" si="71"/>
        <v>9</v>
      </c>
      <c r="X110" s="277">
        <f t="shared" si="72"/>
        <v>19</v>
      </c>
      <c r="Y110" s="277">
        <f t="shared" si="73"/>
        <v>29</v>
      </c>
      <c r="Z110" s="277">
        <f t="shared" si="74"/>
        <v>39</v>
      </c>
    </row>
    <row r="111" spans="2:26">
      <c r="B111" s="277" t="s">
        <v>609</v>
      </c>
      <c r="C111" s="277" t="str">
        <f>'Daily Mbr Ins'!C131</f>
        <v>022</v>
      </c>
      <c r="D111" s="277">
        <f>'Daily Mbr Ins'!B131</f>
        <v>13895</v>
      </c>
      <c r="E111" s="277" t="str">
        <f>'Daily Mbr Ins'!D131</f>
        <v>Maricopa</v>
      </c>
      <c r="F111" s="201">
        <f>'Daily Mbr Ins'!F131</f>
        <v>6</v>
      </c>
      <c r="G111" s="201">
        <f>'Daily Mbr Ins'!L131</f>
        <v>0</v>
      </c>
      <c r="H111" s="241">
        <f t="shared" si="69"/>
        <v>0</v>
      </c>
      <c r="I111" s="242">
        <f t="shared" si="84"/>
        <v>6</v>
      </c>
      <c r="J111" s="201">
        <f>'Daily Mbr Ins'!N131</f>
        <v>3</v>
      </c>
      <c r="K111" s="201">
        <f>'Daily Mbr Ins'!T131</f>
        <v>1</v>
      </c>
      <c r="L111" s="241">
        <f t="shared" si="70"/>
        <v>33.333333333333336</v>
      </c>
      <c r="M111" s="201">
        <f t="shared" si="85"/>
        <v>2</v>
      </c>
      <c r="N111" s="256" t="str">
        <f t="shared" si="86"/>
        <v>Yes</v>
      </c>
      <c r="O111" s="256" t="str">
        <f t="shared" si="87"/>
        <v>No</v>
      </c>
      <c r="P111" s="256" t="str">
        <f t="shared" si="88"/>
        <v>No</v>
      </c>
      <c r="Q111" s="256" t="str">
        <f t="shared" si="89"/>
        <v>No</v>
      </c>
      <c r="R111" s="387" t="str">
        <f t="shared" si="90"/>
        <v>No</v>
      </c>
      <c r="S111" s="387" t="str">
        <f t="shared" si="91"/>
        <v>No</v>
      </c>
      <c r="T111" s="387" t="str">
        <f t="shared" si="92"/>
        <v>Yes</v>
      </c>
      <c r="U111" s="387" t="str">
        <f t="shared" si="93"/>
        <v>No</v>
      </c>
      <c r="V111" s="387" t="str">
        <f t="shared" si="94"/>
        <v>No</v>
      </c>
      <c r="W111" s="277">
        <f t="shared" si="71"/>
        <v>6</v>
      </c>
      <c r="X111" s="277">
        <f t="shared" si="72"/>
        <v>12</v>
      </c>
      <c r="Y111" s="277">
        <f t="shared" si="73"/>
        <v>18</v>
      </c>
      <c r="Z111" s="277">
        <f t="shared" si="74"/>
        <v>24</v>
      </c>
    </row>
    <row r="112" spans="2:26">
      <c r="B112" s="277" t="s">
        <v>609</v>
      </c>
      <c r="C112" s="277" t="str">
        <f>'Daily Mbr Ins'!C134</f>
        <v>022</v>
      </c>
      <c r="D112" s="277">
        <f>'Daily Mbr Ins'!B134</f>
        <v>14101</v>
      </c>
      <c r="E112" s="277" t="str">
        <f>'Daily Mbr Ins'!D134</f>
        <v>Queen Creek</v>
      </c>
      <c r="F112" s="201">
        <f>'Daily Mbr Ins'!F134</f>
        <v>5</v>
      </c>
      <c r="G112" s="201">
        <f>'Daily Mbr Ins'!L134</f>
        <v>0</v>
      </c>
      <c r="H112" s="241">
        <f t="shared" si="69"/>
        <v>0</v>
      </c>
      <c r="I112" s="242">
        <f t="shared" si="84"/>
        <v>5</v>
      </c>
      <c r="J112" s="201">
        <f>'Daily Mbr Ins'!N134</f>
        <v>3</v>
      </c>
      <c r="K112" s="201">
        <f>'Daily Mbr Ins'!T134</f>
        <v>1</v>
      </c>
      <c r="L112" s="241">
        <f t="shared" si="70"/>
        <v>33.333333333333336</v>
      </c>
      <c r="M112" s="201">
        <f t="shared" si="85"/>
        <v>2</v>
      </c>
      <c r="N112" s="256" t="str">
        <f t="shared" si="86"/>
        <v>Yes</v>
      </c>
      <c r="O112" s="256" t="str">
        <f t="shared" si="87"/>
        <v>Yes</v>
      </c>
      <c r="P112" s="256" t="str">
        <f t="shared" si="88"/>
        <v>No</v>
      </c>
      <c r="Q112" s="256" t="str">
        <f t="shared" si="89"/>
        <v>No</v>
      </c>
      <c r="R112" s="387" t="str">
        <f t="shared" si="90"/>
        <v>No</v>
      </c>
      <c r="S112" s="387" t="str">
        <f t="shared" si="91"/>
        <v>No</v>
      </c>
      <c r="T112" s="387" t="str">
        <f t="shared" si="92"/>
        <v>Yes</v>
      </c>
      <c r="U112" s="387" t="str">
        <f t="shared" si="93"/>
        <v>No</v>
      </c>
      <c r="V112" s="387" t="str">
        <f t="shared" si="94"/>
        <v>No</v>
      </c>
      <c r="W112" s="277">
        <f t="shared" si="71"/>
        <v>5</v>
      </c>
      <c r="X112" s="277">
        <f t="shared" si="72"/>
        <v>10</v>
      </c>
      <c r="Y112" s="277">
        <f t="shared" si="73"/>
        <v>15</v>
      </c>
      <c r="Z112" s="277">
        <f t="shared" si="74"/>
        <v>20</v>
      </c>
    </row>
    <row r="113" spans="2:26">
      <c r="B113" s="277" t="s">
        <v>625</v>
      </c>
      <c r="C113" s="277" t="str">
        <f>'Daily Mbr Ins'!C83</f>
        <v>023</v>
      </c>
      <c r="D113" s="277">
        <f>'Daily Mbr Ins'!B83</f>
        <v>10050</v>
      </c>
      <c r="E113" s="277" t="str">
        <f>'Daily Mbr Ins'!D83</f>
        <v>Scottsdale</v>
      </c>
      <c r="F113" s="201">
        <f>'Daily Mbr Ins'!F83</f>
        <v>12</v>
      </c>
      <c r="G113" s="201">
        <f>'Daily Mbr Ins'!L83</f>
        <v>-10</v>
      </c>
      <c r="H113" s="241">
        <f t="shared" si="69"/>
        <v>-83.333333333333329</v>
      </c>
      <c r="I113" s="242">
        <f t="shared" si="84"/>
        <v>22</v>
      </c>
      <c r="J113" s="201">
        <f>'Daily Mbr Ins'!N83</f>
        <v>4</v>
      </c>
      <c r="K113" s="201">
        <f>'Daily Mbr Ins'!T83</f>
        <v>-2</v>
      </c>
      <c r="L113" s="241">
        <f t="shared" si="70"/>
        <v>-50</v>
      </c>
      <c r="M113" s="201">
        <f t="shared" si="85"/>
        <v>6</v>
      </c>
      <c r="N113" s="256" t="str">
        <f t="shared" si="86"/>
        <v>Yes</v>
      </c>
      <c r="O113" s="256" t="str">
        <f t="shared" si="87"/>
        <v>No</v>
      </c>
      <c r="P113" s="256" t="str">
        <f t="shared" si="88"/>
        <v>No</v>
      </c>
      <c r="Q113" s="256" t="str">
        <f t="shared" si="89"/>
        <v>No</v>
      </c>
      <c r="R113" s="387" t="str">
        <f t="shared" si="90"/>
        <v>No</v>
      </c>
      <c r="S113" s="387" t="str">
        <f t="shared" si="91"/>
        <v>No</v>
      </c>
      <c r="T113" s="387" t="str">
        <f t="shared" si="92"/>
        <v>No</v>
      </c>
      <c r="U113" s="387" t="str">
        <f t="shared" si="93"/>
        <v>No</v>
      </c>
      <c r="V113" s="387" t="str">
        <f t="shared" si="94"/>
        <v>No</v>
      </c>
      <c r="W113" s="277">
        <f t="shared" si="71"/>
        <v>22</v>
      </c>
      <c r="X113" s="277">
        <f t="shared" si="72"/>
        <v>34</v>
      </c>
      <c r="Y113" s="277">
        <f t="shared" si="73"/>
        <v>46</v>
      </c>
      <c r="Z113" s="277">
        <f t="shared" si="74"/>
        <v>58</v>
      </c>
    </row>
    <row r="114" spans="2:26">
      <c r="B114" s="277" t="s">
        <v>625</v>
      </c>
      <c r="C114" s="277" t="str">
        <f>'Daily Mbr Ins'!C94</f>
        <v>023</v>
      </c>
      <c r="D114" s="277">
        <f>'Daily Mbr Ins'!B94</f>
        <v>11116</v>
      </c>
      <c r="E114" s="277" t="str">
        <f>'Daily Mbr Ins'!D94</f>
        <v>Carefree</v>
      </c>
      <c r="F114" s="201">
        <f>'Daily Mbr Ins'!F94</f>
        <v>12</v>
      </c>
      <c r="G114" s="201">
        <f>'Daily Mbr Ins'!L94</f>
        <v>0</v>
      </c>
      <c r="H114" s="241">
        <f t="shared" si="69"/>
        <v>0</v>
      </c>
      <c r="I114" s="242">
        <f t="shared" si="84"/>
        <v>12</v>
      </c>
      <c r="J114" s="201">
        <f>'Daily Mbr Ins'!N94</f>
        <v>4</v>
      </c>
      <c r="K114" s="201">
        <f>'Daily Mbr Ins'!T94</f>
        <v>0</v>
      </c>
      <c r="L114" s="241">
        <f t="shared" si="70"/>
        <v>0</v>
      </c>
      <c r="M114" s="201">
        <f t="shared" si="85"/>
        <v>4</v>
      </c>
      <c r="N114" s="256" t="str">
        <f t="shared" si="86"/>
        <v>Yes</v>
      </c>
      <c r="O114" s="256" t="str">
        <f t="shared" si="87"/>
        <v>Yes</v>
      </c>
      <c r="P114" s="256" t="str">
        <f t="shared" si="88"/>
        <v>No</v>
      </c>
      <c r="Q114" s="256" t="str">
        <f t="shared" si="89"/>
        <v>No</v>
      </c>
      <c r="R114" s="387" t="str">
        <f t="shared" si="90"/>
        <v>No</v>
      </c>
      <c r="S114" s="387" t="str">
        <f t="shared" si="91"/>
        <v>No</v>
      </c>
      <c r="T114" s="387" t="str">
        <f t="shared" si="92"/>
        <v>No</v>
      </c>
      <c r="U114" s="387" t="str">
        <f t="shared" si="93"/>
        <v>No</v>
      </c>
      <c r="V114" s="387" t="str">
        <f t="shared" si="94"/>
        <v>No</v>
      </c>
      <c r="W114" s="277">
        <f t="shared" si="71"/>
        <v>12</v>
      </c>
      <c r="X114" s="277">
        <f t="shared" si="72"/>
        <v>24</v>
      </c>
      <c r="Y114" s="277">
        <f t="shared" si="73"/>
        <v>36</v>
      </c>
      <c r="Z114" s="277">
        <f t="shared" si="74"/>
        <v>48</v>
      </c>
    </row>
    <row r="115" spans="2:26">
      <c r="B115" s="277" t="s">
        <v>625</v>
      </c>
      <c r="C115" s="277" t="str">
        <f>'Daily Mbr Ins'!C118</f>
        <v>023</v>
      </c>
      <c r="D115" s="277">
        <f>'Daily Mbr Ins'!B118</f>
        <v>12856</v>
      </c>
      <c r="E115" s="277" t="str">
        <f>'Daily Mbr Ins'!D118</f>
        <v>Glendale</v>
      </c>
      <c r="F115" s="201">
        <f>'Daily Mbr Ins'!F118</f>
        <v>14</v>
      </c>
      <c r="G115" s="201">
        <f>'Daily Mbr Ins'!L118</f>
        <v>1</v>
      </c>
      <c r="H115" s="241">
        <f t="shared" si="69"/>
        <v>7.1428571428571432</v>
      </c>
      <c r="I115" s="242">
        <f t="shared" si="84"/>
        <v>13</v>
      </c>
      <c r="J115" s="201">
        <f>'Daily Mbr Ins'!N118</f>
        <v>5</v>
      </c>
      <c r="K115" s="201">
        <f>'Daily Mbr Ins'!T118</f>
        <v>-1</v>
      </c>
      <c r="L115" s="241">
        <f t="shared" si="70"/>
        <v>-20</v>
      </c>
      <c r="M115" s="201">
        <f t="shared" si="85"/>
        <v>6</v>
      </c>
      <c r="N115" s="256" t="str">
        <f t="shared" si="86"/>
        <v>Yes</v>
      </c>
      <c r="O115" s="256" t="str">
        <f t="shared" si="87"/>
        <v>Yes</v>
      </c>
      <c r="P115" s="256" t="str">
        <f t="shared" si="88"/>
        <v>No</v>
      </c>
      <c r="Q115" s="256" t="str">
        <f t="shared" si="89"/>
        <v>No</v>
      </c>
      <c r="R115" s="387" t="str">
        <f t="shared" si="90"/>
        <v>No</v>
      </c>
      <c r="S115" s="387" t="str">
        <f t="shared" si="91"/>
        <v>No</v>
      </c>
      <c r="T115" s="387" t="str">
        <f t="shared" si="92"/>
        <v>Yes</v>
      </c>
      <c r="U115" s="387" t="str">
        <f t="shared" si="93"/>
        <v>No</v>
      </c>
      <c r="V115" s="387" t="str">
        <f t="shared" si="94"/>
        <v>No</v>
      </c>
      <c r="W115" s="277">
        <f t="shared" si="71"/>
        <v>13</v>
      </c>
      <c r="X115" s="277">
        <f t="shared" si="72"/>
        <v>27</v>
      </c>
      <c r="Y115" s="277">
        <f t="shared" si="73"/>
        <v>41</v>
      </c>
      <c r="Z115" s="277">
        <f t="shared" si="74"/>
        <v>55</v>
      </c>
    </row>
    <row r="116" spans="2:26">
      <c r="B116" s="277" t="s">
        <v>625</v>
      </c>
      <c r="C116" s="277" t="str">
        <f>'Daily Mbr Ins'!C123</f>
        <v>023</v>
      </c>
      <c r="D116" s="277">
        <f>'Daily Mbr Ins'!B123</f>
        <v>13286</v>
      </c>
      <c r="E116" s="277" t="str">
        <f>'Daily Mbr Ins'!D123</f>
        <v>Cave Creek</v>
      </c>
      <c r="F116" s="201">
        <f>'Daily Mbr Ins'!F123</f>
        <v>14</v>
      </c>
      <c r="G116" s="201">
        <f>'Daily Mbr Ins'!L123</f>
        <v>0</v>
      </c>
      <c r="H116" s="241">
        <f t="shared" si="69"/>
        <v>0</v>
      </c>
      <c r="I116" s="242">
        <f t="shared" si="84"/>
        <v>14</v>
      </c>
      <c r="J116" s="201">
        <f>'Daily Mbr Ins'!N123</f>
        <v>5</v>
      </c>
      <c r="K116" s="201">
        <f>'Daily Mbr Ins'!T123</f>
        <v>0</v>
      </c>
      <c r="L116" s="241">
        <f t="shared" si="70"/>
        <v>0</v>
      </c>
      <c r="M116" s="201">
        <f t="shared" si="85"/>
        <v>5</v>
      </c>
      <c r="N116" s="256" t="str">
        <f t="shared" si="86"/>
        <v>Yes</v>
      </c>
      <c r="O116" s="256" t="str">
        <f t="shared" si="87"/>
        <v>Yes</v>
      </c>
      <c r="P116" s="256" t="str">
        <f t="shared" si="88"/>
        <v>No</v>
      </c>
      <c r="Q116" s="256" t="str">
        <f t="shared" si="89"/>
        <v>No</v>
      </c>
      <c r="R116" s="387" t="str">
        <f t="shared" si="90"/>
        <v>No</v>
      </c>
      <c r="S116" s="387" t="str">
        <f t="shared" si="91"/>
        <v>Yes</v>
      </c>
      <c r="T116" s="387" t="str">
        <f t="shared" si="92"/>
        <v>Yes</v>
      </c>
      <c r="U116" s="387" t="str">
        <f t="shared" si="93"/>
        <v>No</v>
      </c>
      <c r="V116" s="387" t="str">
        <f t="shared" si="94"/>
        <v>Yes</v>
      </c>
      <c r="W116" s="277">
        <f t="shared" si="71"/>
        <v>14</v>
      </c>
      <c r="X116" s="277">
        <f t="shared" si="72"/>
        <v>28</v>
      </c>
      <c r="Y116" s="277">
        <f t="shared" si="73"/>
        <v>42</v>
      </c>
      <c r="Z116" s="277">
        <f t="shared" si="74"/>
        <v>56</v>
      </c>
    </row>
    <row r="117" spans="2:26">
      <c r="B117" s="277" t="s">
        <v>625</v>
      </c>
      <c r="C117" s="277" t="str">
        <f>'Daily Mbr Ins'!C127</f>
        <v>023</v>
      </c>
      <c r="D117" s="277">
        <f>'Daily Mbr Ins'!B127</f>
        <v>13719</v>
      </c>
      <c r="E117" s="277" t="str">
        <f>'Daily Mbr Ins'!D127</f>
        <v>Anthem</v>
      </c>
      <c r="F117" s="201">
        <f>'Daily Mbr Ins'!F127</f>
        <v>12</v>
      </c>
      <c r="G117" s="201">
        <f>'Daily Mbr Ins'!L127</f>
        <v>-1</v>
      </c>
      <c r="H117" s="241">
        <f t="shared" ref="H117:H131" si="95">G117*100/F117</f>
        <v>-8.3333333333333339</v>
      </c>
      <c r="I117" s="242">
        <f t="shared" si="84"/>
        <v>13</v>
      </c>
      <c r="J117" s="201">
        <f>'Daily Mbr Ins'!N127</f>
        <v>4</v>
      </c>
      <c r="K117" s="201">
        <f>'Daily Mbr Ins'!T127</f>
        <v>0</v>
      </c>
      <c r="L117" s="241">
        <f t="shared" ref="L117:L131" si="96">K117*100/J117</f>
        <v>0</v>
      </c>
      <c r="M117" s="201">
        <f t="shared" si="85"/>
        <v>4</v>
      </c>
      <c r="N117" s="256" t="str">
        <f t="shared" si="86"/>
        <v>Yes</v>
      </c>
      <c r="O117" s="256" t="str">
        <f t="shared" si="87"/>
        <v>Yes</v>
      </c>
      <c r="P117" s="256" t="str">
        <f t="shared" si="88"/>
        <v>No</v>
      </c>
      <c r="Q117" s="256" t="str">
        <f t="shared" si="89"/>
        <v>No</v>
      </c>
      <c r="R117" s="387" t="str">
        <f t="shared" si="90"/>
        <v>No</v>
      </c>
      <c r="S117" s="387" t="str">
        <f t="shared" si="91"/>
        <v>No</v>
      </c>
      <c r="T117" s="387" t="str">
        <f t="shared" si="92"/>
        <v>Yes</v>
      </c>
      <c r="U117" s="387" t="str">
        <f t="shared" si="93"/>
        <v>No</v>
      </c>
      <c r="V117" s="387" t="str">
        <f t="shared" si="94"/>
        <v>No</v>
      </c>
      <c r="W117" s="277">
        <f t="shared" ref="W117:W131" si="97">IF(AND($G117&gt;=$F117,$K117&gt;=$J117), "S", $F117-$G117)</f>
        <v>13</v>
      </c>
      <c r="X117" s="277">
        <f t="shared" ref="X117:X131" si="98">IF(AND($G117&gt;=$F117*2,$K117&gt;=$J117),"DS",$F117*2-$G117)</f>
        <v>25</v>
      </c>
      <c r="Y117" s="277">
        <f t="shared" ref="Y117:Y131" si="99">IF(AND($G117&gt;=$F117*3,$K117&gt;=$J117),"TS",$F117*3-$G117)</f>
        <v>37</v>
      </c>
      <c r="Z117" s="277">
        <f t="shared" ref="Z117:Z131" si="100">IF(AND($G117&gt;=$F117*4,$K117&gt;=$J117),"QS",$F117*4-$G117)</f>
        <v>49</v>
      </c>
    </row>
    <row r="118" spans="2:26">
      <c r="B118" s="277" t="s">
        <v>620</v>
      </c>
      <c r="C118" s="277" t="str">
        <f>'Daily Mbr Ins'!C24</f>
        <v>024</v>
      </c>
      <c r="D118" s="277">
        <f>'Daily Mbr Ins'!B24</f>
        <v>3510</v>
      </c>
      <c r="E118" s="277" t="str">
        <f>'Daily Mbr Ins'!D24</f>
        <v>Phoenix</v>
      </c>
      <c r="F118" s="201">
        <f>'Daily Mbr Ins'!F24</f>
        <v>5</v>
      </c>
      <c r="G118" s="201">
        <f>'Daily Mbr Ins'!L24</f>
        <v>0</v>
      </c>
      <c r="H118" s="241">
        <f t="shared" si="95"/>
        <v>0</v>
      </c>
      <c r="I118" s="242">
        <f t="shared" si="84"/>
        <v>5</v>
      </c>
      <c r="J118" s="201">
        <f>'Daily Mbr Ins'!N24</f>
        <v>3</v>
      </c>
      <c r="K118" s="201">
        <f>'Daily Mbr Ins'!T24</f>
        <v>0</v>
      </c>
      <c r="L118" s="241">
        <f t="shared" si="96"/>
        <v>0</v>
      </c>
      <c r="M118" s="201">
        <f t="shared" si="85"/>
        <v>3</v>
      </c>
      <c r="N118" s="256" t="str">
        <f t="shared" si="86"/>
        <v>Yes</v>
      </c>
      <c r="O118" s="256" t="str">
        <f t="shared" si="87"/>
        <v>No</v>
      </c>
      <c r="P118" s="256" t="str">
        <f t="shared" si="88"/>
        <v>No</v>
      </c>
      <c r="Q118" s="256" t="str">
        <f t="shared" si="89"/>
        <v>No</v>
      </c>
      <c r="R118" s="387" t="str">
        <f t="shared" si="90"/>
        <v>No</v>
      </c>
      <c r="S118" s="387" t="str">
        <f t="shared" si="91"/>
        <v>No</v>
      </c>
      <c r="T118" s="387" t="str">
        <f t="shared" si="92"/>
        <v>No</v>
      </c>
      <c r="U118" s="387" t="str">
        <f t="shared" si="93"/>
        <v>No</v>
      </c>
      <c r="V118" s="387" t="str">
        <f t="shared" si="94"/>
        <v>No</v>
      </c>
      <c r="W118" s="277">
        <f t="shared" si="97"/>
        <v>5</v>
      </c>
      <c r="X118" s="277">
        <f t="shared" si="98"/>
        <v>10</v>
      </c>
      <c r="Y118" s="277">
        <f t="shared" si="99"/>
        <v>15</v>
      </c>
      <c r="Z118" s="277">
        <f t="shared" si="100"/>
        <v>20</v>
      </c>
    </row>
    <row r="119" spans="2:26">
      <c r="B119" s="277" t="s">
        <v>620</v>
      </c>
      <c r="C119" s="277" t="str">
        <f>'Daily Mbr Ins'!C97</f>
        <v>024</v>
      </c>
      <c r="D119" s="277">
        <f>'Daily Mbr Ins'!B97</f>
        <v>11675</v>
      </c>
      <c r="E119" s="277" t="str">
        <f>'Daily Mbr Ins'!D97</f>
        <v>Litchfield Park</v>
      </c>
      <c r="F119" s="201">
        <f>'Daily Mbr Ins'!F97</f>
        <v>19</v>
      </c>
      <c r="G119" s="201">
        <f>'Daily Mbr Ins'!L97</f>
        <v>3</v>
      </c>
      <c r="H119" s="241">
        <f t="shared" si="95"/>
        <v>15.789473684210526</v>
      </c>
      <c r="I119" s="242">
        <f t="shared" si="84"/>
        <v>16</v>
      </c>
      <c r="J119" s="201">
        <f>'Daily Mbr Ins'!N97</f>
        <v>7</v>
      </c>
      <c r="K119" s="201">
        <f>'Daily Mbr Ins'!T97</f>
        <v>0</v>
      </c>
      <c r="L119" s="241">
        <f t="shared" si="96"/>
        <v>0</v>
      </c>
      <c r="M119" s="201">
        <f t="shared" si="85"/>
        <v>7</v>
      </c>
      <c r="N119" s="256" t="str">
        <f t="shared" si="86"/>
        <v>Yes</v>
      </c>
      <c r="O119" s="256" t="str">
        <f t="shared" si="87"/>
        <v>Yes</v>
      </c>
      <c r="P119" s="256" t="str">
        <f t="shared" si="88"/>
        <v>No</v>
      </c>
      <c r="Q119" s="256" t="str">
        <f t="shared" si="89"/>
        <v>No</v>
      </c>
      <c r="R119" s="387" t="str">
        <f t="shared" si="90"/>
        <v>No</v>
      </c>
      <c r="S119" s="387" t="str">
        <f t="shared" si="91"/>
        <v>Yes</v>
      </c>
      <c r="T119" s="387" t="str">
        <f t="shared" si="92"/>
        <v>No</v>
      </c>
      <c r="U119" s="387" t="str">
        <f t="shared" si="93"/>
        <v>Yes</v>
      </c>
      <c r="V119" s="387" t="str">
        <f t="shared" si="94"/>
        <v>No</v>
      </c>
      <c r="W119" s="277">
        <f t="shared" si="97"/>
        <v>16</v>
      </c>
      <c r="X119" s="277">
        <f t="shared" si="98"/>
        <v>35</v>
      </c>
      <c r="Y119" s="277">
        <f t="shared" si="99"/>
        <v>54</v>
      </c>
      <c r="Z119" s="277">
        <f t="shared" si="100"/>
        <v>73</v>
      </c>
    </row>
    <row r="120" spans="2:26">
      <c r="B120" s="277" t="s">
        <v>620</v>
      </c>
      <c r="C120" s="277" t="str">
        <f>'Daily Mbr Ins'!C102</f>
        <v>024</v>
      </c>
      <c r="D120" s="277">
        <f>'Daily Mbr Ins'!B102</f>
        <v>11858</v>
      </c>
      <c r="E120" s="277" t="str">
        <f>'Daily Mbr Ins'!D102</f>
        <v>Tolleson</v>
      </c>
      <c r="F120" s="201">
        <f>'Daily Mbr Ins'!F102</f>
        <v>4</v>
      </c>
      <c r="G120" s="201">
        <f>'Daily Mbr Ins'!L102</f>
        <v>0</v>
      </c>
      <c r="H120" s="241">
        <f t="shared" si="95"/>
        <v>0</v>
      </c>
      <c r="I120" s="242">
        <f t="shared" si="84"/>
        <v>4</v>
      </c>
      <c r="J120" s="201">
        <f>'Daily Mbr Ins'!N102</f>
        <v>3</v>
      </c>
      <c r="K120" s="201">
        <f>'Daily Mbr Ins'!T102</f>
        <v>0</v>
      </c>
      <c r="L120" s="241">
        <f t="shared" si="96"/>
        <v>0</v>
      </c>
      <c r="M120" s="201">
        <f t="shared" si="85"/>
        <v>3</v>
      </c>
      <c r="N120" s="256" t="str">
        <f t="shared" si="86"/>
        <v>Yes</v>
      </c>
      <c r="O120" s="256" t="str">
        <f t="shared" si="87"/>
        <v>No</v>
      </c>
      <c r="P120" s="256" t="str">
        <f t="shared" si="88"/>
        <v>No</v>
      </c>
      <c r="Q120" s="256" t="str">
        <f t="shared" si="89"/>
        <v>No</v>
      </c>
      <c r="R120" s="387" t="str">
        <f t="shared" si="90"/>
        <v>No</v>
      </c>
      <c r="S120" s="387" t="str">
        <f t="shared" si="91"/>
        <v>No</v>
      </c>
      <c r="T120" s="387" t="str">
        <f t="shared" si="92"/>
        <v>No</v>
      </c>
      <c r="U120" s="387" t="str">
        <f t="shared" si="93"/>
        <v>No</v>
      </c>
      <c r="V120" s="387" t="str">
        <f t="shared" si="94"/>
        <v>No</v>
      </c>
      <c r="W120" s="277">
        <f t="shared" si="97"/>
        <v>4</v>
      </c>
      <c r="X120" s="277">
        <f t="shared" si="98"/>
        <v>8</v>
      </c>
      <c r="Y120" s="277">
        <f t="shared" si="99"/>
        <v>12</v>
      </c>
      <c r="Z120" s="277">
        <f t="shared" si="100"/>
        <v>16</v>
      </c>
    </row>
    <row r="121" spans="2:26">
      <c r="B121" s="277" t="s">
        <v>620</v>
      </c>
      <c r="C121" s="277" t="str">
        <f>'Daily Mbr Ins'!C120</f>
        <v>024</v>
      </c>
      <c r="D121" s="277">
        <f>'Daily Mbr Ins'!B120</f>
        <v>13024</v>
      </c>
      <c r="E121" s="277" t="str">
        <f>'Daily Mbr Ins'!D120</f>
        <v>Luke Air Force Base</v>
      </c>
      <c r="F121" s="201">
        <f>'Daily Mbr Ins'!F120</f>
        <v>4</v>
      </c>
      <c r="G121" s="201">
        <f>'Daily Mbr Ins'!L120</f>
        <v>0</v>
      </c>
      <c r="H121" s="241">
        <f t="shared" si="95"/>
        <v>0</v>
      </c>
      <c r="I121" s="242">
        <f t="shared" si="84"/>
        <v>4</v>
      </c>
      <c r="J121" s="201">
        <f>'Daily Mbr Ins'!N120</f>
        <v>3</v>
      </c>
      <c r="K121" s="201">
        <f>'Daily Mbr Ins'!T120</f>
        <v>0</v>
      </c>
      <c r="L121" s="241">
        <f t="shared" si="96"/>
        <v>0</v>
      </c>
      <c r="M121" s="201">
        <f t="shared" si="85"/>
        <v>3</v>
      </c>
      <c r="N121" s="256" t="str">
        <f t="shared" si="86"/>
        <v>Yes</v>
      </c>
      <c r="O121" s="256" t="str">
        <f t="shared" si="87"/>
        <v>Yes</v>
      </c>
      <c r="P121" s="256" t="str">
        <f t="shared" si="88"/>
        <v>No</v>
      </c>
      <c r="Q121" s="256" t="str">
        <f t="shared" si="89"/>
        <v>No</v>
      </c>
      <c r="R121" s="387" t="str">
        <f t="shared" si="90"/>
        <v>Yes</v>
      </c>
      <c r="S121" s="387" t="str">
        <f t="shared" si="91"/>
        <v>Yes</v>
      </c>
      <c r="T121" s="387" t="str">
        <f t="shared" si="92"/>
        <v>Yes</v>
      </c>
      <c r="U121" s="387" t="str">
        <f t="shared" si="93"/>
        <v>Yes</v>
      </c>
      <c r="V121" s="387" t="str">
        <f t="shared" si="94"/>
        <v>Yes</v>
      </c>
      <c r="W121" s="277">
        <f t="shared" si="97"/>
        <v>4</v>
      </c>
      <c r="X121" s="277">
        <f t="shared" si="98"/>
        <v>8</v>
      </c>
      <c r="Y121" s="277">
        <f t="shared" si="99"/>
        <v>12</v>
      </c>
      <c r="Z121" s="277">
        <f t="shared" si="100"/>
        <v>16</v>
      </c>
    </row>
    <row r="122" spans="2:26">
      <c r="B122" s="277" t="s">
        <v>620</v>
      </c>
      <c r="C122" s="277" t="str">
        <f>'Daily Mbr Ins'!C46</f>
        <v>025</v>
      </c>
      <c r="D122" s="277">
        <f>'Daily Mbr Ins'!B46</f>
        <v>7159</v>
      </c>
      <c r="E122" s="277" t="str">
        <f>'Daily Mbr Ins'!D46</f>
        <v>Phoenix</v>
      </c>
      <c r="F122" s="201">
        <f>'Daily Mbr Ins'!F46</f>
        <v>8</v>
      </c>
      <c r="G122" s="201">
        <f>'Daily Mbr Ins'!L46</f>
        <v>0</v>
      </c>
      <c r="H122" s="241">
        <f t="shared" si="95"/>
        <v>0</v>
      </c>
      <c r="I122" s="242">
        <f t="shared" si="84"/>
        <v>8</v>
      </c>
      <c r="J122" s="201">
        <f>'Daily Mbr Ins'!N46</f>
        <v>3</v>
      </c>
      <c r="K122" s="201">
        <f>'Daily Mbr Ins'!T46</f>
        <v>0</v>
      </c>
      <c r="L122" s="241">
        <f t="shared" si="96"/>
        <v>0</v>
      </c>
      <c r="M122" s="201">
        <f t="shared" si="85"/>
        <v>3</v>
      </c>
      <c r="N122" s="256" t="str">
        <f t="shared" si="86"/>
        <v>Yes</v>
      </c>
      <c r="O122" s="256" t="str">
        <f t="shared" si="87"/>
        <v>Yes</v>
      </c>
      <c r="P122" s="256" t="str">
        <f t="shared" si="88"/>
        <v>No</v>
      </c>
      <c r="Q122" s="256" t="str">
        <f t="shared" si="89"/>
        <v>No</v>
      </c>
      <c r="R122" s="387" t="str">
        <f t="shared" si="90"/>
        <v>Yes</v>
      </c>
      <c r="S122" s="387" t="str">
        <f t="shared" si="91"/>
        <v>Yes</v>
      </c>
      <c r="T122" s="387" t="str">
        <f t="shared" si="92"/>
        <v>Yes</v>
      </c>
      <c r="U122" s="387" t="str">
        <f t="shared" si="93"/>
        <v>Yes</v>
      </c>
      <c r="V122" s="387" t="str">
        <f t="shared" si="94"/>
        <v>Yes</v>
      </c>
      <c r="W122" s="277">
        <f t="shared" si="97"/>
        <v>8</v>
      </c>
      <c r="X122" s="277">
        <f t="shared" si="98"/>
        <v>16</v>
      </c>
      <c r="Y122" s="277">
        <f t="shared" si="99"/>
        <v>24</v>
      </c>
      <c r="Z122" s="277">
        <f t="shared" si="100"/>
        <v>32</v>
      </c>
    </row>
    <row r="123" spans="2:26">
      <c r="B123" s="277" t="s">
        <v>620</v>
      </c>
      <c r="C123" s="277" t="str">
        <f>'Daily Mbr Ins'!C91</f>
        <v>025</v>
      </c>
      <c r="D123" s="277">
        <f>'Daily Mbr Ins'!B91</f>
        <v>10832</v>
      </c>
      <c r="E123" s="277" t="str">
        <f>'Daily Mbr Ins'!D91</f>
        <v>Phoenix</v>
      </c>
      <c r="F123" s="201">
        <f>'Daily Mbr Ins'!F91</f>
        <v>4</v>
      </c>
      <c r="G123" s="201">
        <f>'Daily Mbr Ins'!L91</f>
        <v>0</v>
      </c>
      <c r="H123" s="241">
        <f t="shared" si="95"/>
        <v>0</v>
      </c>
      <c r="I123" s="242">
        <f t="shared" si="84"/>
        <v>4</v>
      </c>
      <c r="J123" s="201">
        <f>'Daily Mbr Ins'!N91</f>
        <v>3</v>
      </c>
      <c r="K123" s="201">
        <f>'Daily Mbr Ins'!T91</f>
        <v>0</v>
      </c>
      <c r="L123" s="241">
        <f t="shared" si="96"/>
        <v>0</v>
      </c>
      <c r="M123" s="201">
        <f t="shared" si="85"/>
        <v>3</v>
      </c>
      <c r="N123" s="256" t="str">
        <f t="shared" si="86"/>
        <v>Yes</v>
      </c>
      <c r="O123" s="256" t="str">
        <f t="shared" si="87"/>
        <v>Yes</v>
      </c>
      <c r="P123" s="256" t="str">
        <f t="shared" si="88"/>
        <v>No</v>
      </c>
      <c r="Q123" s="256" t="str">
        <f t="shared" si="89"/>
        <v>No</v>
      </c>
      <c r="R123" s="387" t="str">
        <f t="shared" si="90"/>
        <v>No</v>
      </c>
      <c r="S123" s="387" t="str">
        <f t="shared" si="91"/>
        <v>Yes</v>
      </c>
      <c r="T123" s="387" t="str">
        <f t="shared" si="92"/>
        <v>Yes</v>
      </c>
      <c r="U123" s="387" t="str">
        <f t="shared" si="93"/>
        <v>No</v>
      </c>
      <c r="V123" s="387" t="str">
        <f t="shared" si="94"/>
        <v>No</v>
      </c>
      <c r="W123" s="277">
        <f t="shared" si="97"/>
        <v>4</v>
      </c>
      <c r="X123" s="277">
        <f t="shared" si="98"/>
        <v>8</v>
      </c>
      <c r="Y123" s="277">
        <f t="shared" si="99"/>
        <v>12</v>
      </c>
      <c r="Z123" s="277">
        <f t="shared" si="100"/>
        <v>16</v>
      </c>
    </row>
    <row r="124" spans="2:26">
      <c r="B124" s="277" t="s">
        <v>620</v>
      </c>
      <c r="C124" s="277" t="str">
        <f>'Daily Mbr Ins'!C107</f>
        <v>025</v>
      </c>
      <c r="D124" s="277">
        <f>'Daily Mbr Ins'!B107</f>
        <v>12164</v>
      </c>
      <c r="E124" s="277" t="str">
        <f>'Daily Mbr Ins'!D107</f>
        <v>Scottsdale</v>
      </c>
      <c r="F124" s="201">
        <f>'Daily Mbr Ins'!F107</f>
        <v>10</v>
      </c>
      <c r="G124" s="201">
        <f>'Daily Mbr Ins'!L107</f>
        <v>0</v>
      </c>
      <c r="H124" s="241">
        <f t="shared" si="95"/>
        <v>0</v>
      </c>
      <c r="I124" s="242">
        <f t="shared" si="84"/>
        <v>10</v>
      </c>
      <c r="J124" s="201">
        <f>'Daily Mbr Ins'!N107</f>
        <v>4</v>
      </c>
      <c r="K124" s="201">
        <f>'Daily Mbr Ins'!T107</f>
        <v>0</v>
      </c>
      <c r="L124" s="241">
        <f t="shared" si="96"/>
        <v>0</v>
      </c>
      <c r="M124" s="201">
        <f t="shared" si="85"/>
        <v>4</v>
      </c>
      <c r="N124" s="256" t="str">
        <f t="shared" si="86"/>
        <v>Yes</v>
      </c>
      <c r="O124" s="256" t="str">
        <f t="shared" si="87"/>
        <v>Yes</v>
      </c>
      <c r="P124" s="256" t="str">
        <f t="shared" si="88"/>
        <v>No</v>
      </c>
      <c r="Q124" s="256" t="str">
        <f t="shared" si="89"/>
        <v>No</v>
      </c>
      <c r="R124" s="387" t="str">
        <f t="shared" si="90"/>
        <v>No</v>
      </c>
      <c r="S124" s="387" t="str">
        <f t="shared" si="91"/>
        <v>Yes</v>
      </c>
      <c r="T124" s="387" t="str">
        <f t="shared" si="92"/>
        <v>Yes</v>
      </c>
      <c r="U124" s="387" t="str">
        <f t="shared" si="93"/>
        <v>No</v>
      </c>
      <c r="V124" s="387" t="str">
        <f t="shared" si="94"/>
        <v>No</v>
      </c>
      <c r="W124" s="277">
        <f t="shared" si="97"/>
        <v>10</v>
      </c>
      <c r="X124" s="277">
        <f t="shared" si="98"/>
        <v>20</v>
      </c>
      <c r="Y124" s="277">
        <f t="shared" si="99"/>
        <v>30</v>
      </c>
      <c r="Z124" s="277">
        <f t="shared" si="100"/>
        <v>40</v>
      </c>
    </row>
    <row r="125" spans="2:26">
      <c r="B125" s="277" t="s">
        <v>620</v>
      </c>
      <c r="C125" s="277" t="str">
        <f>'Daily Mbr Ins'!C141</f>
        <v>025</v>
      </c>
      <c r="D125" s="277">
        <f>'Daily Mbr Ins'!B141</f>
        <v>14357</v>
      </c>
      <c r="E125" s="277" t="str">
        <f>'Daily Mbr Ins'!D141</f>
        <v>Phoenix</v>
      </c>
      <c r="F125" s="201">
        <f>'Daily Mbr Ins'!F141</f>
        <v>10</v>
      </c>
      <c r="G125" s="201">
        <f>'Daily Mbr Ins'!L141</f>
        <v>0</v>
      </c>
      <c r="H125" s="241">
        <f t="shared" si="95"/>
        <v>0</v>
      </c>
      <c r="I125" s="242">
        <f t="shared" si="84"/>
        <v>10</v>
      </c>
      <c r="J125" s="201">
        <f>'Daily Mbr Ins'!N141</f>
        <v>4</v>
      </c>
      <c r="K125" s="201">
        <f>'Daily Mbr Ins'!T141</f>
        <v>0</v>
      </c>
      <c r="L125" s="241">
        <f t="shared" si="96"/>
        <v>0</v>
      </c>
      <c r="M125" s="201">
        <f t="shared" si="85"/>
        <v>4</v>
      </c>
      <c r="N125" s="256" t="str">
        <f t="shared" si="86"/>
        <v>Yes</v>
      </c>
      <c r="O125" s="256" t="str">
        <f t="shared" si="87"/>
        <v>No</v>
      </c>
      <c r="P125" s="256" t="str">
        <f t="shared" si="88"/>
        <v>No</v>
      </c>
      <c r="Q125" s="256" t="str">
        <f t="shared" si="89"/>
        <v>No</v>
      </c>
      <c r="R125" s="387" t="str">
        <f t="shared" si="90"/>
        <v>No</v>
      </c>
      <c r="S125" s="387" t="str">
        <f t="shared" si="91"/>
        <v>No</v>
      </c>
      <c r="T125" s="387" t="str">
        <f t="shared" si="92"/>
        <v>Yes</v>
      </c>
      <c r="U125" s="387" t="str">
        <f t="shared" si="93"/>
        <v>No</v>
      </c>
      <c r="V125" s="387" t="str">
        <f t="shared" si="94"/>
        <v>No</v>
      </c>
      <c r="W125" s="277">
        <f t="shared" si="97"/>
        <v>10</v>
      </c>
      <c r="X125" s="277">
        <f t="shared" si="98"/>
        <v>20</v>
      </c>
      <c r="Y125" s="277">
        <f t="shared" si="99"/>
        <v>30</v>
      </c>
      <c r="Z125" s="277">
        <f t="shared" si="100"/>
        <v>40</v>
      </c>
    </row>
    <row r="126" spans="2:26">
      <c r="B126" s="277" t="s">
        <v>620</v>
      </c>
      <c r="C126" s="277" t="str">
        <f>'Daily Mbr Ins'!C146</f>
        <v>025</v>
      </c>
      <c r="D126" s="277">
        <f>'Daily Mbr Ins'!B146</f>
        <v>15001</v>
      </c>
      <c r="E126" s="277" t="str">
        <f>'Daily Mbr Ins'!D146</f>
        <v>Phoenix</v>
      </c>
      <c r="F126" s="201">
        <f>'Daily Mbr Ins'!F146</f>
        <v>10</v>
      </c>
      <c r="G126" s="201">
        <f>'Daily Mbr Ins'!L146</f>
        <v>0</v>
      </c>
      <c r="H126" s="241">
        <f t="shared" si="95"/>
        <v>0</v>
      </c>
      <c r="I126" s="242">
        <f t="shared" si="84"/>
        <v>10</v>
      </c>
      <c r="J126" s="201">
        <f>'Daily Mbr Ins'!N146</f>
        <v>3</v>
      </c>
      <c r="K126" s="201">
        <f>'Daily Mbr Ins'!T146</f>
        <v>0</v>
      </c>
      <c r="L126" s="241">
        <f t="shared" si="96"/>
        <v>0</v>
      </c>
      <c r="M126" s="201">
        <f t="shared" si="85"/>
        <v>3</v>
      </c>
      <c r="N126" s="256" t="str">
        <f t="shared" si="86"/>
        <v>Yes</v>
      </c>
      <c r="O126" s="256" t="str">
        <f t="shared" si="87"/>
        <v>Yes</v>
      </c>
      <c r="P126" s="256" t="str">
        <f t="shared" si="88"/>
        <v>No</v>
      </c>
      <c r="Q126" s="256" t="str">
        <f t="shared" si="89"/>
        <v>No</v>
      </c>
      <c r="R126" s="387" t="str">
        <f t="shared" si="90"/>
        <v>No</v>
      </c>
      <c r="S126" s="387" t="str">
        <f t="shared" si="91"/>
        <v>No</v>
      </c>
      <c r="T126" s="387" t="str">
        <f t="shared" si="92"/>
        <v>No</v>
      </c>
      <c r="U126" s="387" t="str">
        <f t="shared" si="93"/>
        <v>Yes</v>
      </c>
      <c r="V126" s="387" t="str">
        <f t="shared" si="94"/>
        <v>Yes</v>
      </c>
      <c r="W126" s="277">
        <f t="shared" si="97"/>
        <v>10</v>
      </c>
      <c r="X126" s="277">
        <f t="shared" si="98"/>
        <v>20</v>
      </c>
      <c r="Y126" s="277">
        <f t="shared" si="99"/>
        <v>30</v>
      </c>
      <c r="Z126" s="277">
        <f t="shared" si="100"/>
        <v>40</v>
      </c>
    </row>
    <row r="127" spans="2:26">
      <c r="B127" s="277" t="s">
        <v>625</v>
      </c>
      <c r="C127" s="277" t="str">
        <f>'Daily Mbr Ins'!C20</f>
        <v>026</v>
      </c>
      <c r="D127" s="277">
        <f>'Daily Mbr Ins'!B20</f>
        <v>3136</v>
      </c>
      <c r="E127" s="277" t="str">
        <f>'Daily Mbr Ins'!D20</f>
        <v>Casa Grande</v>
      </c>
      <c r="F127" s="201">
        <f>'Daily Mbr Ins'!F20</f>
        <v>9</v>
      </c>
      <c r="G127" s="201">
        <f>'Daily Mbr Ins'!L20</f>
        <v>0</v>
      </c>
      <c r="H127" s="241">
        <f t="shared" si="95"/>
        <v>0</v>
      </c>
      <c r="I127" s="242">
        <f t="shared" si="84"/>
        <v>9</v>
      </c>
      <c r="J127" s="201">
        <f>'Daily Mbr Ins'!N20</f>
        <v>3</v>
      </c>
      <c r="K127" s="201">
        <f>'Daily Mbr Ins'!T20</f>
        <v>0</v>
      </c>
      <c r="L127" s="241">
        <f t="shared" si="96"/>
        <v>0</v>
      </c>
      <c r="M127" s="201">
        <f t="shared" si="85"/>
        <v>3</v>
      </c>
      <c r="N127" s="256" t="str">
        <f t="shared" si="86"/>
        <v>Yes</v>
      </c>
      <c r="O127" s="256" t="str">
        <f t="shared" si="87"/>
        <v>Yes</v>
      </c>
      <c r="P127" s="256" t="str">
        <f t="shared" si="88"/>
        <v>No</v>
      </c>
      <c r="Q127" s="256" t="str">
        <f t="shared" si="89"/>
        <v>No</v>
      </c>
      <c r="R127" s="387" t="str">
        <f t="shared" si="90"/>
        <v>No</v>
      </c>
      <c r="S127" s="387" t="str">
        <f t="shared" si="91"/>
        <v>Yes</v>
      </c>
      <c r="T127" s="387" t="str">
        <f t="shared" si="92"/>
        <v>Yes</v>
      </c>
      <c r="U127" s="387" t="str">
        <f t="shared" si="93"/>
        <v>Yes</v>
      </c>
      <c r="V127" s="387" t="str">
        <f t="shared" si="94"/>
        <v>No</v>
      </c>
      <c r="W127" s="277">
        <f t="shared" si="97"/>
        <v>9</v>
      </c>
      <c r="X127" s="277">
        <f t="shared" si="98"/>
        <v>18</v>
      </c>
      <c r="Y127" s="277">
        <f t="shared" si="99"/>
        <v>27</v>
      </c>
      <c r="Z127" s="277">
        <f t="shared" si="100"/>
        <v>36</v>
      </c>
    </row>
    <row r="128" spans="2:26">
      <c r="B128" s="277" t="s">
        <v>625</v>
      </c>
      <c r="C128" s="277" t="str">
        <f>'Daily Mbr Ins'!C33</f>
        <v>026</v>
      </c>
      <c r="D128" s="277">
        <f>'Daily Mbr Ins'!B33</f>
        <v>5221</v>
      </c>
      <c r="E128" s="277" t="str">
        <f>'Daily Mbr Ins'!D33</f>
        <v>Florence</v>
      </c>
      <c r="F128" s="201">
        <f>'Daily Mbr Ins'!F33</f>
        <v>6</v>
      </c>
      <c r="G128" s="201">
        <f>'Daily Mbr Ins'!L33</f>
        <v>5</v>
      </c>
      <c r="H128" s="241">
        <f t="shared" si="95"/>
        <v>83.333333333333329</v>
      </c>
      <c r="I128" s="242">
        <f t="shared" si="84"/>
        <v>1</v>
      </c>
      <c r="J128" s="201">
        <f>'Daily Mbr Ins'!N33</f>
        <v>3</v>
      </c>
      <c r="K128" s="201">
        <f>'Daily Mbr Ins'!T33</f>
        <v>0</v>
      </c>
      <c r="L128" s="241">
        <f t="shared" si="96"/>
        <v>0</v>
      </c>
      <c r="M128" s="201">
        <f t="shared" si="85"/>
        <v>3</v>
      </c>
      <c r="N128" s="256" t="str">
        <f t="shared" si="86"/>
        <v>Yes</v>
      </c>
      <c r="O128" s="256" t="str">
        <f t="shared" si="87"/>
        <v>Yes</v>
      </c>
      <c r="P128" s="256" t="str">
        <f t="shared" si="88"/>
        <v>No</v>
      </c>
      <c r="Q128" s="256" t="str">
        <f t="shared" si="89"/>
        <v>No</v>
      </c>
      <c r="R128" s="387" t="str">
        <f t="shared" si="90"/>
        <v>No</v>
      </c>
      <c r="S128" s="387" t="str">
        <f t="shared" si="91"/>
        <v>No</v>
      </c>
      <c r="T128" s="387" t="str">
        <f t="shared" si="92"/>
        <v>Yes</v>
      </c>
      <c r="U128" s="387" t="str">
        <f t="shared" si="93"/>
        <v>Yes</v>
      </c>
      <c r="V128" s="387" t="str">
        <f t="shared" si="94"/>
        <v>No</v>
      </c>
      <c r="W128" s="277">
        <f t="shared" si="97"/>
        <v>1</v>
      </c>
      <c r="X128" s="277">
        <f t="shared" si="98"/>
        <v>7</v>
      </c>
      <c r="Y128" s="277">
        <f t="shared" si="99"/>
        <v>13</v>
      </c>
      <c r="Z128" s="277">
        <f t="shared" si="100"/>
        <v>19</v>
      </c>
    </row>
    <row r="129" spans="2:26">
      <c r="B129" s="277" t="s">
        <v>625</v>
      </c>
      <c r="C129" s="277" t="str">
        <f>'Daily Mbr Ins'!C84</f>
        <v>026</v>
      </c>
      <c r="D129" s="277">
        <f>'Daily Mbr Ins'!B84</f>
        <v>10062</v>
      </c>
      <c r="E129" s="277" t="str">
        <f>'Daily Mbr Ins'!D84</f>
        <v>Phoenix</v>
      </c>
      <c r="F129" s="201">
        <f>'Daily Mbr Ins'!F84</f>
        <v>23</v>
      </c>
      <c r="G129" s="201">
        <f>'Daily Mbr Ins'!L84</f>
        <v>2</v>
      </c>
      <c r="H129" s="241">
        <f t="shared" si="95"/>
        <v>8.695652173913043</v>
      </c>
      <c r="I129" s="242">
        <f t="shared" si="84"/>
        <v>21</v>
      </c>
      <c r="J129" s="201">
        <f>'Daily Mbr Ins'!N84</f>
        <v>8</v>
      </c>
      <c r="K129" s="201">
        <f>'Daily Mbr Ins'!T84</f>
        <v>1</v>
      </c>
      <c r="L129" s="241">
        <f t="shared" si="96"/>
        <v>12.5</v>
      </c>
      <c r="M129" s="201">
        <f t="shared" si="85"/>
        <v>7</v>
      </c>
      <c r="N129" s="256" t="str">
        <f t="shared" si="86"/>
        <v>Yes</v>
      </c>
      <c r="O129" s="256" t="str">
        <f t="shared" si="87"/>
        <v>Yes</v>
      </c>
      <c r="P129" s="256" t="str">
        <f t="shared" si="88"/>
        <v>No</v>
      </c>
      <c r="Q129" s="256" t="str">
        <f t="shared" si="89"/>
        <v>No</v>
      </c>
      <c r="R129" s="387" t="str">
        <f t="shared" si="90"/>
        <v>Yes</v>
      </c>
      <c r="S129" s="387" t="str">
        <f t="shared" si="91"/>
        <v>Yes</v>
      </c>
      <c r="T129" s="387" t="str">
        <f t="shared" si="92"/>
        <v>Yes</v>
      </c>
      <c r="U129" s="387" t="str">
        <f t="shared" si="93"/>
        <v>Yes</v>
      </c>
      <c r="V129" s="387" t="str">
        <f t="shared" si="94"/>
        <v>Yes</v>
      </c>
      <c r="W129" s="277">
        <f t="shared" si="97"/>
        <v>21</v>
      </c>
      <c r="X129" s="277">
        <f t="shared" si="98"/>
        <v>44</v>
      </c>
      <c r="Y129" s="277">
        <f t="shared" si="99"/>
        <v>67</v>
      </c>
      <c r="Z129" s="277">
        <f t="shared" si="100"/>
        <v>90</v>
      </c>
    </row>
    <row r="130" spans="2:26">
      <c r="B130" s="277" t="s">
        <v>625</v>
      </c>
      <c r="C130" s="201" t="str">
        <f>'Daily Mbr Ins'!C112</f>
        <v>026</v>
      </c>
      <c r="D130" s="246">
        <f>'Daily Mbr Ins'!B112</f>
        <v>12375</v>
      </c>
      <c r="E130" s="246" t="str">
        <f>'Daily Mbr Ins'!D112</f>
        <v>Coolidge</v>
      </c>
      <c r="F130" s="201">
        <f>'Daily Mbr Ins'!F112</f>
        <v>4</v>
      </c>
      <c r="G130" s="201">
        <f>'Daily Mbr Ins'!L112</f>
        <v>0</v>
      </c>
      <c r="H130" s="241">
        <f t="shared" si="95"/>
        <v>0</v>
      </c>
      <c r="I130" s="242">
        <f t="shared" si="84"/>
        <v>4</v>
      </c>
      <c r="J130" s="201">
        <f>'Daily Mbr Ins'!N112</f>
        <v>3</v>
      </c>
      <c r="K130" s="201">
        <f>'Daily Mbr Ins'!T112</f>
        <v>0</v>
      </c>
      <c r="L130" s="241">
        <f t="shared" si="96"/>
        <v>0</v>
      </c>
      <c r="M130" s="201">
        <f t="shared" si="85"/>
        <v>3</v>
      </c>
      <c r="N130" s="256"/>
      <c r="O130" s="256"/>
      <c r="P130" s="256"/>
      <c r="Q130" s="256"/>
      <c r="R130" s="387"/>
      <c r="S130" s="387"/>
      <c r="T130" s="387"/>
      <c r="U130" s="387"/>
      <c r="V130" s="387"/>
      <c r="W130" s="277">
        <f t="shared" si="97"/>
        <v>4</v>
      </c>
      <c r="X130" s="277">
        <f t="shared" si="98"/>
        <v>8</v>
      </c>
      <c r="Y130" s="277">
        <f t="shared" si="99"/>
        <v>12</v>
      </c>
      <c r="Z130" s="277">
        <f t="shared" si="100"/>
        <v>16</v>
      </c>
    </row>
    <row r="131" spans="2:26">
      <c r="B131" s="277" t="s">
        <v>625</v>
      </c>
      <c r="C131" s="201" t="str">
        <f>'Daily Mbr Ins'!C130</f>
        <v>026</v>
      </c>
      <c r="D131" s="201">
        <f>'Daily Mbr Ins'!B130</f>
        <v>13841</v>
      </c>
      <c r="E131" s="201" t="str">
        <f>'Daily Mbr Ins'!D130</f>
        <v>Eloy</v>
      </c>
      <c r="F131" s="201">
        <f>'Daily Mbr Ins'!F130</f>
        <v>4</v>
      </c>
      <c r="G131" s="201">
        <f>'Daily Mbr Ins'!L130</f>
        <v>1</v>
      </c>
      <c r="H131" s="241">
        <f t="shared" si="95"/>
        <v>25</v>
      </c>
      <c r="I131" s="242">
        <f t="shared" si="84"/>
        <v>3</v>
      </c>
      <c r="J131" s="201">
        <f>'Daily Mbr Ins'!N130</f>
        <v>3</v>
      </c>
      <c r="K131" s="201">
        <f>'Daily Mbr Ins'!T130</f>
        <v>0</v>
      </c>
      <c r="L131" s="241">
        <f t="shared" si="96"/>
        <v>0</v>
      </c>
      <c r="M131" s="201">
        <f t="shared" si="85"/>
        <v>3</v>
      </c>
      <c r="N131" s="256" t="str">
        <f>IF(COUNTIF(Missing185,D131)=0,"Yes","No")</f>
        <v>Yes</v>
      </c>
      <c r="O131" s="256" t="str">
        <f>IF(COUNTIF(Missing365,D131)=0,"Yes","No")</f>
        <v>Yes</v>
      </c>
      <c r="P131" s="256" t="str">
        <f t="shared" ref="P131:P139" si="101">IF(COUNTIF(Missing1728,D131)=0,"Yes","No")</f>
        <v>No</v>
      </c>
      <c r="Q131" s="256" t="str">
        <f>IF(COUNTIF(MissingSP7,D131)=0,"Yes","No")</f>
        <v>No</v>
      </c>
      <c r="R131" s="387" t="str">
        <f>IF(AND($S131&gt;="Yes", $T131&gt;="Yes", $U131&gt;="Yes", $V131&gt;="Yes"), "Yes", "No")</f>
        <v>No</v>
      </c>
      <c r="S131" s="387" t="str">
        <f t="shared" ref="S131:S139" si="102">IF((COUNTIF(ProgramDir,D131)=0),"No","Yes")</f>
        <v>No</v>
      </c>
      <c r="T131" s="387" t="str">
        <f t="shared" ref="T131:T139" si="103">IF(COUNTIF(NonCompliantGrandKnight,D131)=0,"No","Yes")</f>
        <v>Yes</v>
      </c>
      <c r="U131" s="387" t="str">
        <f t="shared" ref="U131:U139" si="104">IF(COUNTIF(FamilyDir,D131)=0,"No","Yes")</f>
        <v>Yes</v>
      </c>
      <c r="V131" s="387" t="str">
        <f t="shared" ref="V131:V139" si="105">IF(COUNTIF(CommunityDir,D131)=0,"No","Yes")</f>
        <v>No</v>
      </c>
      <c r="W131" s="277">
        <f t="shared" si="97"/>
        <v>3</v>
      </c>
      <c r="X131" s="277">
        <f t="shared" si="98"/>
        <v>7</v>
      </c>
      <c r="Y131" s="277">
        <f t="shared" si="99"/>
        <v>11</v>
      </c>
      <c r="Z131" s="277">
        <f t="shared" si="100"/>
        <v>15</v>
      </c>
    </row>
    <row r="132" spans="2:26">
      <c r="B132" s="277" t="s">
        <v>625</v>
      </c>
      <c r="C132" s="311" t="str">
        <f>'Daily Mbr Ins'!C158</f>
        <v>026</v>
      </c>
      <c r="D132" s="311">
        <f>'Daily Mbr Ins'!B158</f>
        <v>17036</v>
      </c>
      <c r="E132" s="311" t="str">
        <f>'Daily Mbr Ins'!D158</f>
        <v>San Tan Valley</v>
      </c>
      <c r="F132" s="311">
        <f>'Daily Mbr Ins'!$F$158</f>
        <v>4</v>
      </c>
      <c r="G132" s="311">
        <f>'Daily Mbr Ins'!$L$158</f>
        <v>7</v>
      </c>
      <c r="H132" s="241">
        <f>IF(F132=0,0,G132*100/F132)</f>
        <v>175</v>
      </c>
      <c r="I132" s="242" t="str">
        <f t="shared" si="84"/>
        <v>Yes</v>
      </c>
      <c r="J132" s="311">
        <f>'Daily Mbr Ins'!$N$158</f>
        <v>3</v>
      </c>
      <c r="K132" s="311">
        <f>'Daily Mbr Ins'!$T$158</f>
        <v>1</v>
      </c>
      <c r="L132" s="241">
        <f>IF(J132=0,0,K132*100/J132)</f>
        <v>33.333333333333336</v>
      </c>
      <c r="M132" s="201">
        <f t="shared" si="85"/>
        <v>2</v>
      </c>
      <c r="N132" s="312" t="s">
        <v>801</v>
      </c>
      <c r="O132" s="312" t="s">
        <v>801</v>
      </c>
      <c r="P132" s="256" t="str">
        <f t="shared" si="101"/>
        <v>No</v>
      </c>
      <c r="Q132" s="256" t="s">
        <v>801</v>
      </c>
      <c r="R132" s="387" t="str">
        <f>IF(COUNTIF(SENonCompliant,D132)=0,"Yes","No")</f>
        <v>No</v>
      </c>
      <c r="S132" s="387" t="str">
        <f t="shared" si="102"/>
        <v>No</v>
      </c>
      <c r="T132" s="387" t="str">
        <f t="shared" si="103"/>
        <v>No</v>
      </c>
      <c r="U132" s="387" t="str">
        <f t="shared" si="104"/>
        <v>No</v>
      </c>
      <c r="V132" s="387" t="str">
        <f t="shared" si="105"/>
        <v>No</v>
      </c>
      <c r="W132" s="507">
        <v>0</v>
      </c>
      <c r="X132" s="507">
        <v>0</v>
      </c>
      <c r="Y132" s="507">
        <v>0</v>
      </c>
      <c r="Z132" s="507">
        <v>0</v>
      </c>
    </row>
    <row r="133" spans="2:26">
      <c r="B133" s="201" t="s">
        <v>644</v>
      </c>
      <c r="C133" s="201" t="str">
        <f>'Daily Mbr Ins'!C47</f>
        <v>027</v>
      </c>
      <c r="D133" s="201">
        <f>'Daily Mbr Ins'!B47</f>
        <v>7243</v>
      </c>
      <c r="E133" s="201" t="str">
        <f>'Daily Mbr Ins'!D47</f>
        <v>Apache Jct</v>
      </c>
      <c r="F133" s="201">
        <f>'Daily Mbr Ins'!F47</f>
        <v>7</v>
      </c>
      <c r="G133" s="201">
        <f>'Daily Mbr Ins'!L47</f>
        <v>0</v>
      </c>
      <c r="H133" s="241">
        <f t="shared" ref="H133:H162" si="106">G133*100/F133</f>
        <v>0</v>
      </c>
      <c r="I133" s="242">
        <f t="shared" si="84"/>
        <v>7</v>
      </c>
      <c r="J133" s="201">
        <f>'Daily Mbr Ins'!N47</f>
        <v>3</v>
      </c>
      <c r="K133" s="201">
        <f>'Daily Mbr Ins'!T47</f>
        <v>-1</v>
      </c>
      <c r="L133" s="241">
        <f t="shared" ref="L133:L162" si="107">K133*100/J133</f>
        <v>-33.333333333333336</v>
      </c>
      <c r="M133" s="201">
        <f t="shared" si="85"/>
        <v>4</v>
      </c>
      <c r="N133" s="256" t="str">
        <f t="shared" ref="N133:N139" si="108">IF(COUNTIF(Missing185,D133)=0,"Yes","No")</f>
        <v>Yes</v>
      </c>
      <c r="O133" s="256" t="str">
        <f t="shared" ref="O133:O139" si="109">IF(COUNTIF(Missing365,D133)=0,"Yes","No")</f>
        <v>Yes</v>
      </c>
      <c r="P133" s="256" t="str">
        <f t="shared" si="101"/>
        <v>No</v>
      </c>
      <c r="Q133" s="256" t="str">
        <f t="shared" ref="Q133:Q139" si="110">IF(COUNTIF(MissingSP7,D133)=0,"Yes","No")</f>
        <v>No</v>
      </c>
      <c r="R133" s="387" t="str">
        <f t="shared" ref="R133:R139" si="111">IF(AND($S133&gt;="Yes", $T133&gt;="Yes", $U133&gt;="Yes", $V133&gt;="Yes"), "Yes", "No")</f>
        <v>No</v>
      </c>
      <c r="S133" s="387" t="str">
        <f t="shared" si="102"/>
        <v>No</v>
      </c>
      <c r="T133" s="387" t="str">
        <f t="shared" si="103"/>
        <v>Yes</v>
      </c>
      <c r="U133" s="387" t="str">
        <f t="shared" si="104"/>
        <v>No</v>
      </c>
      <c r="V133" s="387" t="str">
        <f t="shared" si="105"/>
        <v>No</v>
      </c>
      <c r="W133" s="277">
        <f t="shared" ref="W133:W162" si="112">IF(AND($G133&gt;=$F133,$K133&gt;=$J133), "S", $F133-$G133)</f>
        <v>7</v>
      </c>
      <c r="X133" s="277">
        <f t="shared" ref="X133:X162" si="113">IF(AND($G133&gt;=$F133*2,$K133&gt;=$J133),"DS",$F133*2-$G133)</f>
        <v>14</v>
      </c>
      <c r="Y133" s="277">
        <f t="shared" ref="Y133:Y162" si="114">IF(AND($G133&gt;=$F133*3,$K133&gt;=$J133),"TS",$F133*3-$G133)</f>
        <v>21</v>
      </c>
      <c r="Z133" s="277">
        <f t="shared" ref="Z133:Z162" si="115">IF(AND($G133&gt;=$F133*4,$K133&gt;=$J133),"QS",$F133*4-$G133)</f>
        <v>28</v>
      </c>
    </row>
    <row r="134" spans="2:26">
      <c r="B134" s="277" t="s">
        <v>644</v>
      </c>
      <c r="C134" s="277" t="str">
        <f>'Daily Mbr Ins'!C55</f>
        <v>027</v>
      </c>
      <c r="D134" s="277">
        <f>'Daily Mbr Ins'!B55</f>
        <v>7904</v>
      </c>
      <c r="E134" s="277" t="str">
        <f>'Daily Mbr Ins'!D55</f>
        <v>Mesa</v>
      </c>
      <c r="F134" s="201">
        <f>'Daily Mbr Ins'!F55</f>
        <v>19</v>
      </c>
      <c r="G134" s="201">
        <f>'Daily Mbr Ins'!L55</f>
        <v>1</v>
      </c>
      <c r="H134" s="241">
        <f t="shared" si="106"/>
        <v>5.2631578947368425</v>
      </c>
      <c r="I134" s="242">
        <f t="shared" si="84"/>
        <v>18</v>
      </c>
      <c r="J134" s="201">
        <f>'Daily Mbr Ins'!N55</f>
        <v>7</v>
      </c>
      <c r="K134" s="201">
        <f>'Daily Mbr Ins'!T55</f>
        <v>2</v>
      </c>
      <c r="L134" s="241">
        <f t="shared" si="107"/>
        <v>28.571428571428573</v>
      </c>
      <c r="M134" s="201">
        <f t="shared" si="85"/>
        <v>5</v>
      </c>
      <c r="N134" s="256" t="str">
        <f t="shared" si="108"/>
        <v>Yes</v>
      </c>
      <c r="O134" s="256" t="str">
        <f t="shared" si="109"/>
        <v>Yes</v>
      </c>
      <c r="P134" s="256" t="str">
        <f t="shared" si="101"/>
        <v>No</v>
      </c>
      <c r="Q134" s="256" t="str">
        <f t="shared" si="110"/>
        <v>No</v>
      </c>
      <c r="R134" s="387" t="str">
        <f t="shared" si="111"/>
        <v>No</v>
      </c>
      <c r="S134" s="387" t="str">
        <f t="shared" si="102"/>
        <v>Yes</v>
      </c>
      <c r="T134" s="387" t="str">
        <f t="shared" si="103"/>
        <v>Yes</v>
      </c>
      <c r="U134" s="387" t="str">
        <f t="shared" si="104"/>
        <v>No</v>
      </c>
      <c r="V134" s="387" t="str">
        <f t="shared" si="105"/>
        <v>Yes</v>
      </c>
      <c r="W134" s="277">
        <f t="shared" si="112"/>
        <v>18</v>
      </c>
      <c r="X134" s="277">
        <f t="shared" si="113"/>
        <v>37</v>
      </c>
      <c r="Y134" s="277">
        <f t="shared" si="114"/>
        <v>56</v>
      </c>
      <c r="Z134" s="277">
        <f t="shared" si="115"/>
        <v>75</v>
      </c>
    </row>
    <row r="135" spans="2:26">
      <c r="B135" s="277" t="s">
        <v>644</v>
      </c>
      <c r="C135" s="277" t="str">
        <f>'Daily Mbr Ins'!C108</f>
        <v>027</v>
      </c>
      <c r="D135" s="277">
        <f>'Daily Mbr Ins'!B108</f>
        <v>12246</v>
      </c>
      <c r="E135" s="277" t="str">
        <f>'Daily Mbr Ins'!D108</f>
        <v>Chandler</v>
      </c>
      <c r="F135" s="201">
        <f>'Daily Mbr Ins'!F108</f>
        <v>11</v>
      </c>
      <c r="G135" s="201">
        <f>'Daily Mbr Ins'!L108</f>
        <v>0</v>
      </c>
      <c r="H135" s="241">
        <f t="shared" si="106"/>
        <v>0</v>
      </c>
      <c r="I135" s="242">
        <f t="shared" si="84"/>
        <v>11</v>
      </c>
      <c r="J135" s="201">
        <f>'Daily Mbr Ins'!N108</f>
        <v>4</v>
      </c>
      <c r="K135" s="201">
        <f>'Daily Mbr Ins'!T108</f>
        <v>0</v>
      </c>
      <c r="L135" s="241">
        <f t="shared" si="107"/>
        <v>0</v>
      </c>
      <c r="M135" s="201">
        <f t="shared" si="85"/>
        <v>4</v>
      </c>
      <c r="N135" s="256" t="str">
        <f t="shared" si="108"/>
        <v>Yes</v>
      </c>
      <c r="O135" s="256" t="str">
        <f t="shared" si="109"/>
        <v>No</v>
      </c>
      <c r="P135" s="256" t="str">
        <f t="shared" si="101"/>
        <v>No</v>
      </c>
      <c r="Q135" s="256" t="str">
        <f t="shared" si="110"/>
        <v>No</v>
      </c>
      <c r="R135" s="387" t="str">
        <f t="shared" si="111"/>
        <v>No</v>
      </c>
      <c r="S135" s="387" t="str">
        <f t="shared" si="102"/>
        <v>No</v>
      </c>
      <c r="T135" s="387" t="str">
        <f t="shared" si="103"/>
        <v>Yes</v>
      </c>
      <c r="U135" s="387" t="str">
        <f t="shared" si="104"/>
        <v>No</v>
      </c>
      <c r="V135" s="387" t="str">
        <f t="shared" si="105"/>
        <v>No</v>
      </c>
      <c r="W135" s="277">
        <f t="shared" si="112"/>
        <v>11</v>
      </c>
      <c r="X135" s="277">
        <f t="shared" si="113"/>
        <v>22</v>
      </c>
      <c r="Y135" s="277">
        <f t="shared" si="114"/>
        <v>33</v>
      </c>
      <c r="Z135" s="277">
        <f t="shared" si="115"/>
        <v>44</v>
      </c>
    </row>
    <row r="136" spans="2:26">
      <c r="B136" s="277" t="s">
        <v>644</v>
      </c>
      <c r="C136" s="277" t="str">
        <f>'Daily Mbr Ins'!C128</f>
        <v>027</v>
      </c>
      <c r="D136" s="277">
        <f>'Daily Mbr Ins'!B128</f>
        <v>13779</v>
      </c>
      <c r="E136" s="277" t="str">
        <f>'Daily Mbr Ins'!D128</f>
        <v>Gilbert</v>
      </c>
      <c r="F136" s="201">
        <f>'Daily Mbr Ins'!F128</f>
        <v>15</v>
      </c>
      <c r="G136" s="201">
        <f>'Daily Mbr Ins'!L128</f>
        <v>-1</v>
      </c>
      <c r="H136" s="241">
        <f t="shared" si="106"/>
        <v>-6.666666666666667</v>
      </c>
      <c r="I136" s="242">
        <f t="shared" si="84"/>
        <v>16</v>
      </c>
      <c r="J136" s="201">
        <f>'Daily Mbr Ins'!N128</f>
        <v>6</v>
      </c>
      <c r="K136" s="201">
        <f>'Daily Mbr Ins'!T128</f>
        <v>0</v>
      </c>
      <c r="L136" s="241">
        <f t="shared" si="107"/>
        <v>0</v>
      </c>
      <c r="M136" s="201">
        <f t="shared" si="85"/>
        <v>6</v>
      </c>
      <c r="N136" s="256" t="str">
        <f t="shared" si="108"/>
        <v>Yes</v>
      </c>
      <c r="O136" s="256" t="str">
        <f t="shared" si="109"/>
        <v>Yes</v>
      </c>
      <c r="P136" s="256" t="str">
        <f t="shared" si="101"/>
        <v>No</v>
      </c>
      <c r="Q136" s="256" t="str">
        <f t="shared" si="110"/>
        <v>No</v>
      </c>
      <c r="R136" s="387" t="str">
        <f t="shared" si="111"/>
        <v>No</v>
      </c>
      <c r="S136" s="387" t="str">
        <f t="shared" si="102"/>
        <v>No</v>
      </c>
      <c r="T136" s="387" t="str">
        <f t="shared" si="103"/>
        <v>Yes</v>
      </c>
      <c r="U136" s="387" t="str">
        <f t="shared" si="104"/>
        <v>No</v>
      </c>
      <c r="V136" s="387" t="str">
        <f t="shared" si="105"/>
        <v>No</v>
      </c>
      <c r="W136" s="277">
        <f t="shared" si="112"/>
        <v>16</v>
      </c>
      <c r="X136" s="277">
        <f t="shared" si="113"/>
        <v>31</v>
      </c>
      <c r="Y136" s="277">
        <f t="shared" si="114"/>
        <v>46</v>
      </c>
      <c r="Z136" s="277">
        <f t="shared" si="115"/>
        <v>61</v>
      </c>
    </row>
    <row r="137" spans="2:26">
      <c r="B137" s="277" t="s">
        <v>625</v>
      </c>
      <c r="C137" s="277" t="str">
        <f>'Daily Mbr Ins'!C27</f>
        <v>028</v>
      </c>
      <c r="D137" s="277">
        <f>'Daily Mbr Ins'!B27</f>
        <v>4339</v>
      </c>
      <c r="E137" s="277" t="str">
        <f>'Daily Mbr Ins'!D27</f>
        <v>Phoenix</v>
      </c>
      <c r="F137" s="201">
        <f>'Daily Mbr Ins'!F27</f>
        <v>4</v>
      </c>
      <c r="G137" s="201">
        <f>'Daily Mbr Ins'!L27</f>
        <v>0</v>
      </c>
      <c r="H137" s="241">
        <f t="shared" si="106"/>
        <v>0</v>
      </c>
      <c r="I137" s="242">
        <f t="shared" si="84"/>
        <v>4</v>
      </c>
      <c r="J137" s="201">
        <f>'Daily Mbr Ins'!N27</f>
        <v>3</v>
      </c>
      <c r="K137" s="201">
        <f>'Daily Mbr Ins'!T27</f>
        <v>0</v>
      </c>
      <c r="L137" s="241">
        <f t="shared" si="107"/>
        <v>0</v>
      </c>
      <c r="M137" s="201">
        <f t="shared" si="85"/>
        <v>3</v>
      </c>
      <c r="N137" s="256" t="str">
        <f t="shared" si="108"/>
        <v>Yes</v>
      </c>
      <c r="O137" s="256" t="str">
        <f t="shared" si="109"/>
        <v>Yes</v>
      </c>
      <c r="P137" s="256" t="str">
        <f t="shared" si="101"/>
        <v>No</v>
      </c>
      <c r="Q137" s="256" t="str">
        <f t="shared" si="110"/>
        <v>No</v>
      </c>
      <c r="R137" s="387" t="str">
        <f t="shared" si="111"/>
        <v>No</v>
      </c>
      <c r="S137" s="387" t="str">
        <f t="shared" si="102"/>
        <v>No</v>
      </c>
      <c r="T137" s="387" t="str">
        <f t="shared" si="103"/>
        <v>Yes</v>
      </c>
      <c r="U137" s="387" t="str">
        <f t="shared" si="104"/>
        <v>No</v>
      </c>
      <c r="V137" s="387" t="str">
        <f t="shared" si="105"/>
        <v>No</v>
      </c>
      <c r="W137" s="277">
        <f t="shared" si="112"/>
        <v>4</v>
      </c>
      <c r="X137" s="277">
        <f t="shared" si="113"/>
        <v>8</v>
      </c>
      <c r="Y137" s="277">
        <f t="shared" si="114"/>
        <v>12</v>
      </c>
      <c r="Z137" s="277">
        <f t="shared" si="115"/>
        <v>16</v>
      </c>
    </row>
    <row r="138" spans="2:26">
      <c r="B138" s="277" t="s">
        <v>625</v>
      </c>
      <c r="C138" s="201" t="str">
        <f>'Daily Mbr Ins'!C30</f>
        <v>028</v>
      </c>
      <c r="D138" s="201">
        <f>'Daily Mbr Ins'!B30</f>
        <v>4737</v>
      </c>
      <c r="E138" s="201" t="str">
        <f>'Daily Mbr Ins'!D30</f>
        <v>Avondale</v>
      </c>
      <c r="F138" s="201">
        <f>'Daily Mbr Ins'!F30</f>
        <v>9</v>
      </c>
      <c r="G138" s="201">
        <f>'Daily Mbr Ins'!L30</f>
        <v>0</v>
      </c>
      <c r="H138" s="241">
        <f t="shared" si="106"/>
        <v>0</v>
      </c>
      <c r="I138" s="242">
        <f t="shared" si="84"/>
        <v>9</v>
      </c>
      <c r="J138" s="201">
        <f>'Daily Mbr Ins'!N30</f>
        <v>3</v>
      </c>
      <c r="K138" s="201">
        <f>'Daily Mbr Ins'!T30</f>
        <v>0</v>
      </c>
      <c r="L138" s="241">
        <f t="shared" si="107"/>
        <v>0</v>
      </c>
      <c r="M138" s="201">
        <f t="shared" si="85"/>
        <v>3</v>
      </c>
      <c r="N138" s="256" t="str">
        <f t="shared" si="108"/>
        <v>Yes</v>
      </c>
      <c r="O138" s="256" t="str">
        <f t="shared" si="109"/>
        <v>Yes</v>
      </c>
      <c r="P138" s="256" t="str">
        <f t="shared" si="101"/>
        <v>No</v>
      </c>
      <c r="Q138" s="256" t="str">
        <f t="shared" si="110"/>
        <v>No</v>
      </c>
      <c r="R138" s="387" t="str">
        <f t="shared" si="111"/>
        <v>No</v>
      </c>
      <c r="S138" s="387" t="str">
        <f t="shared" si="102"/>
        <v>No</v>
      </c>
      <c r="T138" s="387" t="str">
        <f t="shared" si="103"/>
        <v>Yes</v>
      </c>
      <c r="U138" s="387" t="str">
        <f t="shared" si="104"/>
        <v>No</v>
      </c>
      <c r="V138" s="387" t="str">
        <f t="shared" si="105"/>
        <v>No</v>
      </c>
      <c r="W138" s="277">
        <f t="shared" si="112"/>
        <v>9</v>
      </c>
      <c r="X138" s="277">
        <f t="shared" si="113"/>
        <v>18</v>
      </c>
      <c r="Y138" s="277">
        <f t="shared" si="114"/>
        <v>27</v>
      </c>
      <c r="Z138" s="277">
        <f t="shared" si="115"/>
        <v>36</v>
      </c>
    </row>
    <row r="139" spans="2:26">
      <c r="B139" s="277" t="s">
        <v>625</v>
      </c>
      <c r="C139" s="201" t="str">
        <f>'Daily Mbr Ins'!C52</f>
        <v>028</v>
      </c>
      <c r="D139" s="201">
        <f>'Daily Mbr Ins'!B52</f>
        <v>7562</v>
      </c>
      <c r="E139" s="201" t="str">
        <f>'Daily Mbr Ins'!D52</f>
        <v>Phoenix</v>
      </c>
      <c r="F139" s="201">
        <f>'Daily Mbr Ins'!F52</f>
        <v>5</v>
      </c>
      <c r="G139" s="201">
        <f>'Daily Mbr Ins'!L52</f>
        <v>0</v>
      </c>
      <c r="H139" s="241">
        <f t="shared" si="106"/>
        <v>0</v>
      </c>
      <c r="I139" s="242">
        <f t="shared" si="84"/>
        <v>5</v>
      </c>
      <c r="J139" s="201">
        <f>'Daily Mbr Ins'!N52</f>
        <v>3</v>
      </c>
      <c r="K139" s="201">
        <f>'Daily Mbr Ins'!T52</f>
        <v>0</v>
      </c>
      <c r="L139" s="241">
        <f t="shared" si="107"/>
        <v>0</v>
      </c>
      <c r="M139" s="201">
        <f t="shared" si="85"/>
        <v>3</v>
      </c>
      <c r="N139" s="256" t="str">
        <f t="shared" si="108"/>
        <v>Yes</v>
      </c>
      <c r="O139" s="256" t="str">
        <f t="shared" si="109"/>
        <v>Yes</v>
      </c>
      <c r="P139" s="256" t="str">
        <f t="shared" si="101"/>
        <v>No</v>
      </c>
      <c r="Q139" s="256" t="str">
        <f t="shared" si="110"/>
        <v>No</v>
      </c>
      <c r="R139" s="387" t="str">
        <f t="shared" si="111"/>
        <v>No</v>
      </c>
      <c r="S139" s="387" t="str">
        <f t="shared" si="102"/>
        <v>No</v>
      </c>
      <c r="T139" s="387" t="str">
        <f t="shared" si="103"/>
        <v>Yes</v>
      </c>
      <c r="U139" s="387" t="str">
        <f t="shared" si="104"/>
        <v>No</v>
      </c>
      <c r="V139" s="387" t="str">
        <f t="shared" si="105"/>
        <v>No</v>
      </c>
      <c r="W139" s="277">
        <f t="shared" si="112"/>
        <v>5</v>
      </c>
      <c r="X139" s="277">
        <f t="shared" si="113"/>
        <v>10</v>
      </c>
      <c r="Y139" s="277">
        <f t="shared" si="114"/>
        <v>15</v>
      </c>
      <c r="Z139" s="277">
        <f t="shared" si="115"/>
        <v>20</v>
      </c>
    </row>
    <row r="140" spans="2:26">
      <c r="B140" s="277" t="s">
        <v>625</v>
      </c>
      <c r="C140" s="201" t="str">
        <f>'Daily Mbr Ins'!C103</f>
        <v>028</v>
      </c>
      <c r="D140" s="246">
        <f>'Daily Mbr Ins'!B103</f>
        <v>11912</v>
      </c>
      <c r="E140" s="246" t="str">
        <f>'Daily Mbr Ins'!D103</f>
        <v>Phoenix</v>
      </c>
      <c r="F140" s="201">
        <f>'Daily Mbr Ins'!F103</f>
        <v>4</v>
      </c>
      <c r="G140" s="201">
        <f>'Daily Mbr Ins'!L103</f>
        <v>0</v>
      </c>
      <c r="H140" s="241">
        <f t="shared" si="106"/>
        <v>0</v>
      </c>
      <c r="I140" s="242">
        <f t="shared" si="84"/>
        <v>4</v>
      </c>
      <c r="J140" s="201">
        <f>'Daily Mbr Ins'!N103</f>
        <v>3</v>
      </c>
      <c r="K140" s="201">
        <f>'Daily Mbr Ins'!T103</f>
        <v>0</v>
      </c>
      <c r="L140" s="241">
        <f t="shared" si="107"/>
        <v>0</v>
      </c>
      <c r="M140" s="201">
        <f t="shared" si="85"/>
        <v>3</v>
      </c>
      <c r="N140" s="256"/>
      <c r="O140" s="256"/>
      <c r="P140" s="256"/>
      <c r="Q140" s="256"/>
      <c r="R140" s="387"/>
      <c r="S140" s="387"/>
      <c r="T140" s="387"/>
      <c r="U140" s="387"/>
      <c r="V140" s="387"/>
      <c r="W140" s="277">
        <f t="shared" si="112"/>
        <v>4</v>
      </c>
      <c r="X140" s="277">
        <f t="shared" si="113"/>
        <v>8</v>
      </c>
      <c r="Y140" s="277">
        <f t="shared" si="114"/>
        <v>12</v>
      </c>
      <c r="Z140" s="277">
        <f t="shared" si="115"/>
        <v>16</v>
      </c>
    </row>
    <row r="141" spans="2:26">
      <c r="B141" s="277" t="s">
        <v>625</v>
      </c>
      <c r="C141" s="201" t="str">
        <f>'Daily Mbr Ins'!C145</f>
        <v>028</v>
      </c>
      <c r="D141" s="201">
        <f>'Daily Mbr Ins'!B145</f>
        <v>14804</v>
      </c>
      <c r="E141" s="201" t="str">
        <f>'Daily Mbr Ins'!D145</f>
        <v>Cashion</v>
      </c>
      <c r="F141" s="201">
        <f>'Daily Mbr Ins'!F145</f>
        <v>4</v>
      </c>
      <c r="G141" s="201">
        <f>'Daily Mbr Ins'!L145</f>
        <v>4</v>
      </c>
      <c r="H141" s="241">
        <f t="shared" si="106"/>
        <v>100</v>
      </c>
      <c r="I141" s="242" t="str">
        <f t="shared" ref="I141:I162" si="116">IF($G141&gt;=$F141, "Yes",$F141-$G141)</f>
        <v>Yes</v>
      </c>
      <c r="J141" s="201">
        <f>'Daily Mbr Ins'!N145</f>
        <v>3</v>
      </c>
      <c r="K141" s="201">
        <f>'Daily Mbr Ins'!T145</f>
        <v>0</v>
      </c>
      <c r="L141" s="241">
        <f t="shared" si="107"/>
        <v>0</v>
      </c>
      <c r="M141" s="201">
        <f t="shared" ref="M141:M162" si="117">IF($K141&gt;=$J141, "Yes",$J141-$K141)</f>
        <v>3</v>
      </c>
      <c r="N141" s="256" t="str">
        <f t="shared" ref="N141:N152" si="118">IF(COUNTIF(Missing185,D141)=0,"Yes","No")</f>
        <v>No</v>
      </c>
      <c r="O141" s="256" t="str">
        <f t="shared" ref="O141:O152" si="119">IF(COUNTIF(Missing365,D141)=0,"Yes","No")</f>
        <v>No</v>
      </c>
      <c r="P141" s="256" t="str">
        <f t="shared" ref="P141:P152" si="120">IF(COUNTIF(Missing1728,D141)=0,"Yes","No")</f>
        <v>No</v>
      </c>
      <c r="Q141" s="256" t="str">
        <f t="shared" ref="Q141:Q152" si="121">IF(COUNTIF(MissingSP7,D141)=0,"Yes","No")</f>
        <v>No</v>
      </c>
      <c r="R141" s="387" t="str">
        <f t="shared" ref="R141:R152" si="122">IF(AND($S141&gt;="Yes", $T141&gt;="Yes", $U141&gt;="Yes", $V141&gt;="Yes"), "Yes", "No")</f>
        <v>No</v>
      </c>
      <c r="S141" s="387" t="str">
        <f t="shared" ref="S141:S152" si="123">IF((COUNTIF(ProgramDir,D141)=0),"No","Yes")</f>
        <v>No</v>
      </c>
      <c r="T141" s="387" t="str">
        <f t="shared" ref="T141:T152" si="124">IF(COUNTIF(NonCompliantGrandKnight,D141)=0,"No","Yes")</f>
        <v>No</v>
      </c>
      <c r="U141" s="387" t="str">
        <f t="shared" ref="U141:U152" si="125">IF(COUNTIF(FamilyDir,D141)=0,"No","Yes")</f>
        <v>No</v>
      </c>
      <c r="V141" s="387" t="str">
        <f t="shared" ref="V141:V152" si="126">IF(COUNTIF(CommunityDir,D141)=0,"No","Yes")</f>
        <v>No</v>
      </c>
      <c r="W141" s="277">
        <f t="shared" si="112"/>
        <v>0</v>
      </c>
      <c r="X141" s="277">
        <f t="shared" si="113"/>
        <v>4</v>
      </c>
      <c r="Y141" s="277">
        <f t="shared" si="114"/>
        <v>8</v>
      </c>
      <c r="Z141" s="277">
        <f t="shared" si="115"/>
        <v>12</v>
      </c>
    </row>
    <row r="142" spans="2:26">
      <c r="B142" s="277" t="s">
        <v>609</v>
      </c>
      <c r="C142" s="277" t="str">
        <f>'Daily Mbr Ins'!C12</f>
        <v>029</v>
      </c>
      <c r="D142" s="277">
        <f>'Daily Mbr Ins'!B12</f>
        <v>1200</v>
      </c>
      <c r="E142" s="277" t="str">
        <f>'Daily Mbr Ins'!D12</f>
        <v>Tucson</v>
      </c>
      <c r="F142" s="201">
        <f>'Daily Mbr Ins'!F12</f>
        <v>14</v>
      </c>
      <c r="G142" s="201">
        <f>'Daily Mbr Ins'!L12</f>
        <v>0</v>
      </c>
      <c r="H142" s="241">
        <f t="shared" si="106"/>
        <v>0</v>
      </c>
      <c r="I142" s="242">
        <f t="shared" si="116"/>
        <v>14</v>
      </c>
      <c r="J142" s="201">
        <f>'Daily Mbr Ins'!N12</f>
        <v>5</v>
      </c>
      <c r="K142" s="201">
        <f>'Daily Mbr Ins'!T12</f>
        <v>0</v>
      </c>
      <c r="L142" s="241">
        <f t="shared" si="107"/>
        <v>0</v>
      </c>
      <c r="M142" s="201">
        <f t="shared" si="117"/>
        <v>5</v>
      </c>
      <c r="N142" s="256" t="str">
        <f t="shared" si="118"/>
        <v>Yes</v>
      </c>
      <c r="O142" s="256" t="str">
        <f t="shared" si="119"/>
        <v>Yes</v>
      </c>
      <c r="P142" s="256" t="str">
        <f t="shared" si="120"/>
        <v>No</v>
      </c>
      <c r="Q142" s="256" t="str">
        <f t="shared" si="121"/>
        <v>No</v>
      </c>
      <c r="R142" s="387" t="str">
        <f t="shared" si="122"/>
        <v>No</v>
      </c>
      <c r="S142" s="387" t="str">
        <f t="shared" si="123"/>
        <v>Yes</v>
      </c>
      <c r="T142" s="387" t="str">
        <f t="shared" si="124"/>
        <v>Yes</v>
      </c>
      <c r="U142" s="387" t="str">
        <f t="shared" si="125"/>
        <v>No</v>
      </c>
      <c r="V142" s="387" t="str">
        <f t="shared" si="126"/>
        <v>Yes</v>
      </c>
      <c r="W142" s="277">
        <f t="shared" si="112"/>
        <v>14</v>
      </c>
      <c r="X142" s="201">
        <f t="shared" si="113"/>
        <v>28</v>
      </c>
      <c r="Y142" s="201">
        <f t="shared" si="114"/>
        <v>42</v>
      </c>
      <c r="Z142" s="201">
        <f t="shared" si="115"/>
        <v>56</v>
      </c>
    </row>
    <row r="143" spans="2:26">
      <c r="B143" s="201" t="s">
        <v>609</v>
      </c>
      <c r="C143" s="201" t="str">
        <f>'Daily Mbr Ins'!C67</f>
        <v>029</v>
      </c>
      <c r="D143" s="201">
        <f>'Daily Mbr Ins'!B67</f>
        <v>8813</v>
      </c>
      <c r="E143" s="201" t="str">
        <f>'Daily Mbr Ins'!D67</f>
        <v>Tucson</v>
      </c>
      <c r="F143" s="201">
        <f>'Daily Mbr Ins'!F67</f>
        <v>6</v>
      </c>
      <c r="G143" s="201">
        <f>'Daily Mbr Ins'!L67</f>
        <v>0</v>
      </c>
      <c r="H143" s="241">
        <f t="shared" si="106"/>
        <v>0</v>
      </c>
      <c r="I143" s="242">
        <f t="shared" si="116"/>
        <v>6</v>
      </c>
      <c r="J143" s="201">
        <f>'Daily Mbr Ins'!N67</f>
        <v>3</v>
      </c>
      <c r="K143" s="201">
        <f>'Daily Mbr Ins'!T67</f>
        <v>-1</v>
      </c>
      <c r="L143" s="241">
        <f t="shared" si="107"/>
        <v>-33.333333333333336</v>
      </c>
      <c r="M143" s="201">
        <f t="shared" si="117"/>
        <v>4</v>
      </c>
      <c r="N143" s="256" t="str">
        <f t="shared" si="118"/>
        <v>Yes</v>
      </c>
      <c r="O143" s="256" t="str">
        <f t="shared" si="119"/>
        <v>No</v>
      </c>
      <c r="P143" s="256" t="str">
        <f t="shared" si="120"/>
        <v>No</v>
      </c>
      <c r="Q143" s="256" t="str">
        <f t="shared" si="121"/>
        <v>No</v>
      </c>
      <c r="R143" s="387" t="str">
        <f t="shared" si="122"/>
        <v>No</v>
      </c>
      <c r="S143" s="387" t="str">
        <f t="shared" si="123"/>
        <v>No</v>
      </c>
      <c r="T143" s="387" t="str">
        <f t="shared" si="124"/>
        <v>No</v>
      </c>
      <c r="U143" s="387" t="str">
        <f t="shared" si="125"/>
        <v>No</v>
      </c>
      <c r="V143" s="387" t="str">
        <f t="shared" si="126"/>
        <v>No</v>
      </c>
      <c r="W143" s="201">
        <f t="shared" si="112"/>
        <v>6</v>
      </c>
      <c r="X143" s="201">
        <f t="shared" si="113"/>
        <v>12</v>
      </c>
      <c r="Y143" s="201">
        <f t="shared" si="114"/>
        <v>18</v>
      </c>
      <c r="Z143" s="201">
        <f t="shared" si="115"/>
        <v>24</v>
      </c>
    </row>
    <row r="144" spans="2:26">
      <c r="B144" s="201" t="s">
        <v>609</v>
      </c>
      <c r="C144" s="201" t="str">
        <f>'Daily Mbr Ins'!C136</f>
        <v>029</v>
      </c>
      <c r="D144" s="201">
        <f>'Daily Mbr Ins'!B136</f>
        <v>14139</v>
      </c>
      <c r="E144" s="201" t="str">
        <f>'Daily Mbr Ins'!D136</f>
        <v>Tucson</v>
      </c>
      <c r="F144" s="201">
        <f>'Daily Mbr Ins'!F136</f>
        <v>5</v>
      </c>
      <c r="G144" s="201">
        <f>'Daily Mbr Ins'!L136</f>
        <v>0</v>
      </c>
      <c r="H144" s="241">
        <f t="shared" si="106"/>
        <v>0</v>
      </c>
      <c r="I144" s="242">
        <f t="shared" si="116"/>
        <v>5</v>
      </c>
      <c r="J144" s="201">
        <f>'Daily Mbr Ins'!N136</f>
        <v>3</v>
      </c>
      <c r="K144" s="201">
        <f>'Daily Mbr Ins'!T136</f>
        <v>0</v>
      </c>
      <c r="L144" s="241">
        <f t="shared" si="107"/>
        <v>0</v>
      </c>
      <c r="M144" s="201">
        <f t="shared" si="117"/>
        <v>3</v>
      </c>
      <c r="N144" s="256" t="str">
        <f t="shared" si="118"/>
        <v>Yes</v>
      </c>
      <c r="O144" s="256" t="str">
        <f t="shared" si="119"/>
        <v>No</v>
      </c>
      <c r="P144" s="256" t="str">
        <f t="shared" si="120"/>
        <v>No</v>
      </c>
      <c r="Q144" s="256" t="str">
        <f t="shared" si="121"/>
        <v>No</v>
      </c>
      <c r="R144" s="387" t="str">
        <f t="shared" si="122"/>
        <v>No</v>
      </c>
      <c r="S144" s="387" t="str">
        <f t="shared" si="123"/>
        <v>No</v>
      </c>
      <c r="T144" s="387" t="str">
        <f t="shared" si="124"/>
        <v>No</v>
      </c>
      <c r="U144" s="387" t="str">
        <f t="shared" si="125"/>
        <v>No</v>
      </c>
      <c r="V144" s="387" t="str">
        <f t="shared" si="126"/>
        <v>No</v>
      </c>
      <c r="W144" s="277">
        <f t="shared" si="112"/>
        <v>5</v>
      </c>
      <c r="X144" s="277">
        <f t="shared" si="113"/>
        <v>10</v>
      </c>
      <c r="Y144" s="277">
        <f t="shared" si="114"/>
        <v>15</v>
      </c>
      <c r="Z144" s="277">
        <f t="shared" si="115"/>
        <v>20</v>
      </c>
    </row>
    <row r="145" spans="2:26">
      <c r="B145" s="201" t="s">
        <v>609</v>
      </c>
      <c r="C145" s="201" t="str">
        <f>'Daily Mbr Ins'!C149</f>
        <v>029</v>
      </c>
      <c r="D145" s="201">
        <f>'Daily Mbr Ins'!B149</f>
        <v>15376</v>
      </c>
      <c r="E145" s="201" t="str">
        <f>'Daily Mbr Ins'!D149</f>
        <v>Tucson</v>
      </c>
      <c r="F145" s="201">
        <f>'Daily Mbr Ins'!F149</f>
        <v>8</v>
      </c>
      <c r="G145" s="201">
        <f>'Daily Mbr Ins'!L149</f>
        <v>-26</v>
      </c>
      <c r="H145" s="241">
        <f t="shared" si="106"/>
        <v>-325</v>
      </c>
      <c r="I145" s="242">
        <f t="shared" si="116"/>
        <v>34</v>
      </c>
      <c r="J145" s="201">
        <f>'Daily Mbr Ins'!N149</f>
        <v>3</v>
      </c>
      <c r="K145" s="201">
        <f>'Daily Mbr Ins'!T149</f>
        <v>-7</v>
      </c>
      <c r="L145" s="241">
        <f t="shared" si="107"/>
        <v>-233.33333333333334</v>
      </c>
      <c r="M145" s="201">
        <f t="shared" si="117"/>
        <v>10</v>
      </c>
      <c r="N145" s="256" t="str">
        <f t="shared" si="118"/>
        <v>Yes</v>
      </c>
      <c r="O145" s="256" t="str">
        <f t="shared" si="119"/>
        <v>Yes</v>
      </c>
      <c r="P145" s="256" t="str">
        <f t="shared" si="120"/>
        <v>No</v>
      </c>
      <c r="Q145" s="256" t="str">
        <f t="shared" si="121"/>
        <v>No</v>
      </c>
      <c r="R145" s="387" t="str">
        <f t="shared" si="122"/>
        <v>No</v>
      </c>
      <c r="S145" s="387" t="str">
        <f t="shared" si="123"/>
        <v>No</v>
      </c>
      <c r="T145" s="387" t="str">
        <f t="shared" si="124"/>
        <v>Yes</v>
      </c>
      <c r="U145" s="387" t="str">
        <f t="shared" si="125"/>
        <v>No</v>
      </c>
      <c r="V145" s="387" t="str">
        <f t="shared" si="126"/>
        <v>No</v>
      </c>
      <c r="W145" s="277">
        <f t="shared" si="112"/>
        <v>34</v>
      </c>
      <c r="X145" s="277">
        <f t="shared" si="113"/>
        <v>42</v>
      </c>
      <c r="Y145" s="277">
        <f t="shared" si="114"/>
        <v>50</v>
      </c>
      <c r="Z145" s="277">
        <f t="shared" si="115"/>
        <v>58</v>
      </c>
    </row>
    <row r="146" spans="2:26">
      <c r="B146" s="201" t="s">
        <v>1974</v>
      </c>
      <c r="C146" s="201" t="str">
        <f>'Daily Mbr Ins'!C28</f>
        <v>030</v>
      </c>
      <c r="D146" s="201">
        <f>'Daily Mbr Ins'!B28</f>
        <v>4426</v>
      </c>
      <c r="E146" s="201" t="str">
        <f>'Daily Mbr Ins'!D28</f>
        <v>Scottsdale</v>
      </c>
      <c r="F146" s="201">
        <f>'Daily Mbr Ins'!F28</f>
        <v>7</v>
      </c>
      <c r="G146" s="201">
        <f>'Daily Mbr Ins'!L28</f>
        <v>0</v>
      </c>
      <c r="H146" s="241">
        <f t="shared" si="106"/>
        <v>0</v>
      </c>
      <c r="I146" s="242">
        <f t="shared" si="116"/>
        <v>7</v>
      </c>
      <c r="J146" s="201">
        <f>'Daily Mbr Ins'!N28</f>
        <v>3</v>
      </c>
      <c r="K146" s="201">
        <f>'Daily Mbr Ins'!T28</f>
        <v>0</v>
      </c>
      <c r="L146" s="241">
        <f t="shared" si="107"/>
        <v>0</v>
      </c>
      <c r="M146" s="201">
        <f t="shared" si="117"/>
        <v>3</v>
      </c>
      <c r="N146" s="256" t="str">
        <f t="shared" si="118"/>
        <v>No</v>
      </c>
      <c r="O146" s="256" t="str">
        <f t="shared" si="119"/>
        <v>No</v>
      </c>
      <c r="P146" s="256" t="str">
        <f t="shared" si="120"/>
        <v>No</v>
      </c>
      <c r="Q146" s="256" t="str">
        <f t="shared" si="121"/>
        <v>No</v>
      </c>
      <c r="R146" s="387" t="str">
        <f t="shared" si="122"/>
        <v>No</v>
      </c>
      <c r="S146" s="387" t="str">
        <f t="shared" si="123"/>
        <v>No</v>
      </c>
      <c r="T146" s="387" t="str">
        <f t="shared" si="124"/>
        <v>No</v>
      </c>
      <c r="U146" s="387" t="str">
        <f t="shared" si="125"/>
        <v>No</v>
      </c>
      <c r="V146" s="387" t="str">
        <f t="shared" si="126"/>
        <v>No</v>
      </c>
      <c r="W146" s="277">
        <f t="shared" si="112"/>
        <v>7</v>
      </c>
      <c r="X146" s="277">
        <f t="shared" si="113"/>
        <v>14</v>
      </c>
      <c r="Y146" s="277">
        <f t="shared" si="114"/>
        <v>21</v>
      </c>
      <c r="Z146" s="277">
        <f t="shared" si="115"/>
        <v>28</v>
      </c>
    </row>
    <row r="147" spans="2:26">
      <c r="B147" s="201" t="s">
        <v>1974</v>
      </c>
      <c r="C147" s="201" t="str">
        <f>'Daily Mbr Ins'!C71</f>
        <v>030</v>
      </c>
      <c r="D147" s="201">
        <f>'Daily Mbr Ins'!B71</f>
        <v>9312</v>
      </c>
      <c r="E147" s="201" t="str">
        <f>'Daily Mbr Ins'!D71</f>
        <v>Scottsdale</v>
      </c>
      <c r="F147" s="201">
        <f>'Daily Mbr Ins'!F71</f>
        <v>4</v>
      </c>
      <c r="G147" s="201">
        <f>'Daily Mbr Ins'!L71</f>
        <v>0</v>
      </c>
      <c r="H147" s="241">
        <f t="shared" si="106"/>
        <v>0</v>
      </c>
      <c r="I147" s="242">
        <f t="shared" si="116"/>
        <v>4</v>
      </c>
      <c r="J147" s="201">
        <f>'Daily Mbr Ins'!N71</f>
        <v>3</v>
      </c>
      <c r="K147" s="201">
        <f>'Daily Mbr Ins'!T71</f>
        <v>0</v>
      </c>
      <c r="L147" s="241">
        <f t="shared" si="107"/>
        <v>0</v>
      </c>
      <c r="M147" s="201">
        <f t="shared" si="117"/>
        <v>3</v>
      </c>
      <c r="N147" s="256" t="str">
        <f t="shared" si="118"/>
        <v>Yes</v>
      </c>
      <c r="O147" s="256" t="str">
        <f t="shared" si="119"/>
        <v>No</v>
      </c>
      <c r="P147" s="256" t="str">
        <f t="shared" si="120"/>
        <v>No</v>
      </c>
      <c r="Q147" s="256" t="str">
        <f t="shared" si="121"/>
        <v>No</v>
      </c>
      <c r="R147" s="387" t="str">
        <f t="shared" si="122"/>
        <v>No</v>
      </c>
      <c r="S147" s="387" t="str">
        <f t="shared" si="123"/>
        <v>No</v>
      </c>
      <c r="T147" s="387" t="str">
        <f t="shared" si="124"/>
        <v>No</v>
      </c>
      <c r="U147" s="387" t="str">
        <f t="shared" si="125"/>
        <v>No</v>
      </c>
      <c r="V147" s="387" t="str">
        <f t="shared" si="126"/>
        <v>No</v>
      </c>
      <c r="W147" s="277">
        <f t="shared" si="112"/>
        <v>4</v>
      </c>
      <c r="X147" s="277">
        <f t="shared" si="113"/>
        <v>8</v>
      </c>
      <c r="Y147" s="277">
        <f t="shared" si="114"/>
        <v>12</v>
      </c>
      <c r="Z147" s="277">
        <f t="shared" si="115"/>
        <v>16</v>
      </c>
    </row>
    <row r="148" spans="2:26">
      <c r="B148" s="201" t="s">
        <v>1974</v>
      </c>
      <c r="C148" s="201" t="str">
        <f>'Daily Mbr Ins'!C93</f>
        <v>030</v>
      </c>
      <c r="D148" s="201">
        <f>'Daily Mbr Ins'!B93</f>
        <v>11007</v>
      </c>
      <c r="E148" s="201" t="str">
        <f>'Daily Mbr Ins'!D93</f>
        <v>Scottsdale</v>
      </c>
      <c r="F148" s="201">
        <f>'Daily Mbr Ins'!F93</f>
        <v>5</v>
      </c>
      <c r="G148" s="201">
        <f>'Daily Mbr Ins'!L93</f>
        <v>3</v>
      </c>
      <c r="H148" s="241">
        <f t="shared" si="106"/>
        <v>60</v>
      </c>
      <c r="I148" s="242">
        <f t="shared" si="116"/>
        <v>2</v>
      </c>
      <c r="J148" s="201">
        <f>'Daily Mbr Ins'!N93</f>
        <v>3</v>
      </c>
      <c r="K148" s="201">
        <f>'Daily Mbr Ins'!T93</f>
        <v>-1</v>
      </c>
      <c r="L148" s="241">
        <f t="shared" si="107"/>
        <v>-33.333333333333336</v>
      </c>
      <c r="M148" s="201">
        <f t="shared" si="117"/>
        <v>4</v>
      </c>
      <c r="N148" s="256" t="str">
        <f t="shared" si="118"/>
        <v>Yes</v>
      </c>
      <c r="O148" s="256" t="str">
        <f t="shared" si="119"/>
        <v>Yes</v>
      </c>
      <c r="P148" s="256" t="str">
        <f t="shared" si="120"/>
        <v>No</v>
      </c>
      <c r="Q148" s="256" t="str">
        <f t="shared" si="121"/>
        <v>No</v>
      </c>
      <c r="R148" s="387" t="str">
        <f t="shared" si="122"/>
        <v>No</v>
      </c>
      <c r="S148" s="387" t="str">
        <f t="shared" si="123"/>
        <v>No</v>
      </c>
      <c r="T148" s="387" t="str">
        <f t="shared" si="124"/>
        <v>Yes</v>
      </c>
      <c r="U148" s="387" t="str">
        <f t="shared" si="125"/>
        <v>No</v>
      </c>
      <c r="V148" s="387" t="str">
        <f t="shared" si="126"/>
        <v>No</v>
      </c>
      <c r="W148" s="277">
        <f t="shared" si="112"/>
        <v>2</v>
      </c>
      <c r="X148" s="277">
        <f t="shared" si="113"/>
        <v>7</v>
      </c>
      <c r="Y148" s="277">
        <f t="shared" si="114"/>
        <v>12</v>
      </c>
      <c r="Z148" s="277">
        <f t="shared" si="115"/>
        <v>17</v>
      </c>
    </row>
    <row r="149" spans="2:26">
      <c r="B149" s="201" t="s">
        <v>1974</v>
      </c>
      <c r="C149" s="201" t="str">
        <f>'Daily Mbr Ins'!C125</f>
        <v>030</v>
      </c>
      <c r="D149" s="201">
        <f>'Daily Mbr Ins'!B125</f>
        <v>13497</v>
      </c>
      <c r="E149" s="201" t="str">
        <f>'Daily Mbr Ins'!D125</f>
        <v>Phoenix</v>
      </c>
      <c r="F149" s="201">
        <f>'Daily Mbr Ins'!F125</f>
        <v>4</v>
      </c>
      <c r="G149" s="201">
        <f>'Daily Mbr Ins'!L125</f>
        <v>0</v>
      </c>
      <c r="H149" s="241">
        <f t="shared" si="106"/>
        <v>0</v>
      </c>
      <c r="I149" s="242">
        <f t="shared" si="116"/>
        <v>4</v>
      </c>
      <c r="J149" s="201">
        <f>'Daily Mbr Ins'!N125</f>
        <v>3</v>
      </c>
      <c r="K149" s="201">
        <f>'Daily Mbr Ins'!T125</f>
        <v>0</v>
      </c>
      <c r="L149" s="241">
        <f t="shared" si="107"/>
        <v>0</v>
      </c>
      <c r="M149" s="201">
        <f t="shared" si="117"/>
        <v>3</v>
      </c>
      <c r="N149" s="256" t="str">
        <f t="shared" si="118"/>
        <v>No</v>
      </c>
      <c r="O149" s="256" t="str">
        <f t="shared" si="119"/>
        <v>No</v>
      </c>
      <c r="P149" s="256" t="str">
        <f t="shared" si="120"/>
        <v>No</v>
      </c>
      <c r="Q149" s="256" t="str">
        <f t="shared" si="121"/>
        <v>No</v>
      </c>
      <c r="R149" s="387" t="str">
        <f t="shared" si="122"/>
        <v>No</v>
      </c>
      <c r="S149" s="387" t="str">
        <f t="shared" si="123"/>
        <v>No</v>
      </c>
      <c r="T149" s="387" t="str">
        <f t="shared" si="124"/>
        <v>No</v>
      </c>
      <c r="U149" s="387" t="str">
        <f t="shared" si="125"/>
        <v>No</v>
      </c>
      <c r="V149" s="387" t="str">
        <f t="shared" si="126"/>
        <v>No</v>
      </c>
      <c r="W149" s="277">
        <f t="shared" si="112"/>
        <v>4</v>
      </c>
      <c r="X149" s="277">
        <f t="shared" si="113"/>
        <v>8</v>
      </c>
      <c r="Y149" s="277">
        <f t="shared" si="114"/>
        <v>12</v>
      </c>
      <c r="Z149" s="277">
        <f t="shared" si="115"/>
        <v>16</v>
      </c>
    </row>
    <row r="150" spans="2:26">
      <c r="B150" s="277" t="s">
        <v>1974</v>
      </c>
      <c r="C150" s="277" t="str">
        <f>'Daily Mbr Ins'!C31</f>
        <v>031</v>
      </c>
      <c r="D150" s="277">
        <f>'Daily Mbr Ins'!B31</f>
        <v>5133</v>
      </c>
      <c r="E150" s="277" t="str">
        <f>'Daily Mbr Ins'!D31</f>
        <v>Tucson</v>
      </c>
      <c r="F150" s="201">
        <f>'Daily Mbr Ins'!F31</f>
        <v>10</v>
      </c>
      <c r="G150" s="201">
        <f>'Daily Mbr Ins'!L31</f>
        <v>0</v>
      </c>
      <c r="H150" s="241">
        <f t="shared" si="106"/>
        <v>0</v>
      </c>
      <c r="I150" s="242">
        <f t="shared" si="116"/>
        <v>10</v>
      </c>
      <c r="J150" s="201">
        <f>'Daily Mbr Ins'!N31</f>
        <v>4</v>
      </c>
      <c r="K150" s="201">
        <f>'Daily Mbr Ins'!T31</f>
        <v>-1</v>
      </c>
      <c r="L150" s="241">
        <f t="shared" si="107"/>
        <v>-25</v>
      </c>
      <c r="M150" s="201">
        <f t="shared" si="117"/>
        <v>5</v>
      </c>
      <c r="N150" s="256" t="str">
        <f t="shared" si="118"/>
        <v>Yes</v>
      </c>
      <c r="O150" s="256" t="str">
        <f t="shared" si="119"/>
        <v>No</v>
      </c>
      <c r="P150" s="256" t="str">
        <f t="shared" si="120"/>
        <v>No</v>
      </c>
      <c r="Q150" s="256" t="str">
        <f t="shared" si="121"/>
        <v>No</v>
      </c>
      <c r="R150" s="387" t="str">
        <f t="shared" si="122"/>
        <v>No</v>
      </c>
      <c r="S150" s="387" t="str">
        <f t="shared" si="123"/>
        <v>No</v>
      </c>
      <c r="T150" s="387" t="str">
        <f t="shared" si="124"/>
        <v>Yes</v>
      </c>
      <c r="U150" s="387" t="str">
        <f t="shared" si="125"/>
        <v>No</v>
      </c>
      <c r="V150" s="387" t="str">
        <f t="shared" si="126"/>
        <v>No</v>
      </c>
      <c r="W150" s="277">
        <f t="shared" si="112"/>
        <v>10</v>
      </c>
      <c r="X150" s="201">
        <f t="shared" si="113"/>
        <v>20</v>
      </c>
      <c r="Y150" s="201">
        <f t="shared" si="114"/>
        <v>30</v>
      </c>
      <c r="Z150" s="201">
        <f t="shared" si="115"/>
        <v>40</v>
      </c>
    </row>
    <row r="151" spans="2:26">
      <c r="B151" s="201" t="s">
        <v>1974</v>
      </c>
      <c r="C151" s="201" t="str">
        <f>'Daily Mbr Ins'!C42</f>
        <v>031</v>
      </c>
      <c r="D151" s="201">
        <f>'Daily Mbr Ins'!B42</f>
        <v>6848</v>
      </c>
      <c r="E151" s="201" t="str">
        <f>'Daily Mbr Ins'!D42</f>
        <v>Tucson</v>
      </c>
      <c r="F151" s="201">
        <f>'Daily Mbr Ins'!F42</f>
        <v>5</v>
      </c>
      <c r="G151" s="201">
        <f>'Daily Mbr Ins'!L42</f>
        <v>2</v>
      </c>
      <c r="H151" s="241">
        <f t="shared" si="106"/>
        <v>40</v>
      </c>
      <c r="I151" s="242">
        <f t="shared" si="116"/>
        <v>3</v>
      </c>
      <c r="J151" s="201">
        <f>'Daily Mbr Ins'!N42</f>
        <v>3</v>
      </c>
      <c r="K151" s="201">
        <f>'Daily Mbr Ins'!T42</f>
        <v>0</v>
      </c>
      <c r="L151" s="241">
        <f t="shared" si="107"/>
        <v>0</v>
      </c>
      <c r="M151" s="201">
        <f t="shared" si="117"/>
        <v>3</v>
      </c>
      <c r="N151" s="256" t="str">
        <f t="shared" si="118"/>
        <v>Yes</v>
      </c>
      <c r="O151" s="256" t="str">
        <f t="shared" si="119"/>
        <v>No</v>
      </c>
      <c r="P151" s="256" t="str">
        <f t="shared" si="120"/>
        <v>No</v>
      </c>
      <c r="Q151" s="256" t="str">
        <f t="shared" si="121"/>
        <v>No</v>
      </c>
      <c r="R151" s="387" t="str">
        <f t="shared" si="122"/>
        <v>No</v>
      </c>
      <c r="S151" s="387" t="str">
        <f t="shared" si="123"/>
        <v>No</v>
      </c>
      <c r="T151" s="387" t="str">
        <f t="shared" si="124"/>
        <v>No</v>
      </c>
      <c r="U151" s="387" t="str">
        <f t="shared" si="125"/>
        <v>No</v>
      </c>
      <c r="V151" s="387" t="str">
        <f t="shared" si="126"/>
        <v>No</v>
      </c>
      <c r="W151" s="201">
        <f t="shared" si="112"/>
        <v>3</v>
      </c>
      <c r="X151" s="201">
        <f t="shared" si="113"/>
        <v>8</v>
      </c>
      <c r="Y151" s="201">
        <f t="shared" si="114"/>
        <v>13</v>
      </c>
      <c r="Z151" s="201">
        <f t="shared" si="115"/>
        <v>18</v>
      </c>
    </row>
    <row r="152" spans="2:26">
      <c r="B152" s="201" t="s">
        <v>1974</v>
      </c>
      <c r="C152" s="201" t="str">
        <f>'Daily Mbr Ins'!C73</f>
        <v>031</v>
      </c>
      <c r="D152" s="201">
        <f>'Daily Mbr Ins'!B73</f>
        <v>9380</v>
      </c>
      <c r="E152" s="201" t="str">
        <f>'Daily Mbr Ins'!D73</f>
        <v>Tucson</v>
      </c>
      <c r="F152" s="201">
        <f>'Daily Mbr Ins'!F73</f>
        <v>5</v>
      </c>
      <c r="G152" s="201">
        <f>'Daily Mbr Ins'!L73</f>
        <v>0</v>
      </c>
      <c r="H152" s="241">
        <f t="shared" si="106"/>
        <v>0</v>
      </c>
      <c r="I152" s="242">
        <f t="shared" si="116"/>
        <v>5</v>
      </c>
      <c r="J152" s="201">
        <f>'Daily Mbr Ins'!N73</f>
        <v>3</v>
      </c>
      <c r="K152" s="201">
        <f>'Daily Mbr Ins'!T73</f>
        <v>-1</v>
      </c>
      <c r="L152" s="241">
        <f t="shared" si="107"/>
        <v>-33.333333333333336</v>
      </c>
      <c r="M152" s="201">
        <f t="shared" si="117"/>
        <v>4</v>
      </c>
      <c r="N152" s="256" t="str">
        <f t="shared" si="118"/>
        <v>Yes</v>
      </c>
      <c r="O152" s="256" t="str">
        <f t="shared" si="119"/>
        <v>Yes</v>
      </c>
      <c r="P152" s="256" t="str">
        <f t="shared" si="120"/>
        <v>No</v>
      </c>
      <c r="Q152" s="256" t="str">
        <f t="shared" si="121"/>
        <v>No</v>
      </c>
      <c r="R152" s="387" t="str">
        <f t="shared" si="122"/>
        <v>No</v>
      </c>
      <c r="S152" s="387" t="str">
        <f t="shared" si="123"/>
        <v>Yes</v>
      </c>
      <c r="T152" s="387" t="str">
        <f t="shared" si="124"/>
        <v>Yes</v>
      </c>
      <c r="U152" s="387" t="str">
        <f t="shared" si="125"/>
        <v>No</v>
      </c>
      <c r="V152" s="387" t="str">
        <f t="shared" si="126"/>
        <v>No</v>
      </c>
      <c r="W152" s="277">
        <f t="shared" si="112"/>
        <v>5</v>
      </c>
      <c r="X152" s="277">
        <f t="shared" si="113"/>
        <v>10</v>
      </c>
      <c r="Y152" s="277">
        <f t="shared" si="114"/>
        <v>15</v>
      </c>
      <c r="Z152" s="277">
        <f t="shared" si="115"/>
        <v>20</v>
      </c>
    </row>
    <row r="153" spans="2:26">
      <c r="B153" s="201" t="s">
        <v>1974</v>
      </c>
      <c r="C153" s="201" t="str">
        <f>'Daily Mbr Ins'!C116</f>
        <v>031</v>
      </c>
      <c r="D153" s="246">
        <f>'Daily Mbr Ins'!B116</f>
        <v>12737</v>
      </c>
      <c r="E153" s="246" t="str">
        <f>'Daily Mbr Ins'!D116</f>
        <v>Tucson</v>
      </c>
      <c r="F153" s="201">
        <f>'Daily Mbr Ins'!F116</f>
        <v>4</v>
      </c>
      <c r="G153" s="201">
        <f>'Daily Mbr Ins'!L116</f>
        <v>0</v>
      </c>
      <c r="H153" s="241">
        <f t="shared" si="106"/>
        <v>0</v>
      </c>
      <c r="I153" s="242">
        <f t="shared" si="116"/>
        <v>4</v>
      </c>
      <c r="J153" s="201">
        <f>'Daily Mbr Ins'!N116</f>
        <v>3</v>
      </c>
      <c r="K153" s="201">
        <f>'Daily Mbr Ins'!T116</f>
        <v>0</v>
      </c>
      <c r="L153" s="241">
        <f t="shared" si="107"/>
        <v>0</v>
      </c>
      <c r="M153" s="201">
        <f t="shared" si="117"/>
        <v>3</v>
      </c>
      <c r="N153" s="256"/>
      <c r="O153" s="256"/>
      <c r="P153" s="256"/>
      <c r="Q153" s="256"/>
      <c r="R153" s="387"/>
      <c r="S153" s="387"/>
      <c r="T153" s="387"/>
      <c r="U153" s="387"/>
      <c r="V153" s="387"/>
      <c r="W153" s="277">
        <f t="shared" si="112"/>
        <v>4</v>
      </c>
      <c r="X153" s="277">
        <f t="shared" si="113"/>
        <v>8</v>
      </c>
      <c r="Y153" s="277">
        <f t="shared" si="114"/>
        <v>12</v>
      </c>
      <c r="Z153" s="277">
        <f t="shared" si="115"/>
        <v>16</v>
      </c>
    </row>
    <row r="154" spans="2:26">
      <c r="B154" s="201" t="s">
        <v>1974</v>
      </c>
      <c r="C154" s="201" t="str">
        <f>'Daily Mbr Ins'!C153</f>
        <v>031</v>
      </c>
      <c r="D154" s="201">
        <f>'Daily Mbr Ins'!B153</f>
        <v>16061</v>
      </c>
      <c r="E154" s="201" t="str">
        <f>'Daily Mbr Ins'!D153</f>
        <v>Tucson</v>
      </c>
      <c r="F154" s="201">
        <f>'Daily Mbr Ins'!F153</f>
        <v>4</v>
      </c>
      <c r="G154" s="201">
        <f>'Daily Mbr Ins'!L153</f>
        <v>0</v>
      </c>
      <c r="H154" s="241">
        <f t="shared" si="106"/>
        <v>0</v>
      </c>
      <c r="I154" s="242">
        <f t="shared" si="116"/>
        <v>4</v>
      </c>
      <c r="J154" s="201">
        <f>'Daily Mbr Ins'!N153</f>
        <v>3</v>
      </c>
      <c r="K154" s="201">
        <f>'Daily Mbr Ins'!T153</f>
        <v>0</v>
      </c>
      <c r="L154" s="241">
        <f t="shared" si="107"/>
        <v>0</v>
      </c>
      <c r="M154" s="201">
        <f t="shared" si="117"/>
        <v>3</v>
      </c>
      <c r="N154" s="256" t="str">
        <f>IF(COUNTIF(Missing185,D154)=0,"Yes","No")</f>
        <v>Yes</v>
      </c>
      <c r="O154" s="256" t="str">
        <f>IF(COUNTIF(Missing365,D154)=0,"Yes","No")</f>
        <v>Yes</v>
      </c>
      <c r="P154" s="256" t="str">
        <f>IF(COUNTIF(Missing1728,D154)=0,"Yes","No")</f>
        <v>No</v>
      </c>
      <c r="Q154" s="256" t="str">
        <f>IF(COUNTIF(MissingSP7,D154)=0,"Yes","No")</f>
        <v>No</v>
      </c>
      <c r="R154" s="387" t="str">
        <f>IF(AND($S154&gt;="Yes", $T154&gt;="Yes", $U154&gt;="Yes", $V154&gt;="Yes"), "Yes", "No")</f>
        <v>No</v>
      </c>
      <c r="S154" s="387" t="str">
        <f>IF((COUNTIF(ProgramDir,D154)=0),"No","Yes")</f>
        <v>No</v>
      </c>
      <c r="T154" s="387" t="str">
        <f>IF(COUNTIF(NonCompliantGrandKnight,D154)=0,"No","Yes")</f>
        <v>No</v>
      </c>
      <c r="U154" s="387" t="str">
        <f>IF(COUNTIF(FamilyDir,D154)=0,"No","Yes")</f>
        <v>No</v>
      </c>
      <c r="V154" s="387" t="str">
        <f>IF(COUNTIF(CommunityDir,D154)=0,"No","Yes")</f>
        <v>No</v>
      </c>
      <c r="W154" s="277">
        <f t="shared" si="112"/>
        <v>4</v>
      </c>
      <c r="X154" s="277">
        <f t="shared" si="113"/>
        <v>8</v>
      </c>
      <c r="Y154" s="277">
        <f t="shared" si="114"/>
        <v>12</v>
      </c>
      <c r="Z154" s="277">
        <f t="shared" si="115"/>
        <v>16</v>
      </c>
    </row>
    <row r="155" spans="2:26">
      <c r="B155" s="201" t="s">
        <v>1974</v>
      </c>
      <c r="C155" s="201" t="str">
        <f>'Daily Mbr Ins'!C11</f>
        <v>032</v>
      </c>
      <c r="D155" s="246">
        <f>'Daily Mbr Ins'!B11</f>
        <v>1189</v>
      </c>
      <c r="E155" s="246" t="str">
        <f>'Daily Mbr Ins'!D11</f>
        <v>Phoenix</v>
      </c>
      <c r="F155" s="201">
        <f>'Daily Mbr Ins'!F11</f>
        <v>4</v>
      </c>
      <c r="G155" s="201">
        <f>'Daily Mbr Ins'!L11</f>
        <v>0</v>
      </c>
      <c r="H155" s="241">
        <f t="shared" si="106"/>
        <v>0</v>
      </c>
      <c r="I155" s="242">
        <f t="shared" si="116"/>
        <v>4</v>
      </c>
      <c r="J155" s="201">
        <f>'Daily Mbr Ins'!N11</f>
        <v>3</v>
      </c>
      <c r="K155" s="201">
        <f>'Daily Mbr Ins'!T11</f>
        <v>0</v>
      </c>
      <c r="L155" s="241">
        <f t="shared" si="107"/>
        <v>0</v>
      </c>
      <c r="M155" s="201">
        <f t="shared" si="117"/>
        <v>3</v>
      </c>
      <c r="N155" s="256"/>
      <c r="O155" s="256"/>
      <c r="P155" s="256"/>
      <c r="Q155" s="256"/>
      <c r="R155" s="387"/>
      <c r="S155" s="387"/>
      <c r="T155" s="387"/>
      <c r="U155" s="387"/>
      <c r="V155" s="387"/>
      <c r="W155" s="277">
        <f t="shared" si="112"/>
        <v>4</v>
      </c>
      <c r="X155" s="277">
        <f t="shared" si="113"/>
        <v>8</v>
      </c>
      <c r="Y155" s="277">
        <f t="shared" si="114"/>
        <v>12</v>
      </c>
      <c r="Z155" s="277">
        <f t="shared" si="115"/>
        <v>16</v>
      </c>
    </row>
    <row r="156" spans="2:26">
      <c r="B156" s="201" t="s">
        <v>1974</v>
      </c>
      <c r="C156" s="201" t="str">
        <f>'Daily Mbr Ins'!C48</f>
        <v>032</v>
      </c>
      <c r="D156" s="201">
        <f>'Daily Mbr Ins'!B48</f>
        <v>7306</v>
      </c>
      <c r="E156" s="201" t="str">
        <f>'Daily Mbr Ins'!D48</f>
        <v>Phoenix</v>
      </c>
      <c r="F156" s="201">
        <f>'Daily Mbr Ins'!F48</f>
        <v>5</v>
      </c>
      <c r="G156" s="201">
        <f>'Daily Mbr Ins'!L48</f>
        <v>0</v>
      </c>
      <c r="H156" s="241">
        <f t="shared" si="106"/>
        <v>0</v>
      </c>
      <c r="I156" s="242">
        <f t="shared" si="116"/>
        <v>5</v>
      </c>
      <c r="J156" s="201">
        <f>'Daily Mbr Ins'!N48</f>
        <v>3</v>
      </c>
      <c r="K156" s="201">
        <f>'Daily Mbr Ins'!T48</f>
        <v>-1</v>
      </c>
      <c r="L156" s="241">
        <f t="shared" si="107"/>
        <v>-33.333333333333336</v>
      </c>
      <c r="M156" s="201">
        <f t="shared" si="117"/>
        <v>4</v>
      </c>
      <c r="N156" s="256" t="str">
        <f t="shared" ref="N156:N162" si="127">IF(COUNTIF(Missing185,D156)=0,"Yes","No")</f>
        <v>Yes</v>
      </c>
      <c r="O156" s="256" t="str">
        <f t="shared" ref="O156:O162" si="128">IF(COUNTIF(Missing365,D156)=0,"Yes","No")</f>
        <v>Yes</v>
      </c>
      <c r="P156" s="256" t="str">
        <f t="shared" ref="P156:P162" si="129">IF(COUNTIF(Missing1728,D156)=0,"Yes","No")</f>
        <v>No</v>
      </c>
      <c r="Q156" s="256" t="str">
        <f t="shared" ref="Q156:Q162" si="130">IF(COUNTIF(MissingSP7,D156)=0,"Yes","No")</f>
        <v>No</v>
      </c>
      <c r="R156" s="387" t="str">
        <f t="shared" ref="R156:R162" si="131">IF(AND($S156&gt;="Yes", $T156&gt;="Yes", $U156&gt;="Yes", $V156&gt;="Yes"), "Yes", "No")</f>
        <v>No</v>
      </c>
      <c r="S156" s="387" t="str">
        <f t="shared" ref="S156:S162" si="132">IF((COUNTIF(ProgramDir,D156)=0),"No","Yes")</f>
        <v>No</v>
      </c>
      <c r="T156" s="387" t="str">
        <f t="shared" ref="T156:T162" si="133">IF(COUNTIF(NonCompliantGrandKnight,D156)=0,"No","Yes")</f>
        <v>No</v>
      </c>
      <c r="U156" s="387" t="str">
        <f t="shared" ref="U156:U162" si="134">IF(COUNTIF(FamilyDir,D156)=0,"No","Yes")</f>
        <v>No</v>
      </c>
      <c r="V156" s="387" t="str">
        <f t="shared" ref="V156:V162" si="135">IF(COUNTIF(CommunityDir,D156)=0,"No","Yes")</f>
        <v>No</v>
      </c>
      <c r="W156" s="277">
        <f t="shared" si="112"/>
        <v>5</v>
      </c>
      <c r="X156" s="277">
        <f t="shared" si="113"/>
        <v>10</v>
      </c>
      <c r="Y156" s="277">
        <f t="shared" si="114"/>
        <v>15</v>
      </c>
      <c r="Z156" s="277">
        <f t="shared" si="115"/>
        <v>20</v>
      </c>
    </row>
    <row r="157" spans="2:26">
      <c r="B157" s="201" t="s">
        <v>1974</v>
      </c>
      <c r="C157" s="201" t="str">
        <f>'Daily Mbr Ins'!C70</f>
        <v>032</v>
      </c>
      <c r="D157" s="201">
        <f>'Daily Mbr Ins'!B70</f>
        <v>9287</v>
      </c>
      <c r="E157" s="201" t="str">
        <f>'Daily Mbr Ins'!D70</f>
        <v>Phoenix</v>
      </c>
      <c r="F157" s="201">
        <f>'Daily Mbr Ins'!F70</f>
        <v>4</v>
      </c>
      <c r="G157" s="201">
        <f>'Daily Mbr Ins'!L70</f>
        <v>1</v>
      </c>
      <c r="H157" s="241">
        <f t="shared" si="106"/>
        <v>25</v>
      </c>
      <c r="I157" s="242">
        <f t="shared" si="116"/>
        <v>3</v>
      </c>
      <c r="J157" s="201">
        <f>'Daily Mbr Ins'!N70</f>
        <v>3</v>
      </c>
      <c r="K157" s="201">
        <f>'Daily Mbr Ins'!T70</f>
        <v>0</v>
      </c>
      <c r="L157" s="241">
        <f t="shared" si="107"/>
        <v>0</v>
      </c>
      <c r="M157" s="201">
        <f t="shared" si="117"/>
        <v>3</v>
      </c>
      <c r="N157" s="256" t="str">
        <f t="shared" si="127"/>
        <v>Yes</v>
      </c>
      <c r="O157" s="256" t="str">
        <f t="shared" si="128"/>
        <v>No</v>
      </c>
      <c r="P157" s="256" t="str">
        <f t="shared" si="129"/>
        <v>No</v>
      </c>
      <c r="Q157" s="256" t="str">
        <f t="shared" si="130"/>
        <v>No</v>
      </c>
      <c r="R157" s="387" t="str">
        <f t="shared" si="131"/>
        <v>No</v>
      </c>
      <c r="S157" s="387" t="str">
        <f t="shared" si="132"/>
        <v>No</v>
      </c>
      <c r="T157" s="387" t="str">
        <f t="shared" si="133"/>
        <v>No</v>
      </c>
      <c r="U157" s="387" t="str">
        <f t="shared" si="134"/>
        <v>No</v>
      </c>
      <c r="V157" s="387" t="str">
        <f t="shared" si="135"/>
        <v>No</v>
      </c>
      <c r="W157" s="277">
        <f t="shared" si="112"/>
        <v>3</v>
      </c>
      <c r="X157" s="277">
        <f t="shared" si="113"/>
        <v>7</v>
      </c>
      <c r="Y157" s="277">
        <f t="shared" si="114"/>
        <v>11</v>
      </c>
      <c r="Z157" s="277">
        <f t="shared" si="115"/>
        <v>15</v>
      </c>
    </row>
    <row r="158" spans="2:26">
      <c r="B158" s="277" t="s">
        <v>1974</v>
      </c>
      <c r="C158" s="277" t="str">
        <f>'Daily Mbr Ins'!C122</f>
        <v>032</v>
      </c>
      <c r="D158" s="277">
        <f>'Daily Mbr Ins'!B122</f>
        <v>13278</v>
      </c>
      <c r="E158" s="277" t="str">
        <f>'Daily Mbr Ins'!D122</f>
        <v>Phoenix</v>
      </c>
      <c r="F158" s="201">
        <f>'Daily Mbr Ins'!F122</f>
        <v>9</v>
      </c>
      <c r="G158" s="201">
        <f>'Daily Mbr Ins'!L122</f>
        <v>1</v>
      </c>
      <c r="H158" s="241">
        <f t="shared" si="106"/>
        <v>11.111111111111111</v>
      </c>
      <c r="I158" s="242">
        <f t="shared" si="116"/>
        <v>8</v>
      </c>
      <c r="J158" s="201">
        <f>'Daily Mbr Ins'!N122</f>
        <v>3</v>
      </c>
      <c r="K158" s="201">
        <f>'Daily Mbr Ins'!T122</f>
        <v>0</v>
      </c>
      <c r="L158" s="241">
        <f t="shared" si="107"/>
        <v>0</v>
      </c>
      <c r="M158" s="201">
        <f t="shared" si="117"/>
        <v>3</v>
      </c>
      <c r="N158" s="256" t="str">
        <f t="shared" si="127"/>
        <v>Yes</v>
      </c>
      <c r="O158" s="256" t="str">
        <f t="shared" si="128"/>
        <v>No</v>
      </c>
      <c r="P158" s="256" t="str">
        <f t="shared" si="129"/>
        <v>No</v>
      </c>
      <c r="Q158" s="256" t="str">
        <f t="shared" si="130"/>
        <v>No</v>
      </c>
      <c r="R158" s="387" t="str">
        <f t="shared" si="131"/>
        <v>No</v>
      </c>
      <c r="S158" s="387" t="str">
        <f t="shared" si="132"/>
        <v>No</v>
      </c>
      <c r="T158" s="387" t="str">
        <f t="shared" si="133"/>
        <v>Yes</v>
      </c>
      <c r="U158" s="387" t="str">
        <f t="shared" si="134"/>
        <v>Yes</v>
      </c>
      <c r="V158" s="387" t="str">
        <f t="shared" si="135"/>
        <v>No</v>
      </c>
      <c r="W158" s="277">
        <f t="shared" si="112"/>
        <v>8</v>
      </c>
      <c r="X158" s="277">
        <f t="shared" si="113"/>
        <v>17</v>
      </c>
      <c r="Y158" s="277">
        <f t="shared" si="114"/>
        <v>26</v>
      </c>
      <c r="Z158" s="277">
        <f t="shared" si="115"/>
        <v>35</v>
      </c>
    </row>
    <row r="159" spans="2:26">
      <c r="B159" s="277" t="s">
        <v>625</v>
      </c>
      <c r="C159" s="277" t="str">
        <f>'Daily Mbr Ins'!C14</f>
        <v>033</v>
      </c>
      <c r="D159" s="277">
        <f>'Daily Mbr Ins'!B14</f>
        <v>1784</v>
      </c>
      <c r="E159" s="277" t="str">
        <f>'Daily Mbr Ins'!D14</f>
        <v>Nogales</v>
      </c>
      <c r="F159" s="201">
        <f>'Daily Mbr Ins'!F14</f>
        <v>7</v>
      </c>
      <c r="G159" s="201">
        <f>'Daily Mbr Ins'!L14</f>
        <v>3</v>
      </c>
      <c r="H159" s="241">
        <f t="shared" si="106"/>
        <v>42.857142857142854</v>
      </c>
      <c r="I159" s="242">
        <f t="shared" si="116"/>
        <v>4</v>
      </c>
      <c r="J159" s="201">
        <f>'Daily Mbr Ins'!N14</f>
        <v>3</v>
      </c>
      <c r="K159" s="201">
        <f>'Daily Mbr Ins'!T14</f>
        <v>1</v>
      </c>
      <c r="L159" s="241">
        <f t="shared" si="107"/>
        <v>33.333333333333336</v>
      </c>
      <c r="M159" s="201">
        <f t="shared" si="117"/>
        <v>2</v>
      </c>
      <c r="N159" s="256" t="str">
        <f t="shared" si="127"/>
        <v>Yes</v>
      </c>
      <c r="O159" s="256" t="str">
        <f t="shared" si="128"/>
        <v>No</v>
      </c>
      <c r="P159" s="256" t="str">
        <f t="shared" si="129"/>
        <v>No</v>
      </c>
      <c r="Q159" s="256" t="str">
        <f t="shared" si="130"/>
        <v>No</v>
      </c>
      <c r="R159" s="387" t="str">
        <f t="shared" si="131"/>
        <v>No</v>
      </c>
      <c r="S159" s="387" t="str">
        <f t="shared" si="132"/>
        <v>No</v>
      </c>
      <c r="T159" s="387" t="str">
        <f t="shared" si="133"/>
        <v>Yes</v>
      </c>
      <c r="U159" s="387" t="str">
        <f t="shared" si="134"/>
        <v>No</v>
      </c>
      <c r="V159" s="387" t="str">
        <f t="shared" si="135"/>
        <v>No</v>
      </c>
      <c r="W159" s="277">
        <f t="shared" si="112"/>
        <v>4</v>
      </c>
      <c r="X159" s="201">
        <f t="shared" si="113"/>
        <v>11</v>
      </c>
      <c r="Y159" s="201">
        <f t="shared" si="114"/>
        <v>18</v>
      </c>
      <c r="Z159" s="201">
        <f t="shared" si="115"/>
        <v>25</v>
      </c>
    </row>
    <row r="160" spans="2:26">
      <c r="B160" s="277" t="s">
        <v>625</v>
      </c>
      <c r="C160" s="277" t="str">
        <f>'Daily Mbr Ins'!C41</f>
        <v>033</v>
      </c>
      <c r="D160" s="277">
        <f>'Daily Mbr Ins'!B41</f>
        <v>6842</v>
      </c>
      <c r="E160" s="277" t="str">
        <f>'Daily Mbr Ins'!D41</f>
        <v>Green Valley</v>
      </c>
      <c r="F160" s="201">
        <f>'Daily Mbr Ins'!F41</f>
        <v>13</v>
      </c>
      <c r="G160" s="201">
        <f>'Daily Mbr Ins'!L41</f>
        <v>2</v>
      </c>
      <c r="H160" s="241">
        <f t="shared" si="106"/>
        <v>15.384615384615385</v>
      </c>
      <c r="I160" s="242">
        <f t="shared" si="116"/>
        <v>11</v>
      </c>
      <c r="J160" s="201">
        <f>'Daily Mbr Ins'!N41</f>
        <v>5</v>
      </c>
      <c r="K160" s="201">
        <f>'Daily Mbr Ins'!T41</f>
        <v>0</v>
      </c>
      <c r="L160" s="241">
        <f t="shared" si="107"/>
        <v>0</v>
      </c>
      <c r="M160" s="201">
        <f t="shared" si="117"/>
        <v>5</v>
      </c>
      <c r="N160" s="256" t="str">
        <f t="shared" si="127"/>
        <v>Yes</v>
      </c>
      <c r="O160" s="256" t="str">
        <f t="shared" si="128"/>
        <v>No</v>
      </c>
      <c r="P160" s="256" t="str">
        <f t="shared" si="129"/>
        <v>No</v>
      </c>
      <c r="Q160" s="256" t="str">
        <f t="shared" si="130"/>
        <v>No</v>
      </c>
      <c r="R160" s="387" t="str">
        <f t="shared" si="131"/>
        <v>No</v>
      </c>
      <c r="S160" s="387" t="str">
        <f t="shared" si="132"/>
        <v>No</v>
      </c>
      <c r="T160" s="387" t="str">
        <f t="shared" si="133"/>
        <v>No</v>
      </c>
      <c r="U160" s="387" t="str">
        <f t="shared" si="134"/>
        <v>No</v>
      </c>
      <c r="V160" s="387" t="str">
        <f t="shared" si="135"/>
        <v>No</v>
      </c>
      <c r="W160" s="277">
        <f t="shared" si="112"/>
        <v>11</v>
      </c>
      <c r="X160" s="201">
        <f t="shared" si="113"/>
        <v>24</v>
      </c>
      <c r="Y160" s="201">
        <f t="shared" si="114"/>
        <v>37</v>
      </c>
      <c r="Z160" s="201">
        <f t="shared" si="115"/>
        <v>50</v>
      </c>
    </row>
    <row r="161" spans="2:26">
      <c r="B161" s="277" t="s">
        <v>625</v>
      </c>
      <c r="C161" s="277" t="str">
        <f>'Daily Mbr Ins'!C85</f>
        <v>033</v>
      </c>
      <c r="D161" s="277">
        <f>'Daily Mbr Ins'!B85</f>
        <v>10070</v>
      </c>
      <c r="E161" s="277" t="str">
        <f>'Daily Mbr Ins'!D85</f>
        <v>Sahuarita</v>
      </c>
      <c r="F161" s="201">
        <f>'Daily Mbr Ins'!F85</f>
        <v>6</v>
      </c>
      <c r="G161" s="201">
        <f>'Daily Mbr Ins'!L85</f>
        <v>0</v>
      </c>
      <c r="H161" s="241">
        <f t="shared" si="106"/>
        <v>0</v>
      </c>
      <c r="I161" s="242">
        <f t="shared" si="116"/>
        <v>6</v>
      </c>
      <c r="J161" s="201">
        <f>'Daily Mbr Ins'!N85</f>
        <v>3</v>
      </c>
      <c r="K161" s="201">
        <f>'Daily Mbr Ins'!T85</f>
        <v>1</v>
      </c>
      <c r="L161" s="241">
        <f t="shared" si="107"/>
        <v>33.333333333333336</v>
      </c>
      <c r="M161" s="201">
        <f t="shared" si="117"/>
        <v>2</v>
      </c>
      <c r="N161" s="256" t="str">
        <f t="shared" si="127"/>
        <v>Yes</v>
      </c>
      <c r="O161" s="256" t="str">
        <f t="shared" si="128"/>
        <v>Yes</v>
      </c>
      <c r="P161" s="256" t="str">
        <f t="shared" si="129"/>
        <v>No</v>
      </c>
      <c r="Q161" s="256" t="str">
        <f t="shared" si="130"/>
        <v>No</v>
      </c>
      <c r="R161" s="387" t="str">
        <f t="shared" si="131"/>
        <v>No</v>
      </c>
      <c r="S161" s="387" t="str">
        <f t="shared" si="132"/>
        <v>Yes</v>
      </c>
      <c r="T161" s="387" t="str">
        <f t="shared" si="133"/>
        <v>No</v>
      </c>
      <c r="U161" s="387" t="str">
        <f t="shared" si="134"/>
        <v>Yes</v>
      </c>
      <c r="V161" s="387" t="str">
        <f t="shared" si="135"/>
        <v>Yes</v>
      </c>
      <c r="W161" s="277">
        <f t="shared" si="112"/>
        <v>6</v>
      </c>
      <c r="X161" s="201">
        <f t="shared" si="113"/>
        <v>12</v>
      </c>
      <c r="Y161" s="201">
        <f t="shared" si="114"/>
        <v>18</v>
      </c>
      <c r="Z161" s="201">
        <f t="shared" si="115"/>
        <v>24</v>
      </c>
    </row>
    <row r="162" spans="2:26">
      <c r="B162" s="277" t="s">
        <v>625</v>
      </c>
      <c r="C162" s="277" t="str">
        <f>'Daily Mbr Ins'!C142</f>
        <v>033</v>
      </c>
      <c r="D162" s="277">
        <f>'Daily Mbr Ins'!B142</f>
        <v>14583</v>
      </c>
      <c r="E162" s="277" t="str">
        <f>'Daily Mbr Ins'!D142</f>
        <v>Rio Rico</v>
      </c>
      <c r="F162" s="201">
        <f>'Daily Mbr Ins'!F142</f>
        <v>7</v>
      </c>
      <c r="G162" s="201">
        <f>'Daily Mbr Ins'!L142</f>
        <v>0</v>
      </c>
      <c r="H162" s="241">
        <f t="shared" si="106"/>
        <v>0</v>
      </c>
      <c r="I162" s="242">
        <f t="shared" si="116"/>
        <v>7</v>
      </c>
      <c r="J162" s="201">
        <f>'Daily Mbr Ins'!N142</f>
        <v>3</v>
      </c>
      <c r="K162" s="201">
        <f>'Daily Mbr Ins'!T142</f>
        <v>0</v>
      </c>
      <c r="L162" s="241">
        <f t="shared" si="107"/>
        <v>0</v>
      </c>
      <c r="M162" s="201">
        <f t="shared" si="117"/>
        <v>3</v>
      </c>
      <c r="N162" s="256" t="str">
        <f t="shared" si="127"/>
        <v>Yes</v>
      </c>
      <c r="O162" s="256" t="str">
        <f t="shared" si="128"/>
        <v>No</v>
      </c>
      <c r="P162" s="256" t="str">
        <f t="shared" si="129"/>
        <v>No</v>
      </c>
      <c r="Q162" s="256" t="str">
        <f t="shared" si="130"/>
        <v>No</v>
      </c>
      <c r="R162" s="387" t="str">
        <f t="shared" si="131"/>
        <v>No</v>
      </c>
      <c r="S162" s="387" t="str">
        <f t="shared" si="132"/>
        <v>No</v>
      </c>
      <c r="T162" s="387" t="str">
        <f t="shared" si="133"/>
        <v>Yes</v>
      </c>
      <c r="U162" s="387" t="str">
        <f t="shared" si="134"/>
        <v>No</v>
      </c>
      <c r="V162" s="387" t="str">
        <f t="shared" si="135"/>
        <v>No</v>
      </c>
      <c r="W162" s="277">
        <f t="shared" si="112"/>
        <v>7</v>
      </c>
      <c r="X162" s="201">
        <f t="shared" si="113"/>
        <v>14</v>
      </c>
      <c r="Y162" s="201">
        <f t="shared" si="114"/>
        <v>21</v>
      </c>
      <c r="Z162" s="201">
        <f t="shared" si="115"/>
        <v>28</v>
      </c>
    </row>
    <row r="163" spans="2:26">
      <c r="B163" s="201" t="s">
        <v>610</v>
      </c>
      <c r="C163" s="201" t="str">
        <f>'Daily Mbr Ins'!C86</f>
        <v>Unassigned</v>
      </c>
      <c r="D163" s="246">
        <f>'Daily Mbr Ins'!B86</f>
        <v>10324</v>
      </c>
      <c r="E163" s="246" t="str">
        <f>'Daily Mbr Ins'!D86</f>
        <v>Sedona</v>
      </c>
      <c r="F163" s="201">
        <f>'Daily Mbr Ins'!F86</f>
        <v>0</v>
      </c>
      <c r="G163" s="201">
        <f>'Daily Mbr Ins'!L86</f>
        <v>0</v>
      </c>
      <c r="H163" s="241">
        <v>0</v>
      </c>
      <c r="I163" s="242">
        <v>0</v>
      </c>
      <c r="J163" s="201">
        <f>'Daily Mbr Ins'!N86</f>
        <v>0</v>
      </c>
      <c r="K163" s="201">
        <f>'Daily Mbr Ins'!T86</f>
        <v>0</v>
      </c>
      <c r="L163" s="241">
        <v>0</v>
      </c>
      <c r="M163" s="201">
        <v>0</v>
      </c>
      <c r="N163" s="256"/>
      <c r="O163" s="256"/>
      <c r="P163" s="256"/>
      <c r="Q163" s="256"/>
      <c r="R163" s="387"/>
      <c r="S163" s="387"/>
      <c r="T163" s="387"/>
      <c r="U163" s="387"/>
      <c r="V163" s="387"/>
      <c r="W163" s="277">
        <v>0</v>
      </c>
      <c r="X163" s="277">
        <v>0</v>
      </c>
      <c r="Y163" s="277">
        <v>0</v>
      </c>
      <c r="Z163" s="277">
        <v>0</v>
      </c>
    </row>
    <row r="164" spans="2:26">
      <c r="L164"/>
    </row>
    <row r="165" spans="2:26">
      <c r="L165"/>
    </row>
    <row r="167" spans="2:26">
      <c r="H167" s="291"/>
    </row>
  </sheetData>
  <autoFilter ref="B12:Z163" xr:uid="{00000000-0009-0000-0000-000001000000}">
    <sortState ref="B13:Z163">
      <sortCondition ref="C12:C163"/>
    </sortState>
  </autoFilter>
  <mergeCells count="15">
    <mergeCell ref="B5:G5"/>
    <mergeCell ref="B1:Z1"/>
    <mergeCell ref="AA1:AD1"/>
    <mergeCell ref="B2:E2"/>
    <mergeCell ref="B3:F3"/>
    <mergeCell ref="B4:G4"/>
    <mergeCell ref="N11:Q11"/>
    <mergeCell ref="W11:Z11"/>
    <mergeCell ref="B6:G6"/>
    <mergeCell ref="E7:G7"/>
    <mergeCell ref="L7:P7"/>
    <mergeCell ref="E8:G8"/>
    <mergeCell ref="F11:I11"/>
    <mergeCell ref="J11:M11"/>
    <mergeCell ref="R11:V11"/>
  </mergeCells>
  <conditionalFormatting sqref="F163 X163 W13:Z161 Z162:Z163 W162:Y162 P13:Q162 D13:M161 D162:G162 J162:K162 H162:I163 L162:M163">
    <cfRule type="expression" dxfId="77" priority="13">
      <formula>$W13="S"</formula>
    </cfRule>
  </conditionalFormatting>
  <conditionalFormatting sqref="Q13:Q163">
    <cfRule type="expression" dxfId="76" priority="8">
      <formula>$Q13="Yes"</formula>
    </cfRule>
  </conditionalFormatting>
  <conditionalFormatting sqref="J3 D163:E163 G163 J163:K163">
    <cfRule type="expression" dxfId="75" priority="12">
      <formula>$R3="S"</formula>
    </cfRule>
  </conditionalFormatting>
  <conditionalFormatting sqref="I13:I163">
    <cfRule type="expression" dxfId="74" priority="11">
      <formula>$I13="Yes"</formula>
    </cfRule>
  </conditionalFormatting>
  <conditionalFormatting sqref="M13:M163">
    <cfRule type="expression" dxfId="73" priority="10">
      <formula>$M13="Yes"</formula>
    </cfRule>
  </conditionalFormatting>
  <conditionalFormatting sqref="P13:P163">
    <cfRule type="expression" dxfId="72" priority="9">
      <formula>$P13="Yes"</formula>
    </cfRule>
  </conditionalFormatting>
  <conditionalFormatting sqref="N13:N161">
    <cfRule type="expression" dxfId="71" priority="7">
      <formula>$N13="Yes"</formula>
    </cfRule>
  </conditionalFormatting>
  <conditionalFormatting sqref="O13:O161">
    <cfRule type="expression" dxfId="70" priority="6">
      <formula>$O13="Yes"</formula>
    </cfRule>
  </conditionalFormatting>
  <conditionalFormatting sqref="N162:N163">
    <cfRule type="expression" dxfId="69" priority="3">
      <formula>$N162="Yes"</formula>
    </cfRule>
  </conditionalFormatting>
  <conditionalFormatting sqref="O162:O163">
    <cfRule type="expression" dxfId="68" priority="2">
      <formula>$O162="Yes"</formula>
    </cfRule>
  </conditionalFormatting>
  <conditionalFormatting sqref="R13:V163">
    <cfRule type="cellIs" dxfId="67" priority="1" operator="equal">
      <formula>"Yes"</formula>
    </cfRule>
  </conditionalFormatting>
  <conditionalFormatting sqref="P163:Q163 W163">
    <cfRule type="expression" dxfId="66" priority="14">
      <formula>$R163="S"</formula>
    </cfRule>
  </conditionalFormatting>
  <conditionalFormatting sqref="Y163">
    <cfRule type="expression" dxfId="65" priority="15">
      <formula>$W162="S"</formula>
    </cfRule>
  </conditionalFormatting>
  <pageMargins left="0.7" right="0.7" top="0.75" bottom="0.75" header="0.3" footer="0.3"/>
  <pageSetup scale="3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6"/>
  <sheetViews>
    <sheetView workbookViewId="0">
      <selection activeCell="A73" sqref="A73:XFD73"/>
    </sheetView>
  </sheetViews>
  <sheetFormatPr defaultColWidth="8.85546875" defaultRowHeight="15"/>
  <cols>
    <col min="1" max="1" width="9.42578125" bestFit="1" customWidth="1"/>
    <col min="2" max="2" width="7.28515625" style="371" bestFit="1" customWidth="1"/>
    <col min="3" max="3" width="8.28515625" style="371" bestFit="1" customWidth="1"/>
    <col min="4" max="4" width="12.42578125" style="371" bestFit="1" customWidth="1"/>
    <col min="5" max="5" width="17.5703125" bestFit="1" customWidth="1"/>
    <col min="6" max="6" width="20.140625" bestFit="1" customWidth="1"/>
    <col min="7" max="7" width="35.7109375" bestFit="1" customWidth="1"/>
    <col min="8" max="8" width="17.28515625" bestFit="1" customWidth="1"/>
  </cols>
  <sheetData>
    <row r="1" spans="1:8" ht="15.75" thickBot="1">
      <c r="A1" s="10" t="s">
        <v>1201</v>
      </c>
      <c r="B1" s="380" t="s">
        <v>28</v>
      </c>
      <c r="C1" s="45" t="s">
        <v>608</v>
      </c>
      <c r="D1" s="380" t="s">
        <v>884</v>
      </c>
      <c r="E1" s="10" t="s">
        <v>885</v>
      </c>
      <c r="F1" s="10" t="s">
        <v>647</v>
      </c>
      <c r="G1" s="10" t="s">
        <v>649</v>
      </c>
      <c r="H1" s="10" t="s">
        <v>886</v>
      </c>
    </row>
    <row r="2" spans="1:8">
      <c r="A2" s="381" t="s">
        <v>1236</v>
      </c>
      <c r="B2" s="371">
        <v>1</v>
      </c>
      <c r="C2" s="371" t="s">
        <v>625</v>
      </c>
      <c r="D2" s="372">
        <v>863</v>
      </c>
      <c r="E2" s="381" t="s">
        <v>887</v>
      </c>
      <c r="F2" s="381" t="s">
        <v>888</v>
      </c>
      <c r="G2" s="381" t="s">
        <v>889</v>
      </c>
      <c r="H2" s="381" t="s">
        <v>890</v>
      </c>
    </row>
    <row r="3" spans="1:8">
      <c r="A3" s="395" t="s">
        <v>1947</v>
      </c>
      <c r="B3" s="394">
        <v>16</v>
      </c>
      <c r="C3" s="394" t="s">
        <v>620</v>
      </c>
      <c r="D3" s="394">
        <v>1158</v>
      </c>
      <c r="E3" s="395" t="s">
        <v>887</v>
      </c>
      <c r="F3" s="395" t="s">
        <v>1177</v>
      </c>
      <c r="G3" s="396" t="s">
        <v>1948</v>
      </c>
      <c r="H3" s="384" t="s">
        <v>890</v>
      </c>
    </row>
    <row r="4" spans="1:8">
      <c r="A4" s="381" t="s">
        <v>1236</v>
      </c>
      <c r="B4" s="371">
        <v>2</v>
      </c>
      <c r="C4" s="371" t="s">
        <v>610</v>
      </c>
      <c r="D4" s="372">
        <v>1784</v>
      </c>
      <c r="E4" s="381" t="s">
        <v>887</v>
      </c>
      <c r="F4" s="381" t="s">
        <v>924</v>
      </c>
      <c r="G4" s="381" t="s">
        <v>925</v>
      </c>
      <c r="H4" s="383" t="s">
        <v>909</v>
      </c>
    </row>
    <row r="5" spans="1:8">
      <c r="A5" s="381" t="s">
        <v>1236</v>
      </c>
      <c r="B5" s="371">
        <v>26</v>
      </c>
      <c r="C5" s="371" t="s">
        <v>609</v>
      </c>
      <c r="D5" s="372">
        <v>3136</v>
      </c>
      <c r="E5" s="381" t="s">
        <v>887</v>
      </c>
      <c r="F5" s="381" t="s">
        <v>900</v>
      </c>
      <c r="G5" s="382" t="s">
        <v>901</v>
      </c>
      <c r="H5" s="381" t="s">
        <v>897</v>
      </c>
    </row>
    <row r="6" spans="1:8">
      <c r="A6" s="395" t="s">
        <v>1947</v>
      </c>
      <c r="B6" s="394">
        <v>17</v>
      </c>
      <c r="C6" s="394" t="s">
        <v>609</v>
      </c>
      <c r="D6" s="394">
        <v>3145</v>
      </c>
      <c r="E6" s="395" t="s">
        <v>887</v>
      </c>
      <c r="F6" s="395" t="s">
        <v>1178</v>
      </c>
      <c r="G6" s="221"/>
      <c r="H6" s="384" t="s">
        <v>890</v>
      </c>
    </row>
    <row r="7" spans="1:8">
      <c r="A7" s="381" t="s">
        <v>1236</v>
      </c>
      <c r="B7" s="371">
        <v>10</v>
      </c>
      <c r="C7" s="371" t="s">
        <v>625</v>
      </c>
      <c r="D7" s="372">
        <v>3419</v>
      </c>
      <c r="E7" s="381" t="s">
        <v>887</v>
      </c>
      <c r="F7" s="381" t="s">
        <v>895</v>
      </c>
      <c r="G7" s="382" t="s">
        <v>896</v>
      </c>
      <c r="H7" s="383" t="s">
        <v>1949</v>
      </c>
    </row>
    <row r="8" spans="1:8">
      <c r="A8" s="381" t="s">
        <v>1236</v>
      </c>
      <c r="B8" s="371">
        <v>24</v>
      </c>
      <c r="C8" s="371" t="s">
        <v>610</v>
      </c>
      <c r="D8" s="372">
        <v>3510</v>
      </c>
      <c r="E8" s="381" t="s">
        <v>887</v>
      </c>
      <c r="F8" s="381" t="s">
        <v>933</v>
      </c>
      <c r="G8" s="381" t="s">
        <v>934</v>
      </c>
      <c r="H8" s="381" t="s">
        <v>890</v>
      </c>
    </row>
    <row r="9" spans="1:8">
      <c r="A9" s="381" t="s">
        <v>1236</v>
      </c>
      <c r="B9" s="371">
        <v>16</v>
      </c>
      <c r="C9" s="371" t="s">
        <v>620</v>
      </c>
      <c r="D9" s="372">
        <v>4260</v>
      </c>
      <c r="E9" s="381" t="s">
        <v>887</v>
      </c>
      <c r="F9" s="381" t="s">
        <v>912</v>
      </c>
      <c r="G9" s="381"/>
      <c r="H9" s="381" t="s">
        <v>890</v>
      </c>
    </row>
    <row r="10" spans="1:8">
      <c r="A10" s="395" t="s">
        <v>1947</v>
      </c>
      <c r="B10" s="394">
        <v>28</v>
      </c>
      <c r="C10" s="394" t="s">
        <v>609</v>
      </c>
      <c r="D10" s="394">
        <v>4339</v>
      </c>
      <c r="E10" s="395" t="s">
        <v>1179</v>
      </c>
      <c r="F10" s="395" t="s">
        <v>1180</v>
      </c>
      <c r="G10" s="397" t="s">
        <v>1181</v>
      </c>
      <c r="H10" s="384" t="s">
        <v>890</v>
      </c>
    </row>
    <row r="11" spans="1:8">
      <c r="A11" s="381" t="s">
        <v>1236</v>
      </c>
      <c r="B11" s="371">
        <v>22</v>
      </c>
      <c r="C11" s="371" t="s">
        <v>620</v>
      </c>
      <c r="D11" s="372">
        <v>5471</v>
      </c>
      <c r="E11" s="381" t="s">
        <v>887</v>
      </c>
      <c r="F11" s="381" t="s">
        <v>931</v>
      </c>
      <c r="G11" s="381" t="s">
        <v>932</v>
      </c>
      <c r="H11" s="381" t="s">
        <v>890</v>
      </c>
    </row>
    <row r="12" spans="1:8">
      <c r="A12" s="398" t="s">
        <v>1947</v>
      </c>
      <c r="B12" s="267">
        <v>9</v>
      </c>
      <c r="C12" s="267" t="s">
        <v>621</v>
      </c>
      <c r="D12" s="267">
        <v>6627</v>
      </c>
      <c r="E12" s="395" t="s">
        <v>887</v>
      </c>
      <c r="F12" s="398" t="s">
        <v>1950</v>
      </c>
      <c r="G12" s="221"/>
      <c r="H12" s="383" t="s">
        <v>945</v>
      </c>
    </row>
    <row r="13" spans="1:8">
      <c r="A13" s="381" t="s">
        <v>1236</v>
      </c>
      <c r="B13" s="371">
        <v>3</v>
      </c>
      <c r="C13" s="371" t="s">
        <v>625</v>
      </c>
      <c r="D13" s="372">
        <v>6848</v>
      </c>
      <c r="E13" s="381" t="s">
        <v>887</v>
      </c>
      <c r="F13" s="381" t="s">
        <v>920</v>
      </c>
      <c r="G13" s="381" t="s">
        <v>921</v>
      </c>
      <c r="H13" s="381" t="s">
        <v>890</v>
      </c>
    </row>
    <row r="14" spans="1:8">
      <c r="A14" t="s">
        <v>1947</v>
      </c>
      <c r="B14" s="371">
        <v>6</v>
      </c>
      <c r="C14" s="371" t="s">
        <v>609</v>
      </c>
      <c r="D14" s="371">
        <v>6933</v>
      </c>
      <c r="E14" s="395" t="s">
        <v>943</v>
      </c>
      <c r="F14" s="398" t="s">
        <v>1951</v>
      </c>
      <c r="H14" s="384" t="s">
        <v>897</v>
      </c>
    </row>
    <row r="15" spans="1:8">
      <c r="A15" s="381" t="s">
        <v>1236</v>
      </c>
      <c r="B15" s="371">
        <v>15</v>
      </c>
      <c r="C15" s="371" t="s">
        <v>610</v>
      </c>
      <c r="D15" s="372">
        <v>7114</v>
      </c>
      <c r="E15" s="381" t="s">
        <v>887</v>
      </c>
      <c r="F15" s="381" t="s">
        <v>922</v>
      </c>
      <c r="G15" s="381" t="s">
        <v>923</v>
      </c>
      <c r="H15" s="383" t="s">
        <v>909</v>
      </c>
    </row>
    <row r="16" spans="1:8">
      <c r="A16" s="381" t="s">
        <v>1236</v>
      </c>
      <c r="B16" s="371">
        <v>32</v>
      </c>
      <c r="C16" s="371" t="s">
        <v>610</v>
      </c>
      <c r="D16" s="372">
        <v>7306</v>
      </c>
      <c r="E16" s="381" t="s">
        <v>887</v>
      </c>
      <c r="F16" s="381" t="s">
        <v>905</v>
      </c>
      <c r="G16" s="381" t="s">
        <v>906</v>
      </c>
      <c r="H16" s="381" t="s">
        <v>890</v>
      </c>
    </row>
    <row r="17" spans="1:8">
      <c r="A17" s="381" t="s">
        <v>1236</v>
      </c>
      <c r="B17" s="371">
        <v>29</v>
      </c>
      <c r="C17" s="371" t="s">
        <v>610</v>
      </c>
      <c r="D17" s="372">
        <v>7646</v>
      </c>
      <c r="E17" s="381" t="s">
        <v>887</v>
      </c>
      <c r="F17" s="381" t="s">
        <v>902</v>
      </c>
      <c r="G17" s="381" t="s">
        <v>903</v>
      </c>
      <c r="H17" s="381" t="s">
        <v>904</v>
      </c>
    </row>
    <row r="18" spans="1:8">
      <c r="A18" s="381" t="s">
        <v>1236</v>
      </c>
      <c r="B18" s="371">
        <v>21</v>
      </c>
      <c r="C18" s="371" t="s">
        <v>609</v>
      </c>
      <c r="D18" s="372">
        <v>7912</v>
      </c>
      <c r="E18" s="381" t="s">
        <v>887</v>
      </c>
      <c r="F18" s="381" t="s">
        <v>898</v>
      </c>
      <c r="G18" s="381" t="s">
        <v>899</v>
      </c>
      <c r="H18" s="381" t="s">
        <v>890</v>
      </c>
    </row>
    <row r="19" spans="1:8">
      <c r="A19" s="384" t="s">
        <v>1947</v>
      </c>
      <c r="B19" s="371">
        <v>17</v>
      </c>
      <c r="C19" s="371" t="s">
        <v>609</v>
      </c>
      <c r="D19" s="371">
        <v>8100</v>
      </c>
      <c r="E19" s="384" t="s">
        <v>887</v>
      </c>
      <c r="F19" s="384" t="s">
        <v>1087</v>
      </c>
      <c r="G19" s="325" t="s">
        <v>1088</v>
      </c>
      <c r="H19" s="384" t="s">
        <v>890</v>
      </c>
    </row>
    <row r="20" spans="1:8">
      <c r="A20" s="395" t="s">
        <v>1947</v>
      </c>
      <c r="B20" s="394">
        <v>19</v>
      </c>
      <c r="C20" s="394" t="s">
        <v>610</v>
      </c>
      <c r="D20" s="394">
        <v>8386</v>
      </c>
      <c r="E20" s="395" t="s">
        <v>887</v>
      </c>
      <c r="F20" s="395" t="s">
        <v>1176</v>
      </c>
      <c r="G20" s="221"/>
      <c r="H20" s="384" t="s">
        <v>930</v>
      </c>
    </row>
    <row r="21" spans="1:8">
      <c r="A21" s="381" t="s">
        <v>1236</v>
      </c>
      <c r="B21" s="371">
        <v>3</v>
      </c>
      <c r="C21" s="371" t="s">
        <v>625</v>
      </c>
      <c r="D21" s="372">
        <v>8813</v>
      </c>
      <c r="E21" s="381" t="s">
        <v>887</v>
      </c>
      <c r="F21" s="381" t="s">
        <v>913</v>
      </c>
      <c r="G21" s="381" t="s">
        <v>914</v>
      </c>
      <c r="H21" s="381" t="s">
        <v>890</v>
      </c>
    </row>
    <row r="22" spans="1:8">
      <c r="A22" s="381" t="s">
        <v>1236</v>
      </c>
      <c r="B22" s="371">
        <v>14</v>
      </c>
      <c r="C22" s="371" t="s">
        <v>620</v>
      </c>
      <c r="D22" s="372">
        <v>9188</v>
      </c>
      <c r="E22" s="381" t="s">
        <v>887</v>
      </c>
      <c r="F22" s="381" t="s">
        <v>910</v>
      </c>
      <c r="G22" s="381" t="s">
        <v>911</v>
      </c>
      <c r="H22" s="381" t="s">
        <v>890</v>
      </c>
    </row>
    <row r="23" spans="1:8">
      <c r="A23" s="384" t="s">
        <v>1236</v>
      </c>
      <c r="B23" s="371">
        <v>24</v>
      </c>
      <c r="C23" s="371" t="s">
        <v>610</v>
      </c>
      <c r="D23" s="371">
        <v>9287</v>
      </c>
      <c r="E23" s="384" t="s">
        <v>887</v>
      </c>
      <c r="F23" s="384" t="s">
        <v>935</v>
      </c>
      <c r="G23" s="385" t="s">
        <v>936</v>
      </c>
      <c r="H23" s="384" t="s">
        <v>897</v>
      </c>
    </row>
    <row r="24" spans="1:8">
      <c r="A24" s="398" t="s">
        <v>1947</v>
      </c>
      <c r="B24" s="267">
        <v>9</v>
      </c>
      <c r="C24" s="267" t="s">
        <v>621</v>
      </c>
      <c r="D24" s="267">
        <v>9446</v>
      </c>
      <c r="E24" s="395" t="s">
        <v>887</v>
      </c>
      <c r="F24" s="398" t="s">
        <v>1952</v>
      </c>
      <c r="G24" s="221"/>
      <c r="H24" s="383" t="s">
        <v>945</v>
      </c>
    </row>
    <row r="25" spans="1:8">
      <c r="A25" s="384" t="s">
        <v>1236</v>
      </c>
      <c r="B25" s="371">
        <v>24</v>
      </c>
      <c r="C25" s="371" t="s">
        <v>937</v>
      </c>
      <c r="D25" s="371">
        <v>9467</v>
      </c>
      <c r="E25" s="384" t="s">
        <v>887</v>
      </c>
      <c r="F25" s="384" t="s">
        <v>938</v>
      </c>
      <c r="G25" s="385" t="s">
        <v>939</v>
      </c>
      <c r="H25" s="384" t="s">
        <v>897</v>
      </c>
    </row>
    <row r="26" spans="1:8">
      <c r="A26" s="384" t="s">
        <v>1947</v>
      </c>
      <c r="B26" s="371">
        <v>8</v>
      </c>
      <c r="C26" s="371" t="s">
        <v>621</v>
      </c>
      <c r="D26" s="371">
        <v>9678</v>
      </c>
      <c r="E26" s="384" t="s">
        <v>887</v>
      </c>
      <c r="F26" s="384" t="s">
        <v>1089</v>
      </c>
      <c r="G26" s="325" t="s">
        <v>1090</v>
      </c>
      <c r="H26" s="384" t="s">
        <v>890</v>
      </c>
    </row>
    <row r="27" spans="1:8">
      <c r="A27" s="398" t="s">
        <v>1947</v>
      </c>
      <c r="B27" s="371">
        <v>10</v>
      </c>
      <c r="C27" s="371" t="s">
        <v>625</v>
      </c>
      <c r="D27" s="371">
        <v>9995</v>
      </c>
      <c r="E27" s="395" t="s">
        <v>887</v>
      </c>
      <c r="F27" s="398" t="s">
        <v>1953</v>
      </c>
      <c r="H27" s="383" t="s">
        <v>945</v>
      </c>
    </row>
    <row r="28" spans="1:8">
      <c r="A28" s="384" t="s">
        <v>1236</v>
      </c>
      <c r="B28" s="371">
        <v>24</v>
      </c>
      <c r="C28" s="371" t="s">
        <v>937</v>
      </c>
      <c r="D28" s="371">
        <v>11858</v>
      </c>
      <c r="E28" s="384" t="s">
        <v>887</v>
      </c>
      <c r="F28" s="384" t="s">
        <v>940</v>
      </c>
      <c r="H28" s="384" t="s">
        <v>897</v>
      </c>
    </row>
    <row r="29" spans="1:8">
      <c r="A29" s="381" t="s">
        <v>1236</v>
      </c>
      <c r="B29" s="371">
        <v>14</v>
      </c>
      <c r="C29" s="371" t="s">
        <v>620</v>
      </c>
      <c r="D29" s="372">
        <v>12338</v>
      </c>
      <c r="E29" s="381" t="s">
        <v>887</v>
      </c>
      <c r="F29" s="381" t="s">
        <v>907</v>
      </c>
      <c r="G29" s="381" t="s">
        <v>908</v>
      </c>
      <c r="H29" s="383" t="s">
        <v>909</v>
      </c>
    </row>
    <row r="30" spans="1:8">
      <c r="A30" s="381" t="s">
        <v>1236</v>
      </c>
      <c r="B30" s="371">
        <v>7</v>
      </c>
      <c r="C30" s="371" t="s">
        <v>625</v>
      </c>
      <c r="D30" s="372">
        <v>12696</v>
      </c>
      <c r="E30" s="381" t="s">
        <v>887</v>
      </c>
      <c r="F30" s="381" t="s">
        <v>918</v>
      </c>
      <c r="G30" s="381" t="s">
        <v>919</v>
      </c>
      <c r="H30" s="381" t="s">
        <v>890</v>
      </c>
    </row>
    <row r="31" spans="1:8">
      <c r="A31" s="381" t="s">
        <v>1236</v>
      </c>
      <c r="B31" s="371">
        <v>1</v>
      </c>
      <c r="C31" s="371" t="s">
        <v>625</v>
      </c>
      <c r="D31" s="372">
        <v>13004</v>
      </c>
      <c r="E31" s="381" t="s">
        <v>887</v>
      </c>
      <c r="F31" s="381" t="s">
        <v>891</v>
      </c>
      <c r="G31" s="382" t="s">
        <v>892</v>
      </c>
      <c r="H31" s="381" t="s">
        <v>890</v>
      </c>
    </row>
    <row r="32" spans="1:8">
      <c r="A32" s="381" t="s">
        <v>1947</v>
      </c>
      <c r="B32" s="371">
        <v>30</v>
      </c>
      <c r="C32" s="371" t="s">
        <v>609</v>
      </c>
      <c r="D32" s="372">
        <v>13497</v>
      </c>
      <c r="E32" s="381" t="s">
        <v>887</v>
      </c>
      <c r="F32" s="381" t="s">
        <v>1182</v>
      </c>
      <c r="G32" s="381"/>
      <c r="H32" s="381" t="s">
        <v>890</v>
      </c>
    </row>
    <row r="33" spans="1:8">
      <c r="A33" s="398" t="s">
        <v>650</v>
      </c>
      <c r="B33" s="267">
        <v>23</v>
      </c>
      <c r="C33" s="267" t="s">
        <v>609</v>
      </c>
      <c r="D33" s="267">
        <v>13719</v>
      </c>
      <c r="E33" s="395" t="s">
        <v>887</v>
      </c>
      <c r="F33" s="398" t="s">
        <v>1954</v>
      </c>
      <c r="G33" s="221"/>
      <c r="H33" s="383" t="s">
        <v>945</v>
      </c>
    </row>
    <row r="34" spans="1:8" s="221" customFormat="1">
      <c r="A34" s="398" t="s">
        <v>1947</v>
      </c>
      <c r="B34" s="267">
        <v>22</v>
      </c>
      <c r="C34" s="267" t="s">
        <v>620</v>
      </c>
      <c r="D34" s="267">
        <v>13895</v>
      </c>
      <c r="E34" s="395" t="s">
        <v>887</v>
      </c>
      <c r="F34" s="398" t="s">
        <v>1955</v>
      </c>
      <c r="H34" s="383" t="s">
        <v>945</v>
      </c>
    </row>
    <row r="35" spans="1:8" s="221" customFormat="1">
      <c r="A35" s="395" t="s">
        <v>1947</v>
      </c>
      <c r="B35" s="267">
        <v>16</v>
      </c>
      <c r="C35" s="267" t="s">
        <v>620</v>
      </c>
      <c r="D35" s="267">
        <v>14033</v>
      </c>
      <c r="E35" s="395" t="s">
        <v>887</v>
      </c>
      <c r="F35" s="398" t="s">
        <v>1956</v>
      </c>
      <c r="H35" s="384" t="s">
        <v>890</v>
      </c>
    </row>
    <row r="36" spans="1:8" s="221" customFormat="1">
      <c r="A36" s="381" t="s">
        <v>1947</v>
      </c>
      <c r="B36" s="371">
        <v>4</v>
      </c>
      <c r="C36" s="371" t="s">
        <v>620</v>
      </c>
      <c r="D36" s="372">
        <v>14089</v>
      </c>
      <c r="E36" s="381" t="s">
        <v>887</v>
      </c>
      <c r="F36" s="381" t="s">
        <v>1183</v>
      </c>
      <c r="G36" s="325"/>
      <c r="H36" s="381" t="s">
        <v>890</v>
      </c>
    </row>
    <row r="37" spans="1:8" s="221" customFormat="1">
      <c r="A37" s="384" t="s">
        <v>1947</v>
      </c>
      <c r="B37" s="371">
        <v>29</v>
      </c>
      <c r="C37" s="371" t="s">
        <v>610</v>
      </c>
      <c r="D37" s="371">
        <v>14139</v>
      </c>
      <c r="E37" s="384" t="s">
        <v>887</v>
      </c>
      <c r="F37" s="384" t="s">
        <v>1091</v>
      </c>
      <c r="G37" s="325"/>
      <c r="H37" s="384" t="s">
        <v>890</v>
      </c>
    </row>
    <row r="38" spans="1:8" s="221" customFormat="1">
      <c r="A38" s="395" t="s">
        <v>650</v>
      </c>
      <c r="B38" s="267">
        <v>18</v>
      </c>
      <c r="C38" s="267" t="s">
        <v>620</v>
      </c>
      <c r="D38" s="267">
        <v>14157</v>
      </c>
      <c r="E38" s="395" t="s">
        <v>887</v>
      </c>
      <c r="F38" s="398" t="s">
        <v>1957</v>
      </c>
      <c r="H38" s="384" t="s">
        <v>890</v>
      </c>
    </row>
    <row r="39" spans="1:8" s="221" customFormat="1">
      <c r="A39" s="381" t="s">
        <v>1236</v>
      </c>
      <c r="B39" s="371">
        <v>4</v>
      </c>
      <c r="C39" s="371" t="s">
        <v>620</v>
      </c>
      <c r="D39" s="372">
        <v>14621</v>
      </c>
      <c r="E39" s="381" t="s">
        <v>887</v>
      </c>
      <c r="F39" s="381" t="s">
        <v>917</v>
      </c>
      <c r="G39" s="381"/>
      <c r="H39" s="381" t="s">
        <v>890</v>
      </c>
    </row>
    <row r="40" spans="1:8" s="221" customFormat="1">
      <c r="A40" s="384" t="s">
        <v>1236</v>
      </c>
      <c r="B40" s="371">
        <v>28</v>
      </c>
      <c r="C40" s="371" t="s">
        <v>609</v>
      </c>
      <c r="D40" s="371">
        <v>14804</v>
      </c>
      <c r="E40" s="384" t="s">
        <v>887</v>
      </c>
      <c r="F40" s="384" t="s">
        <v>941</v>
      </c>
      <c r="G40" s="325" t="s">
        <v>942</v>
      </c>
      <c r="H40" s="384" t="s">
        <v>890</v>
      </c>
    </row>
    <row r="41" spans="1:8" s="221" customFormat="1">
      <c r="A41" s="398" t="s">
        <v>1947</v>
      </c>
      <c r="B41" s="267">
        <v>25</v>
      </c>
      <c r="C41" s="267" t="s">
        <v>625</v>
      </c>
      <c r="D41" s="267">
        <v>15001</v>
      </c>
      <c r="E41" s="395" t="s">
        <v>887</v>
      </c>
      <c r="F41" s="398" t="s">
        <v>1958</v>
      </c>
      <c r="H41" s="383" t="s">
        <v>945</v>
      </c>
    </row>
    <row r="42" spans="1:8" s="221" customFormat="1">
      <c r="A42" s="384" t="s">
        <v>650</v>
      </c>
      <c r="B42" s="371">
        <v>2</v>
      </c>
      <c r="C42" s="371" t="s">
        <v>610</v>
      </c>
      <c r="D42" s="371">
        <v>15164</v>
      </c>
      <c r="E42" s="384" t="s">
        <v>943</v>
      </c>
      <c r="F42" s="384" t="s">
        <v>944</v>
      </c>
      <c r="G42"/>
      <c r="H42" s="383" t="s">
        <v>945</v>
      </c>
    </row>
    <row r="43" spans="1:8" s="221" customFormat="1">
      <c r="A43" s="381" t="s">
        <v>1236</v>
      </c>
      <c r="B43" s="371">
        <v>3</v>
      </c>
      <c r="C43" s="371" t="s">
        <v>625</v>
      </c>
      <c r="D43" s="372">
        <v>15325</v>
      </c>
      <c r="E43" s="381" t="s">
        <v>887</v>
      </c>
      <c r="F43" s="381" t="s">
        <v>915</v>
      </c>
      <c r="G43" s="325" t="s">
        <v>916</v>
      </c>
      <c r="H43" s="381" t="s">
        <v>897</v>
      </c>
    </row>
    <row r="44" spans="1:8" s="221" customFormat="1">
      <c r="A44" s="381" t="s">
        <v>1236</v>
      </c>
      <c r="B44" s="371">
        <v>7</v>
      </c>
      <c r="C44" s="371" t="s">
        <v>609</v>
      </c>
      <c r="D44" s="372">
        <v>16061</v>
      </c>
      <c r="E44" s="381" t="s">
        <v>887</v>
      </c>
      <c r="F44" s="381" t="s">
        <v>926</v>
      </c>
      <c r="G44" s="381" t="s">
        <v>927</v>
      </c>
      <c r="H44" s="381" t="s">
        <v>890</v>
      </c>
    </row>
    <row r="45" spans="1:8">
      <c r="A45" s="381" t="s">
        <v>1236</v>
      </c>
      <c r="B45" s="371">
        <v>12</v>
      </c>
      <c r="C45" s="371" t="s">
        <v>620</v>
      </c>
      <c r="D45" s="372">
        <v>16776</v>
      </c>
      <c r="E45" s="381" t="s">
        <v>887</v>
      </c>
      <c r="F45" s="381" t="s">
        <v>928</v>
      </c>
      <c r="G45" s="381" t="s">
        <v>929</v>
      </c>
      <c r="H45" s="383" t="s">
        <v>930</v>
      </c>
    </row>
    <row r="46" spans="1:8">
      <c r="A46" s="384" t="s">
        <v>650</v>
      </c>
      <c r="B46" s="371">
        <v>2</v>
      </c>
      <c r="C46" s="371" t="s">
        <v>610</v>
      </c>
      <c r="D46" s="371">
        <v>17005</v>
      </c>
      <c r="E46" s="384" t="s">
        <v>887</v>
      </c>
      <c r="F46" s="384" t="s">
        <v>946</v>
      </c>
      <c r="G46" s="325" t="s">
        <v>947</v>
      </c>
      <c r="H46" s="384" t="s">
        <v>890</v>
      </c>
    </row>
  </sheetData>
  <autoFilter ref="A1:H46" xr:uid="{00000000-0009-0000-0000-00000D000000}">
    <sortState ref="A2:H46">
      <sortCondition ref="D1:D46"/>
    </sortState>
  </autoFilter>
  <hyperlinks>
    <hyperlink ref="G25" r:id="rId1" xr:uid="{00000000-0004-0000-0D00-000000000000}"/>
    <hyperlink ref="G23" r:id="rId2" xr:uid="{00000000-0004-0000-0D00-000001000000}"/>
    <hyperlink ref="G5" r:id="rId3" xr:uid="{00000000-0004-0000-0D00-000002000000}"/>
    <hyperlink ref="G7" r:id="rId4" xr:uid="{00000000-0004-0000-0D00-000003000000}"/>
    <hyperlink ref="G31" r:id="rId5" xr:uid="{00000000-0004-0000-0D00-000004000000}"/>
    <hyperlink ref="G43" r:id="rId6" xr:uid="{00000000-0004-0000-0D00-000005000000}"/>
    <hyperlink ref="G40" r:id="rId7" xr:uid="{00000000-0004-0000-0D00-000006000000}"/>
    <hyperlink ref="G46" r:id="rId8" xr:uid="{00000000-0004-0000-0D00-000007000000}"/>
    <hyperlink ref="G26" r:id="rId9" xr:uid="{00000000-0004-0000-0D00-000008000000}"/>
    <hyperlink ref="G19" r:id="rId10" xr:uid="{00000000-0004-0000-0D00-000009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51"/>
  <sheetViews>
    <sheetView workbookViewId="0">
      <selection activeCell="B1" sqref="B1:B1048576"/>
    </sheetView>
  </sheetViews>
  <sheetFormatPr defaultRowHeight="15"/>
  <cols>
    <col min="1" max="1" width="10.7109375" style="402" bestFit="1" customWidth="1"/>
    <col min="2" max="2" width="7.42578125" style="402" bestFit="1" customWidth="1"/>
    <col min="3" max="3" width="9.28515625" style="402" bestFit="1" customWidth="1"/>
    <col min="4" max="16384" width="9.140625" style="84"/>
  </cols>
  <sheetData>
    <row r="1" spans="1:4" ht="15.75" thickBot="1">
      <c r="A1" s="403" t="s">
        <v>608</v>
      </c>
      <c r="B1" s="403" t="s">
        <v>28</v>
      </c>
      <c r="C1" s="403" t="s">
        <v>650</v>
      </c>
    </row>
    <row r="2" spans="1:4" ht="15.75">
      <c r="A2" s="404" t="s">
        <v>609</v>
      </c>
      <c r="B2" s="404">
        <v>1</v>
      </c>
      <c r="C2" s="405">
        <v>863</v>
      </c>
      <c r="D2" s="451">
        <v>863</v>
      </c>
    </row>
    <row r="3" spans="1:4" ht="15.75">
      <c r="A3" s="404" t="s">
        <v>1974</v>
      </c>
      <c r="B3" s="404">
        <v>19</v>
      </c>
      <c r="C3" s="404">
        <v>1032</v>
      </c>
      <c r="D3" s="456">
        <v>1032</v>
      </c>
    </row>
    <row r="4" spans="1:4" ht="15.75">
      <c r="A4" s="404" t="s">
        <v>609</v>
      </c>
      <c r="B4" s="404">
        <v>16</v>
      </c>
      <c r="C4" s="404">
        <v>1158</v>
      </c>
      <c r="D4" s="457">
        <v>1158</v>
      </c>
    </row>
    <row r="5" spans="1:4" ht="15.75">
      <c r="A5" s="406" t="s">
        <v>1974</v>
      </c>
      <c r="B5" s="406">
        <v>32</v>
      </c>
      <c r="C5" s="412">
        <v>1189</v>
      </c>
      <c r="D5" s="464">
        <v>1189</v>
      </c>
    </row>
    <row r="6" spans="1:4" ht="16.5" thickBot="1">
      <c r="A6" s="404" t="s">
        <v>609</v>
      </c>
      <c r="B6" s="404">
        <v>29</v>
      </c>
      <c r="C6" s="408">
        <v>1200</v>
      </c>
      <c r="D6" s="480">
        <v>1200</v>
      </c>
    </row>
    <row r="7" spans="1:4" ht="15.75">
      <c r="A7" s="404" t="s">
        <v>609</v>
      </c>
      <c r="B7" s="404">
        <v>20</v>
      </c>
      <c r="C7" s="404">
        <v>1229</v>
      </c>
      <c r="D7" s="465">
        <v>1229</v>
      </c>
    </row>
    <row r="8" spans="1:4" ht="15.75">
      <c r="A8" s="404" t="s">
        <v>1974</v>
      </c>
      <c r="B8" s="404">
        <v>2</v>
      </c>
      <c r="C8" s="404">
        <v>1784</v>
      </c>
      <c r="D8" s="456">
        <v>1784</v>
      </c>
    </row>
    <row r="9" spans="1:4" ht="15.75">
      <c r="A9" s="404" t="s">
        <v>625</v>
      </c>
      <c r="B9" s="404">
        <v>18</v>
      </c>
      <c r="C9" s="414">
        <v>1806</v>
      </c>
      <c r="D9" s="467">
        <v>1806</v>
      </c>
    </row>
    <row r="10" spans="1:4" ht="15.75">
      <c r="A10" s="404" t="s">
        <v>609</v>
      </c>
      <c r="B10" s="404">
        <v>1</v>
      </c>
      <c r="C10" s="405">
        <v>1858</v>
      </c>
      <c r="D10" s="452">
        <v>1858</v>
      </c>
    </row>
    <row r="11" spans="1:4" ht="15.75">
      <c r="A11" s="404" t="s">
        <v>609</v>
      </c>
      <c r="B11" s="404">
        <v>16</v>
      </c>
      <c r="C11" s="404">
        <v>1882</v>
      </c>
      <c r="D11" s="456">
        <v>1882</v>
      </c>
    </row>
    <row r="12" spans="1:4" ht="15.75">
      <c r="A12" s="404" t="s">
        <v>1974</v>
      </c>
      <c r="B12" s="404">
        <v>19</v>
      </c>
      <c r="C12" s="404">
        <v>2493</v>
      </c>
      <c r="D12" s="457">
        <v>2493</v>
      </c>
    </row>
    <row r="13" spans="1:4" ht="16.5" thickBot="1">
      <c r="A13" s="404" t="s">
        <v>620</v>
      </c>
      <c r="B13" s="404">
        <v>8</v>
      </c>
      <c r="C13" s="405">
        <v>3121</v>
      </c>
      <c r="D13" s="454">
        <v>3121</v>
      </c>
    </row>
    <row r="14" spans="1:4" ht="15.75">
      <c r="A14" s="404" t="s">
        <v>644</v>
      </c>
      <c r="B14" s="404">
        <v>26</v>
      </c>
      <c r="C14" s="404">
        <v>3136</v>
      </c>
      <c r="D14" s="455">
        <v>3136</v>
      </c>
    </row>
    <row r="15" spans="1:4" ht="15.75">
      <c r="A15" s="404" t="s">
        <v>625</v>
      </c>
      <c r="B15" s="404">
        <v>17</v>
      </c>
      <c r="C15" s="404">
        <v>3145</v>
      </c>
      <c r="D15" s="456">
        <v>3145</v>
      </c>
    </row>
    <row r="16" spans="1:4" ht="15.75">
      <c r="A16" s="404" t="s">
        <v>609</v>
      </c>
      <c r="B16" s="404">
        <v>16</v>
      </c>
      <c r="C16" s="404">
        <v>3395</v>
      </c>
      <c r="D16" s="456">
        <v>3395</v>
      </c>
    </row>
    <row r="17" spans="1:4" ht="15.75">
      <c r="A17" s="413" t="s">
        <v>644</v>
      </c>
      <c r="B17" s="413">
        <v>10</v>
      </c>
      <c r="C17" s="404">
        <v>3419</v>
      </c>
      <c r="D17" s="456">
        <v>3419</v>
      </c>
    </row>
    <row r="18" spans="1:4" ht="16.5" thickBot="1">
      <c r="A18" s="404" t="s">
        <v>620</v>
      </c>
      <c r="B18" s="404">
        <v>24</v>
      </c>
      <c r="C18" s="404">
        <v>3510</v>
      </c>
      <c r="D18" s="456">
        <v>3510</v>
      </c>
    </row>
    <row r="19" spans="1:4" ht="15.75">
      <c r="A19" s="404" t="s">
        <v>620</v>
      </c>
      <c r="B19" s="404">
        <v>15</v>
      </c>
      <c r="C19" s="405">
        <v>3855</v>
      </c>
      <c r="D19" s="485">
        <v>3855</v>
      </c>
    </row>
    <row r="20" spans="1:4" ht="15.75">
      <c r="A20" s="404" t="s">
        <v>609</v>
      </c>
      <c r="B20" s="404">
        <v>16</v>
      </c>
      <c r="C20" s="404">
        <v>4260</v>
      </c>
      <c r="D20" s="456">
        <v>4260</v>
      </c>
    </row>
    <row r="21" spans="1:4" ht="15.75">
      <c r="A21" s="404" t="s">
        <v>1975</v>
      </c>
      <c r="B21" s="404">
        <v>28</v>
      </c>
      <c r="C21" s="404">
        <v>4339</v>
      </c>
      <c r="D21" s="456">
        <v>4339</v>
      </c>
    </row>
    <row r="22" spans="1:4" ht="16.5" thickBot="1">
      <c r="A22" s="414" t="s">
        <v>1974</v>
      </c>
      <c r="B22" s="414">
        <v>30</v>
      </c>
      <c r="C22" s="404">
        <v>4426</v>
      </c>
      <c r="D22" s="456">
        <v>4426</v>
      </c>
    </row>
    <row r="23" spans="1:4" ht="15.75">
      <c r="A23" s="404" t="s">
        <v>609</v>
      </c>
      <c r="B23" s="404">
        <v>1</v>
      </c>
      <c r="C23" s="405">
        <v>4584</v>
      </c>
      <c r="D23" s="451">
        <v>4584</v>
      </c>
    </row>
    <row r="24" spans="1:4" ht="15.75">
      <c r="A24" s="404" t="s">
        <v>1975</v>
      </c>
      <c r="B24" s="404">
        <v>28</v>
      </c>
      <c r="C24" s="404">
        <v>4737</v>
      </c>
      <c r="D24" s="457">
        <v>4737</v>
      </c>
    </row>
    <row r="25" spans="1:4" ht="15.75">
      <c r="A25" s="404" t="s">
        <v>1974</v>
      </c>
      <c r="B25" s="404">
        <v>31</v>
      </c>
      <c r="C25" s="410">
        <v>5133</v>
      </c>
      <c r="D25" s="460">
        <v>5133</v>
      </c>
    </row>
    <row r="26" spans="1:4" ht="16.5" thickBot="1">
      <c r="A26" s="404" t="s">
        <v>1974</v>
      </c>
      <c r="B26" s="404">
        <v>21</v>
      </c>
      <c r="C26" s="404">
        <v>5195</v>
      </c>
      <c r="D26" s="456">
        <v>5195</v>
      </c>
    </row>
    <row r="27" spans="1:4" ht="15.75">
      <c r="A27" s="404" t="s">
        <v>644</v>
      </c>
      <c r="B27" s="404">
        <v>26</v>
      </c>
      <c r="C27" s="404">
        <v>5221</v>
      </c>
      <c r="D27" s="463">
        <v>5221</v>
      </c>
    </row>
    <row r="28" spans="1:4" ht="15.75">
      <c r="A28" s="406" t="s">
        <v>609</v>
      </c>
      <c r="B28" s="406">
        <v>16</v>
      </c>
      <c r="C28" s="412">
        <v>5313</v>
      </c>
      <c r="D28" s="464">
        <v>5313</v>
      </c>
    </row>
    <row r="29" spans="1:4" ht="15.75">
      <c r="A29" s="409" t="s">
        <v>620</v>
      </c>
      <c r="B29" s="409">
        <v>13</v>
      </c>
      <c r="C29" s="408">
        <v>5471</v>
      </c>
      <c r="D29" s="458">
        <v>5471</v>
      </c>
    </row>
    <row r="30" spans="1:4" ht="16.5" thickBot="1">
      <c r="A30" s="404" t="s">
        <v>620</v>
      </c>
      <c r="B30" s="404">
        <v>6</v>
      </c>
      <c r="C30" s="404">
        <v>5542</v>
      </c>
      <c r="D30" s="456">
        <v>5542</v>
      </c>
    </row>
    <row r="31" spans="1:4" ht="15.75">
      <c r="A31" s="404" t="s">
        <v>625</v>
      </c>
      <c r="B31" s="404">
        <v>17</v>
      </c>
      <c r="C31" s="404">
        <v>6442</v>
      </c>
      <c r="D31" s="461">
        <v>6442</v>
      </c>
    </row>
    <row r="32" spans="1:4" ht="15.75">
      <c r="A32" s="416" t="s">
        <v>620</v>
      </c>
      <c r="B32" s="406">
        <v>13</v>
      </c>
      <c r="C32" s="412">
        <v>6612</v>
      </c>
      <c r="D32" s="464">
        <v>6612</v>
      </c>
    </row>
    <row r="33" spans="1:4" ht="15.75">
      <c r="A33" s="404" t="s">
        <v>644</v>
      </c>
      <c r="B33" s="404">
        <v>9</v>
      </c>
      <c r="C33" s="404">
        <v>6627</v>
      </c>
      <c r="D33" s="457">
        <v>6627</v>
      </c>
    </row>
    <row r="34" spans="1:4" ht="16.5" thickBot="1">
      <c r="A34" s="406" t="s">
        <v>609</v>
      </c>
      <c r="B34" s="406">
        <v>20</v>
      </c>
      <c r="C34" s="412">
        <v>6788</v>
      </c>
      <c r="D34" s="464">
        <v>6788</v>
      </c>
    </row>
    <row r="35" spans="1:4" ht="15.75">
      <c r="A35" s="404" t="s">
        <v>1974</v>
      </c>
      <c r="B35" s="404">
        <v>2</v>
      </c>
      <c r="C35" s="404">
        <v>6842</v>
      </c>
      <c r="D35" s="463">
        <v>6842</v>
      </c>
    </row>
    <row r="36" spans="1:4" ht="15.75">
      <c r="A36" s="404" t="s">
        <v>1974</v>
      </c>
      <c r="B36" s="404">
        <v>31</v>
      </c>
      <c r="C36" s="419">
        <v>6848</v>
      </c>
      <c r="D36" s="474">
        <v>6848</v>
      </c>
    </row>
    <row r="37" spans="1:4" ht="15.75">
      <c r="A37" s="406" t="s">
        <v>625</v>
      </c>
      <c r="B37" s="406">
        <v>3</v>
      </c>
      <c r="C37" s="407">
        <v>6858</v>
      </c>
      <c r="D37" s="471">
        <v>6858</v>
      </c>
    </row>
    <row r="38" spans="1:4" ht="15.75">
      <c r="A38" s="404" t="s">
        <v>620</v>
      </c>
      <c r="B38" s="404">
        <v>6</v>
      </c>
      <c r="C38" s="404">
        <v>6933</v>
      </c>
      <c r="D38" s="456">
        <v>6933</v>
      </c>
    </row>
    <row r="39" spans="1:4" ht="16.5" thickBot="1">
      <c r="A39" s="404" t="s">
        <v>620</v>
      </c>
      <c r="B39" s="404">
        <v>15</v>
      </c>
      <c r="C39" s="405">
        <v>7114</v>
      </c>
      <c r="D39" s="452">
        <v>7114</v>
      </c>
    </row>
    <row r="40" spans="1:4" ht="15.75">
      <c r="A40" s="404" t="s">
        <v>620</v>
      </c>
      <c r="B40" s="404">
        <v>25</v>
      </c>
      <c r="C40" s="404">
        <v>7159</v>
      </c>
      <c r="D40" s="465">
        <v>7159</v>
      </c>
    </row>
    <row r="41" spans="1:4" ht="15.75">
      <c r="A41" s="404" t="s">
        <v>644</v>
      </c>
      <c r="B41" s="404">
        <v>27</v>
      </c>
      <c r="C41" s="404">
        <v>7243</v>
      </c>
      <c r="D41" s="456">
        <v>7243</v>
      </c>
    </row>
    <row r="42" spans="1:4" ht="15.75">
      <c r="A42" s="404" t="s">
        <v>1974</v>
      </c>
      <c r="B42" s="404">
        <v>32</v>
      </c>
      <c r="C42" s="404">
        <v>7306</v>
      </c>
      <c r="D42" s="456">
        <v>7306</v>
      </c>
    </row>
    <row r="43" spans="1:4" ht="15.75">
      <c r="A43" s="404" t="s">
        <v>620</v>
      </c>
      <c r="B43" s="404">
        <v>15</v>
      </c>
      <c r="C43" s="405">
        <v>7465</v>
      </c>
      <c r="D43" s="452">
        <v>7465</v>
      </c>
    </row>
    <row r="44" spans="1:4" ht="15.75">
      <c r="A44" s="406" t="s">
        <v>609</v>
      </c>
      <c r="B44" s="406">
        <v>20</v>
      </c>
      <c r="C44" s="412">
        <v>7513</v>
      </c>
      <c r="D44" s="464">
        <v>7513</v>
      </c>
    </row>
    <row r="45" spans="1:4" ht="15.75">
      <c r="A45" s="404" t="s">
        <v>620</v>
      </c>
      <c r="B45" s="404">
        <v>5</v>
      </c>
      <c r="C45" s="405">
        <v>7521</v>
      </c>
      <c r="D45" s="478">
        <v>7521</v>
      </c>
    </row>
    <row r="46" spans="1:4" ht="15.75">
      <c r="A46" s="404" t="s">
        <v>1975</v>
      </c>
      <c r="B46" s="404">
        <v>28</v>
      </c>
      <c r="C46" s="404">
        <v>7562</v>
      </c>
      <c r="D46" s="456">
        <v>7562</v>
      </c>
    </row>
    <row r="47" spans="1:4" ht="15.75">
      <c r="A47" s="404" t="s">
        <v>609</v>
      </c>
      <c r="B47" s="404">
        <v>20</v>
      </c>
      <c r="C47" s="404">
        <v>7626</v>
      </c>
      <c r="D47" s="456">
        <v>7626</v>
      </c>
    </row>
    <row r="48" spans="1:4" ht="15.75">
      <c r="A48" s="404" t="s">
        <v>625</v>
      </c>
      <c r="B48" s="404">
        <v>3</v>
      </c>
      <c r="C48" s="408">
        <v>7646</v>
      </c>
      <c r="D48" s="458">
        <v>7646</v>
      </c>
    </row>
    <row r="49" spans="1:4" ht="15.75">
      <c r="A49" s="404" t="s">
        <v>644</v>
      </c>
      <c r="B49" s="404">
        <v>27</v>
      </c>
      <c r="C49" s="404">
        <v>7904</v>
      </c>
      <c r="D49" s="466">
        <v>7904</v>
      </c>
    </row>
    <row r="50" spans="1:4" ht="15.75">
      <c r="A50" s="404" t="s">
        <v>1974</v>
      </c>
      <c r="B50" s="404">
        <v>21</v>
      </c>
      <c r="C50" s="404">
        <v>7912</v>
      </c>
      <c r="D50" s="456">
        <v>7912</v>
      </c>
    </row>
    <row r="51" spans="1:4" ht="15.75">
      <c r="A51" s="406" t="s">
        <v>625</v>
      </c>
      <c r="B51" s="406">
        <v>17</v>
      </c>
      <c r="C51" s="412">
        <v>7949</v>
      </c>
      <c r="D51" s="464">
        <v>7949</v>
      </c>
    </row>
    <row r="52" spans="1:4" ht="15.75">
      <c r="A52" s="404" t="s">
        <v>1974</v>
      </c>
      <c r="B52" s="404">
        <v>4</v>
      </c>
      <c r="C52" s="404">
        <v>8077</v>
      </c>
      <c r="D52" s="457">
        <v>8077</v>
      </c>
    </row>
    <row r="53" spans="1:4" ht="16.5" thickBot="1">
      <c r="A53" s="406" t="s">
        <v>609</v>
      </c>
      <c r="B53" s="406">
        <v>22</v>
      </c>
      <c r="C53" s="407">
        <v>8090</v>
      </c>
      <c r="D53" s="471">
        <v>8090</v>
      </c>
    </row>
    <row r="54" spans="1:4" ht="15.75">
      <c r="A54" s="404" t="s">
        <v>1974</v>
      </c>
      <c r="B54" s="404">
        <v>21</v>
      </c>
      <c r="C54" s="404">
        <v>8091</v>
      </c>
      <c r="D54" s="455">
        <v>8091</v>
      </c>
    </row>
    <row r="55" spans="1:4" ht="15.75">
      <c r="A55" s="404" t="s">
        <v>625</v>
      </c>
      <c r="B55" s="404">
        <v>17</v>
      </c>
      <c r="C55" s="414">
        <v>8100</v>
      </c>
      <c r="D55" s="467">
        <v>8100</v>
      </c>
    </row>
    <row r="56" spans="1:4" ht="15.75">
      <c r="A56" s="404" t="s">
        <v>620</v>
      </c>
      <c r="B56" s="404">
        <v>5</v>
      </c>
      <c r="C56" s="411">
        <v>8105</v>
      </c>
      <c r="D56" s="462">
        <v>8105</v>
      </c>
    </row>
    <row r="57" spans="1:4" ht="15.75">
      <c r="A57" s="404" t="s">
        <v>625</v>
      </c>
      <c r="B57" s="404">
        <v>18</v>
      </c>
      <c r="C57" s="404">
        <v>8305</v>
      </c>
      <c r="D57" s="457">
        <v>8305</v>
      </c>
    </row>
    <row r="58" spans="1:4" ht="15.75">
      <c r="A58" s="406" t="s">
        <v>1974</v>
      </c>
      <c r="B58" s="406">
        <v>21</v>
      </c>
      <c r="C58" s="412">
        <v>8358</v>
      </c>
      <c r="D58" s="482">
        <v>8358</v>
      </c>
    </row>
    <row r="59" spans="1:4" ht="16.5" thickBot="1">
      <c r="A59" s="404" t="s">
        <v>1974</v>
      </c>
      <c r="B59" s="404">
        <v>19</v>
      </c>
      <c r="C59" s="404">
        <v>8386</v>
      </c>
      <c r="D59" s="456">
        <v>8386</v>
      </c>
    </row>
    <row r="60" spans="1:4" ht="15.75">
      <c r="A60" s="406" t="s">
        <v>609</v>
      </c>
      <c r="B60" s="406">
        <v>11</v>
      </c>
      <c r="C60" s="412">
        <v>8540</v>
      </c>
      <c r="D60" s="469">
        <v>8540</v>
      </c>
    </row>
    <row r="61" spans="1:4" ht="15.75">
      <c r="A61" s="404" t="s">
        <v>609</v>
      </c>
      <c r="B61" s="404">
        <v>29</v>
      </c>
      <c r="C61" s="408">
        <v>8813</v>
      </c>
      <c r="D61" s="458">
        <v>8813</v>
      </c>
    </row>
    <row r="62" spans="1:4" ht="15.75">
      <c r="A62" s="404" t="s">
        <v>625</v>
      </c>
      <c r="B62" s="409">
        <v>3</v>
      </c>
      <c r="C62" s="408">
        <v>8854</v>
      </c>
      <c r="D62" s="483">
        <v>8854</v>
      </c>
    </row>
    <row r="63" spans="1:4" ht="16.5" thickBot="1">
      <c r="A63" s="404" t="s">
        <v>609</v>
      </c>
      <c r="B63" s="404">
        <v>14</v>
      </c>
      <c r="C63" s="404">
        <v>9188</v>
      </c>
      <c r="D63" s="466">
        <v>9188</v>
      </c>
    </row>
    <row r="64" spans="1:4" ht="15.75">
      <c r="A64" s="404" t="s">
        <v>1974</v>
      </c>
      <c r="B64" s="404">
        <v>32</v>
      </c>
      <c r="C64" s="404">
        <v>9287</v>
      </c>
      <c r="D64" s="455">
        <v>9287</v>
      </c>
    </row>
    <row r="65" spans="1:4" ht="15.75">
      <c r="A65" s="414" t="s">
        <v>1974</v>
      </c>
      <c r="B65" s="404">
        <v>30</v>
      </c>
      <c r="C65" s="404">
        <v>9312</v>
      </c>
      <c r="D65" s="456">
        <v>9312</v>
      </c>
    </row>
    <row r="66" spans="1:4" ht="15.75">
      <c r="A66" s="404" t="s">
        <v>625</v>
      </c>
      <c r="B66" s="404">
        <v>18</v>
      </c>
      <c r="C66" s="404">
        <v>9378</v>
      </c>
      <c r="D66" s="456">
        <v>9378</v>
      </c>
    </row>
    <row r="67" spans="1:4" ht="16.5" thickBot="1">
      <c r="A67" s="404" t="s">
        <v>1974</v>
      </c>
      <c r="B67" s="404">
        <v>31</v>
      </c>
      <c r="C67" s="404">
        <v>9380</v>
      </c>
      <c r="D67" s="457">
        <v>9380</v>
      </c>
    </row>
    <row r="68" spans="1:4" ht="15.75">
      <c r="A68" s="404" t="s">
        <v>644</v>
      </c>
      <c r="B68" s="404">
        <v>9</v>
      </c>
      <c r="C68" s="404">
        <v>9446</v>
      </c>
      <c r="D68" s="455">
        <v>9446</v>
      </c>
    </row>
    <row r="69" spans="1:4" ht="15.75">
      <c r="A69" s="404" t="s">
        <v>609</v>
      </c>
      <c r="B69" s="404">
        <v>11</v>
      </c>
      <c r="C69" s="410">
        <v>9467</v>
      </c>
      <c r="D69" s="460">
        <v>9467</v>
      </c>
    </row>
    <row r="70" spans="1:4" ht="15.75">
      <c r="A70" s="404" t="s">
        <v>644</v>
      </c>
      <c r="B70" s="404">
        <v>9</v>
      </c>
      <c r="C70" s="404">
        <v>9482</v>
      </c>
      <c r="D70" s="456">
        <v>9482</v>
      </c>
    </row>
    <row r="71" spans="1:4" ht="15.75">
      <c r="A71" s="413" t="s">
        <v>644</v>
      </c>
      <c r="B71" s="404">
        <v>10</v>
      </c>
      <c r="C71" s="404">
        <v>9485</v>
      </c>
      <c r="D71" s="457">
        <v>9485</v>
      </c>
    </row>
    <row r="72" spans="1:4" ht="16.5" thickBot="1">
      <c r="A72" s="404" t="s">
        <v>620</v>
      </c>
      <c r="B72" s="404">
        <v>8</v>
      </c>
      <c r="C72" s="405">
        <v>9678</v>
      </c>
      <c r="D72" s="452">
        <v>9678</v>
      </c>
    </row>
    <row r="73" spans="1:4" ht="15.75">
      <c r="A73" s="413" t="s">
        <v>644</v>
      </c>
      <c r="B73" s="404">
        <v>10</v>
      </c>
      <c r="C73" s="404">
        <v>9800</v>
      </c>
      <c r="D73" s="455">
        <v>9800</v>
      </c>
    </row>
    <row r="74" spans="1:4" ht="15.75">
      <c r="A74" s="404" t="s">
        <v>609</v>
      </c>
      <c r="B74" s="404">
        <v>20</v>
      </c>
      <c r="C74" s="404">
        <v>9801</v>
      </c>
      <c r="D74" s="456">
        <v>9801</v>
      </c>
    </row>
    <row r="75" spans="1:4" ht="15.75">
      <c r="A75" s="404" t="s">
        <v>609</v>
      </c>
      <c r="B75" s="404">
        <v>11</v>
      </c>
      <c r="C75" s="414">
        <v>9838</v>
      </c>
      <c r="D75" s="467">
        <v>9838</v>
      </c>
    </row>
    <row r="76" spans="1:4" ht="15.75">
      <c r="A76" s="413" t="s">
        <v>644</v>
      </c>
      <c r="B76" s="404">
        <v>10</v>
      </c>
      <c r="C76" s="404">
        <v>9995</v>
      </c>
      <c r="D76" s="456">
        <v>9995</v>
      </c>
    </row>
    <row r="77" spans="1:4" ht="15.75">
      <c r="A77" s="404" t="s">
        <v>625</v>
      </c>
      <c r="B77" s="404">
        <v>23</v>
      </c>
      <c r="C77" s="404">
        <v>10050</v>
      </c>
      <c r="D77" s="457">
        <v>10050</v>
      </c>
    </row>
    <row r="78" spans="1:4" ht="15.75">
      <c r="A78" s="404" t="s">
        <v>644</v>
      </c>
      <c r="B78" s="404">
        <v>26</v>
      </c>
      <c r="C78" s="404">
        <v>10062</v>
      </c>
      <c r="D78" s="477">
        <v>10062</v>
      </c>
    </row>
    <row r="79" spans="1:4" ht="15.75">
      <c r="A79" s="404" t="s">
        <v>1974</v>
      </c>
      <c r="B79" s="404">
        <v>2</v>
      </c>
      <c r="C79" s="404">
        <v>10070</v>
      </c>
      <c r="D79" s="466">
        <v>10070</v>
      </c>
    </row>
    <row r="80" spans="1:4" ht="15.75">
      <c r="A80" s="404" t="s">
        <v>1975</v>
      </c>
      <c r="B80" s="404">
        <v>7</v>
      </c>
      <c r="C80" s="404">
        <v>10441</v>
      </c>
      <c r="D80" s="457">
        <v>10441</v>
      </c>
    </row>
    <row r="81" spans="1:4" ht="15.75">
      <c r="A81" s="404" t="s">
        <v>620</v>
      </c>
      <c r="B81" s="404">
        <v>8</v>
      </c>
      <c r="C81" s="405">
        <v>10540</v>
      </c>
      <c r="D81" s="452">
        <v>10540</v>
      </c>
    </row>
    <row r="82" spans="1:4" ht="15.75">
      <c r="A82" s="404" t="s">
        <v>620</v>
      </c>
      <c r="B82" s="404">
        <v>5</v>
      </c>
      <c r="C82" s="404">
        <v>10762</v>
      </c>
      <c r="D82" s="457">
        <v>10762</v>
      </c>
    </row>
    <row r="83" spans="1:4" ht="15.75">
      <c r="A83" s="404" t="s">
        <v>609</v>
      </c>
      <c r="B83" s="405">
        <v>1</v>
      </c>
      <c r="C83" s="405">
        <v>10799</v>
      </c>
      <c r="D83" s="486">
        <v>10799</v>
      </c>
    </row>
    <row r="84" spans="1:4" ht="15.75">
      <c r="A84" s="404" t="s">
        <v>620</v>
      </c>
      <c r="B84" s="404">
        <v>25</v>
      </c>
      <c r="C84" s="404">
        <v>10832</v>
      </c>
      <c r="D84" s="456">
        <v>10832</v>
      </c>
    </row>
    <row r="85" spans="1:4" ht="15.75">
      <c r="A85" s="406" t="s">
        <v>609</v>
      </c>
      <c r="B85" s="406">
        <v>11</v>
      </c>
      <c r="C85" s="412">
        <v>10915</v>
      </c>
      <c r="D85" s="464">
        <v>10915</v>
      </c>
    </row>
    <row r="86" spans="1:4" ht="16.5" thickBot="1">
      <c r="A86" s="414" t="s">
        <v>1974</v>
      </c>
      <c r="B86" s="404">
        <v>30</v>
      </c>
      <c r="C86" s="404">
        <v>11007</v>
      </c>
      <c r="D86" s="456">
        <v>11007</v>
      </c>
    </row>
    <row r="87" spans="1:4" ht="15.75">
      <c r="A87" s="404" t="s">
        <v>625</v>
      </c>
      <c r="B87" s="404">
        <v>23</v>
      </c>
      <c r="C87" s="404">
        <v>11116</v>
      </c>
      <c r="D87" s="455">
        <v>11116</v>
      </c>
    </row>
    <row r="88" spans="1:4" ht="15.75">
      <c r="A88" s="409" t="s">
        <v>620</v>
      </c>
      <c r="B88" s="404">
        <v>13</v>
      </c>
      <c r="C88" s="414">
        <v>11440</v>
      </c>
      <c r="D88" s="467">
        <v>11440</v>
      </c>
    </row>
    <row r="89" spans="1:4" ht="15.75">
      <c r="A89" s="404" t="s">
        <v>620</v>
      </c>
      <c r="B89" s="405">
        <v>8</v>
      </c>
      <c r="C89" s="405">
        <v>11536</v>
      </c>
      <c r="D89" s="452">
        <v>11536</v>
      </c>
    </row>
    <row r="90" spans="1:4" ht="16.5" thickBot="1">
      <c r="A90" s="404" t="s">
        <v>620</v>
      </c>
      <c r="B90" s="404">
        <v>24</v>
      </c>
      <c r="C90" s="404">
        <v>11675</v>
      </c>
      <c r="D90" s="457">
        <v>11675</v>
      </c>
    </row>
    <row r="91" spans="1:4" ht="15.75">
      <c r="A91" s="404" t="s">
        <v>1974</v>
      </c>
      <c r="B91" s="404">
        <v>12</v>
      </c>
      <c r="C91" s="404">
        <v>11738</v>
      </c>
      <c r="D91" s="465">
        <v>11738</v>
      </c>
    </row>
    <row r="92" spans="1:4" ht="15.75">
      <c r="A92" s="409" t="s">
        <v>620</v>
      </c>
      <c r="B92" s="404">
        <v>13</v>
      </c>
      <c r="C92" s="414">
        <v>11809</v>
      </c>
      <c r="D92" s="467">
        <v>11809</v>
      </c>
    </row>
    <row r="93" spans="1:4" ht="15.75">
      <c r="A93" s="404" t="s">
        <v>1974</v>
      </c>
      <c r="B93" s="404">
        <v>19</v>
      </c>
      <c r="C93" s="404">
        <v>11827</v>
      </c>
      <c r="D93" s="456">
        <v>11827</v>
      </c>
    </row>
    <row r="94" spans="1:4" ht="15.75">
      <c r="A94" s="404" t="s">
        <v>1975</v>
      </c>
      <c r="B94" s="404">
        <v>7</v>
      </c>
      <c r="C94" s="404">
        <v>11855</v>
      </c>
      <c r="D94" s="456">
        <v>11855</v>
      </c>
    </row>
    <row r="95" spans="1:4" ht="16.5" thickBot="1">
      <c r="A95" s="404" t="s">
        <v>620</v>
      </c>
      <c r="B95" s="404">
        <v>24</v>
      </c>
      <c r="C95" s="404">
        <v>11858</v>
      </c>
      <c r="D95" s="456">
        <v>11858</v>
      </c>
    </row>
    <row r="96" spans="1:4" ht="15.75">
      <c r="A96" s="406" t="s">
        <v>1975</v>
      </c>
      <c r="B96" s="406">
        <v>28</v>
      </c>
      <c r="C96" s="412">
        <v>11912</v>
      </c>
      <c r="D96" s="469">
        <v>11912</v>
      </c>
    </row>
    <row r="97" spans="1:4" ht="15.75">
      <c r="A97" s="404" t="s">
        <v>609</v>
      </c>
      <c r="B97" s="404">
        <v>22</v>
      </c>
      <c r="C97" s="405">
        <v>11999</v>
      </c>
      <c r="D97" s="452">
        <v>11999</v>
      </c>
    </row>
    <row r="98" spans="1:4" ht="15.75">
      <c r="A98" s="404" t="s">
        <v>1974</v>
      </c>
      <c r="B98" s="404">
        <v>21</v>
      </c>
      <c r="C98" s="404">
        <v>12078</v>
      </c>
      <c r="D98" s="457">
        <v>12078</v>
      </c>
    </row>
    <row r="99" spans="1:4" ht="15.75">
      <c r="A99" s="409" t="s">
        <v>620</v>
      </c>
      <c r="B99" s="404">
        <v>13</v>
      </c>
      <c r="C99" s="404">
        <v>12144</v>
      </c>
      <c r="D99" s="457">
        <v>12144</v>
      </c>
    </row>
    <row r="100" spans="1:4" ht="15.75">
      <c r="A100" s="404" t="s">
        <v>620</v>
      </c>
      <c r="B100" s="404">
        <v>25</v>
      </c>
      <c r="C100" s="404">
        <v>12164</v>
      </c>
      <c r="D100" s="456">
        <v>14357</v>
      </c>
    </row>
    <row r="101" spans="1:4" ht="15.75">
      <c r="A101" s="404" t="s">
        <v>644</v>
      </c>
      <c r="B101" s="404">
        <v>27</v>
      </c>
      <c r="C101" s="408">
        <v>12246</v>
      </c>
      <c r="D101" s="457">
        <v>13779</v>
      </c>
    </row>
    <row r="102" spans="1:4" ht="15.75">
      <c r="A102" s="404" t="s">
        <v>609</v>
      </c>
      <c r="B102" s="404">
        <v>14</v>
      </c>
      <c r="C102" s="404">
        <v>12313</v>
      </c>
      <c r="D102" s="456">
        <v>12338</v>
      </c>
    </row>
    <row r="103" spans="1:4" ht="15.75">
      <c r="A103" s="404" t="s">
        <v>609</v>
      </c>
      <c r="B103" s="404">
        <v>14</v>
      </c>
      <c r="C103" s="404">
        <v>12338</v>
      </c>
      <c r="D103" s="456">
        <v>12313</v>
      </c>
    </row>
    <row r="104" spans="1:4" ht="15.75">
      <c r="A104" s="404" t="s">
        <v>620</v>
      </c>
      <c r="B104" s="404">
        <v>6</v>
      </c>
      <c r="C104" s="404">
        <v>12345</v>
      </c>
      <c r="D104" s="456">
        <v>12345</v>
      </c>
    </row>
    <row r="105" spans="1:4" ht="16.5" thickBot="1">
      <c r="A105" s="406" t="s">
        <v>644</v>
      </c>
      <c r="B105" s="406">
        <v>26</v>
      </c>
      <c r="C105" s="412">
        <v>12375</v>
      </c>
      <c r="D105" s="464">
        <v>12375</v>
      </c>
    </row>
    <row r="106" spans="1:4" ht="15.75">
      <c r="A106" s="404" t="s">
        <v>609</v>
      </c>
      <c r="B106" s="404">
        <v>14</v>
      </c>
      <c r="C106" s="404">
        <v>12449</v>
      </c>
      <c r="D106" s="455">
        <v>12449</v>
      </c>
    </row>
    <row r="107" spans="1:4" ht="15.75">
      <c r="A107" s="404" t="s">
        <v>1975</v>
      </c>
      <c r="B107" s="404">
        <v>7</v>
      </c>
      <c r="C107" s="404">
        <v>12696</v>
      </c>
      <c r="D107" s="456">
        <v>12696</v>
      </c>
    </row>
    <row r="108" spans="1:4" ht="15.75">
      <c r="A108" s="404" t="s">
        <v>1974</v>
      </c>
      <c r="B108" s="404">
        <v>12</v>
      </c>
      <c r="C108" s="404">
        <v>12708</v>
      </c>
      <c r="D108" s="456">
        <v>12708</v>
      </c>
    </row>
    <row r="109" spans="1:4" ht="15.75">
      <c r="A109" s="406" t="s">
        <v>1974</v>
      </c>
      <c r="B109" s="406">
        <v>31</v>
      </c>
      <c r="C109" s="412">
        <v>12737</v>
      </c>
      <c r="D109" s="464">
        <v>12737</v>
      </c>
    </row>
    <row r="110" spans="1:4" ht="16.5" thickBot="1">
      <c r="A110" s="404" t="s">
        <v>609</v>
      </c>
      <c r="B110" s="404">
        <v>11</v>
      </c>
      <c r="C110" s="414">
        <v>12851</v>
      </c>
      <c r="D110" s="468">
        <v>12851</v>
      </c>
    </row>
    <row r="111" spans="1:4" ht="15.75">
      <c r="A111" s="404" t="s">
        <v>625</v>
      </c>
      <c r="B111" s="404">
        <v>23</v>
      </c>
      <c r="C111" s="405">
        <v>12856</v>
      </c>
      <c r="D111" s="484">
        <v>12856</v>
      </c>
    </row>
    <row r="112" spans="1:4" ht="15.75">
      <c r="A112" s="406" t="s">
        <v>609</v>
      </c>
      <c r="B112" s="406">
        <v>1</v>
      </c>
      <c r="C112" s="407">
        <v>13004</v>
      </c>
      <c r="D112" s="479">
        <v>13004</v>
      </c>
    </row>
    <row r="113" spans="1:4" ht="15.75">
      <c r="A113" s="404" t="s">
        <v>620</v>
      </c>
      <c r="B113" s="404">
        <v>24</v>
      </c>
      <c r="C113" s="404">
        <v>13024</v>
      </c>
      <c r="D113" s="473">
        <v>13024</v>
      </c>
    </row>
    <row r="114" spans="1:4" ht="15.75">
      <c r="A114" s="404" t="s">
        <v>620</v>
      </c>
      <c r="B114" s="404">
        <v>6</v>
      </c>
      <c r="C114" s="404">
        <v>13272</v>
      </c>
      <c r="D114" s="472">
        <v>13272</v>
      </c>
    </row>
    <row r="115" spans="1:4" ht="15.75">
      <c r="A115" s="404" t="s">
        <v>1974</v>
      </c>
      <c r="B115" s="404">
        <v>32</v>
      </c>
      <c r="C115" s="404">
        <v>13278</v>
      </c>
      <c r="D115" s="470">
        <v>13278</v>
      </c>
    </row>
    <row r="116" spans="1:4" ht="15.75">
      <c r="A116" s="404" t="s">
        <v>625</v>
      </c>
      <c r="B116" s="404">
        <v>23</v>
      </c>
      <c r="C116" s="404">
        <v>13286</v>
      </c>
      <c r="D116" s="456">
        <v>13286</v>
      </c>
    </row>
    <row r="117" spans="1:4" ht="15.75">
      <c r="A117" s="406" t="s">
        <v>1975</v>
      </c>
      <c r="B117" s="406">
        <v>7</v>
      </c>
      <c r="C117" s="412">
        <v>13435</v>
      </c>
      <c r="D117" s="464">
        <v>13435</v>
      </c>
    </row>
    <row r="118" spans="1:4" ht="15.75">
      <c r="A118" s="414" t="s">
        <v>1974</v>
      </c>
      <c r="B118" s="404">
        <v>30</v>
      </c>
      <c r="C118" s="404">
        <v>13497</v>
      </c>
      <c r="D118" s="456">
        <v>13497</v>
      </c>
    </row>
    <row r="119" spans="1:4" ht="16.5" thickBot="1">
      <c r="A119" s="406" t="s">
        <v>620</v>
      </c>
      <c r="B119" s="417">
        <v>15</v>
      </c>
      <c r="C119" s="407">
        <v>13568</v>
      </c>
      <c r="D119" s="471">
        <v>13568</v>
      </c>
    </row>
    <row r="120" spans="1:4" ht="15.75">
      <c r="A120" s="404" t="s">
        <v>625</v>
      </c>
      <c r="B120" s="404">
        <v>23</v>
      </c>
      <c r="C120" s="404">
        <v>13719</v>
      </c>
      <c r="D120" s="455">
        <v>13719</v>
      </c>
    </row>
    <row r="121" spans="1:4" ht="15.75">
      <c r="A121" s="404" t="s">
        <v>644</v>
      </c>
      <c r="B121" s="404">
        <v>27</v>
      </c>
      <c r="C121" s="404">
        <v>13779</v>
      </c>
      <c r="D121" s="458">
        <v>12246</v>
      </c>
    </row>
    <row r="122" spans="1:4" ht="15.75">
      <c r="A122" s="404" t="s">
        <v>644</v>
      </c>
      <c r="B122" s="404">
        <v>9</v>
      </c>
      <c r="C122" s="404">
        <v>13836</v>
      </c>
      <c r="D122" s="456">
        <v>13836</v>
      </c>
    </row>
    <row r="123" spans="1:4" ht="15.75">
      <c r="A123" s="404" t="s">
        <v>644</v>
      </c>
      <c r="B123" s="404">
        <v>26</v>
      </c>
      <c r="C123" s="404">
        <v>13841</v>
      </c>
      <c r="D123" s="456">
        <v>13841</v>
      </c>
    </row>
    <row r="124" spans="1:4" ht="15.75">
      <c r="A124" s="404" t="s">
        <v>609</v>
      </c>
      <c r="B124" s="404">
        <v>22</v>
      </c>
      <c r="C124" s="405">
        <v>13895</v>
      </c>
      <c r="D124" s="452">
        <v>13895</v>
      </c>
    </row>
    <row r="125" spans="1:4" ht="16.5" thickBot="1">
      <c r="A125" s="404" t="s">
        <v>609</v>
      </c>
      <c r="B125" s="404">
        <v>16</v>
      </c>
      <c r="C125" s="404">
        <v>14033</v>
      </c>
      <c r="D125" s="476">
        <v>14033</v>
      </c>
    </row>
    <row r="126" spans="1:4" ht="15.75">
      <c r="A126" s="404" t="s">
        <v>1974</v>
      </c>
      <c r="B126" s="404">
        <v>4</v>
      </c>
      <c r="C126" s="404">
        <v>14089</v>
      </c>
      <c r="D126" s="455">
        <v>14089</v>
      </c>
    </row>
    <row r="127" spans="1:4" ht="15.75">
      <c r="A127" s="404" t="s">
        <v>609</v>
      </c>
      <c r="B127" s="405">
        <v>22</v>
      </c>
      <c r="C127" s="410">
        <v>14101</v>
      </c>
      <c r="D127" s="459">
        <v>14101</v>
      </c>
    </row>
    <row r="128" spans="1:4" ht="15.75">
      <c r="A128" s="404" t="s">
        <v>625</v>
      </c>
      <c r="B128" s="404">
        <v>3</v>
      </c>
      <c r="C128" s="410">
        <v>14121</v>
      </c>
      <c r="D128" s="459">
        <v>14121</v>
      </c>
    </row>
    <row r="129" spans="1:4" ht="16.5" thickBot="1">
      <c r="A129" s="404" t="s">
        <v>609</v>
      </c>
      <c r="B129" s="404">
        <v>29</v>
      </c>
      <c r="C129" s="408">
        <v>14139</v>
      </c>
      <c r="D129" s="458">
        <v>14139</v>
      </c>
    </row>
    <row r="130" spans="1:4" ht="15.75">
      <c r="A130" s="404" t="s">
        <v>625</v>
      </c>
      <c r="B130" s="404">
        <v>18</v>
      </c>
      <c r="C130" s="404">
        <v>14157</v>
      </c>
      <c r="D130" s="455">
        <v>14157</v>
      </c>
    </row>
    <row r="131" spans="1:4" ht="15.75">
      <c r="A131" s="404" t="s">
        <v>1974</v>
      </c>
      <c r="B131" s="404">
        <v>12</v>
      </c>
      <c r="C131" s="404">
        <v>14185</v>
      </c>
      <c r="D131" s="456">
        <v>15576</v>
      </c>
    </row>
    <row r="132" spans="1:4" ht="15.75">
      <c r="A132" s="404" t="s">
        <v>620</v>
      </c>
      <c r="B132" s="404">
        <v>5</v>
      </c>
      <c r="C132" s="404">
        <v>14230</v>
      </c>
      <c r="D132" s="456">
        <v>14230</v>
      </c>
    </row>
    <row r="133" spans="1:4" ht="15.75">
      <c r="A133" s="406" t="s">
        <v>644</v>
      </c>
      <c r="B133" s="406">
        <v>9</v>
      </c>
      <c r="C133" s="412">
        <v>14340</v>
      </c>
      <c r="D133" s="464">
        <v>14340</v>
      </c>
    </row>
    <row r="134" spans="1:4" ht="16.5" thickBot="1">
      <c r="A134" s="404" t="s">
        <v>620</v>
      </c>
      <c r="B134" s="404">
        <v>25</v>
      </c>
      <c r="C134" s="404">
        <v>14357</v>
      </c>
      <c r="D134" s="456">
        <v>12164</v>
      </c>
    </row>
    <row r="135" spans="1:4" ht="15.75">
      <c r="A135" s="404" t="s">
        <v>1974</v>
      </c>
      <c r="B135" s="404">
        <v>2</v>
      </c>
      <c r="C135" s="404">
        <v>14583</v>
      </c>
      <c r="D135" s="455">
        <v>14583</v>
      </c>
    </row>
    <row r="136" spans="1:4" ht="15.75">
      <c r="A136" s="406" t="s">
        <v>1974</v>
      </c>
      <c r="B136" s="406">
        <v>21</v>
      </c>
      <c r="C136" s="412">
        <v>14610</v>
      </c>
      <c r="D136" s="464">
        <v>14610</v>
      </c>
    </row>
    <row r="137" spans="1:4" ht="15.75">
      <c r="A137" s="404" t="s">
        <v>1974</v>
      </c>
      <c r="B137" s="404">
        <v>4</v>
      </c>
      <c r="C137" s="404">
        <v>14621</v>
      </c>
      <c r="D137" s="456">
        <v>14621</v>
      </c>
    </row>
    <row r="138" spans="1:4" ht="16.5" thickBot="1">
      <c r="A138" s="404" t="s">
        <v>1975</v>
      </c>
      <c r="B138" s="404">
        <v>28</v>
      </c>
      <c r="C138" s="404">
        <v>14804</v>
      </c>
      <c r="D138" s="456">
        <v>14804</v>
      </c>
    </row>
    <row r="139" spans="1:4" ht="15.75">
      <c r="A139" s="404" t="s">
        <v>620</v>
      </c>
      <c r="B139" s="404">
        <v>25</v>
      </c>
      <c r="C139" s="404">
        <v>15001</v>
      </c>
      <c r="D139" s="455">
        <v>15001</v>
      </c>
    </row>
    <row r="140" spans="1:4" ht="15.75">
      <c r="A140" s="404" t="s">
        <v>1974</v>
      </c>
      <c r="B140" s="404">
        <v>2</v>
      </c>
      <c r="C140" s="404">
        <v>15164</v>
      </c>
      <c r="D140" s="456">
        <v>15164</v>
      </c>
    </row>
    <row r="141" spans="1:4" ht="15.75">
      <c r="A141" s="404" t="s">
        <v>625</v>
      </c>
      <c r="B141" s="404">
        <v>3</v>
      </c>
      <c r="C141" s="410">
        <v>15325</v>
      </c>
      <c r="D141" s="460">
        <v>15325</v>
      </c>
    </row>
    <row r="142" spans="1:4" ht="16.5" thickBot="1">
      <c r="A142" s="404" t="s">
        <v>609</v>
      </c>
      <c r="B142" s="405">
        <v>29</v>
      </c>
      <c r="C142" s="405">
        <v>15376</v>
      </c>
      <c r="D142" s="453">
        <v>15376</v>
      </c>
    </row>
    <row r="143" spans="1:4" ht="15.75">
      <c r="A143" s="404" t="s">
        <v>620</v>
      </c>
      <c r="B143" s="404">
        <v>15</v>
      </c>
      <c r="C143" s="404">
        <v>15497</v>
      </c>
      <c r="D143" s="455">
        <v>15497</v>
      </c>
    </row>
    <row r="144" spans="1:4" ht="15.75">
      <c r="A144" s="404" t="s">
        <v>1974</v>
      </c>
      <c r="B144" s="404">
        <v>12</v>
      </c>
      <c r="C144" s="404">
        <v>15576</v>
      </c>
      <c r="D144" s="456">
        <v>14185</v>
      </c>
    </row>
    <row r="145" spans="1:4" ht="15.75">
      <c r="A145" s="404" t="s">
        <v>1974</v>
      </c>
      <c r="B145" s="404">
        <v>4</v>
      </c>
      <c r="C145" s="404">
        <v>15704</v>
      </c>
      <c r="D145" s="466">
        <v>15704</v>
      </c>
    </row>
    <row r="146" spans="1:4" ht="15.75">
      <c r="A146" s="404" t="s">
        <v>1974</v>
      </c>
      <c r="B146" s="404">
        <v>31</v>
      </c>
      <c r="C146" s="404">
        <v>16061</v>
      </c>
      <c r="D146" s="456">
        <v>16061</v>
      </c>
    </row>
    <row r="147" spans="1:4" ht="16.5" thickBot="1">
      <c r="A147" s="404" t="s">
        <v>620</v>
      </c>
      <c r="B147" s="404">
        <v>8</v>
      </c>
      <c r="C147" s="405">
        <v>16277</v>
      </c>
      <c r="D147" s="453">
        <v>16277</v>
      </c>
    </row>
    <row r="148" spans="1:4">
      <c r="A148" s="404" t="s">
        <v>1974</v>
      </c>
      <c r="B148" s="404">
        <v>12</v>
      </c>
      <c r="C148" s="415">
        <v>16776</v>
      </c>
      <c r="D148" s="481">
        <v>16776</v>
      </c>
    </row>
    <row r="149" spans="1:4" ht="15.75">
      <c r="A149" s="404" t="s">
        <v>1974</v>
      </c>
      <c r="B149" s="404">
        <v>2</v>
      </c>
      <c r="C149" s="404">
        <v>16856</v>
      </c>
      <c r="D149" s="457">
        <v>16856</v>
      </c>
    </row>
    <row r="150" spans="1:4" ht="15.75">
      <c r="A150" s="404" t="s">
        <v>1974</v>
      </c>
      <c r="B150" s="404">
        <v>2</v>
      </c>
      <c r="C150" s="404">
        <v>17005</v>
      </c>
      <c r="D150" s="456">
        <v>17005</v>
      </c>
    </row>
    <row r="151" spans="1:4">
      <c r="A151" s="404" t="s">
        <v>644</v>
      </c>
      <c r="B151" s="404">
        <v>26</v>
      </c>
      <c r="C151" s="418">
        <v>17036</v>
      </c>
      <c r="D151" s="475">
        <v>17036</v>
      </c>
    </row>
  </sheetData>
  <autoFilter ref="A1:D151" xr:uid="{00000000-0009-0000-0000-000010000000}">
    <sortState ref="A2:D151">
      <sortCondition ref="C1:C151"/>
    </sortState>
  </autoFilter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76"/>
  <sheetViews>
    <sheetView topLeftCell="A55" workbookViewId="0">
      <selection activeCell="A77" sqref="A77"/>
    </sheetView>
  </sheetViews>
  <sheetFormatPr defaultRowHeight="15"/>
  <cols>
    <col min="1" max="1" width="29.42578125" style="337" bestFit="1" customWidth="1"/>
    <col min="2" max="2" width="10.7109375" style="324" bestFit="1" customWidth="1"/>
    <col min="3" max="3" width="31.7109375" style="291" bestFit="1" customWidth="1"/>
    <col min="4" max="4" width="7.5703125" style="320" bestFit="1" customWidth="1"/>
    <col min="5" max="5" width="8.28515625" style="291" bestFit="1" customWidth="1"/>
    <col min="6" max="6" width="36.140625" style="291" bestFit="1" customWidth="1"/>
    <col min="7" max="7" width="61.85546875" style="292" bestFit="1" customWidth="1"/>
    <col min="8" max="16384" width="9.140625" style="291"/>
  </cols>
  <sheetData>
    <row r="1" spans="1:7" ht="15.75">
      <c r="A1" s="647" t="s">
        <v>646</v>
      </c>
      <c r="B1" s="648"/>
      <c r="C1" s="648"/>
      <c r="D1" s="648"/>
      <c r="E1" s="648"/>
      <c r="F1" s="648"/>
      <c r="G1" s="648"/>
    </row>
    <row r="2" spans="1:7">
      <c r="A2" s="329" t="s">
        <v>647</v>
      </c>
      <c r="B2" s="326" t="s">
        <v>648</v>
      </c>
      <c r="C2" s="284" t="s">
        <v>649</v>
      </c>
      <c r="D2" s="285" t="s">
        <v>650</v>
      </c>
      <c r="E2" s="286" t="s">
        <v>608</v>
      </c>
      <c r="F2" s="283" t="s">
        <v>540</v>
      </c>
      <c r="G2" s="287" t="s">
        <v>651</v>
      </c>
    </row>
    <row r="3" spans="1:7">
      <c r="A3" s="330" t="s">
        <v>652</v>
      </c>
      <c r="B3" s="324">
        <v>42575</v>
      </c>
      <c r="C3" s="288" t="s">
        <v>653</v>
      </c>
      <c r="D3" s="289">
        <v>14621</v>
      </c>
      <c r="E3" s="290" t="s">
        <v>609</v>
      </c>
      <c r="F3" s="291" t="s">
        <v>654</v>
      </c>
      <c r="G3" s="292" t="s">
        <v>655</v>
      </c>
    </row>
    <row r="4" spans="1:7">
      <c r="A4" s="331" t="s">
        <v>656</v>
      </c>
      <c r="B4" s="327">
        <v>42582</v>
      </c>
      <c r="C4" s="294" t="s">
        <v>657</v>
      </c>
      <c r="D4" s="295"/>
      <c r="E4" s="296"/>
      <c r="F4" s="293" t="s">
        <v>658</v>
      </c>
    </row>
    <row r="5" spans="1:7">
      <c r="A5" s="330" t="s">
        <v>659</v>
      </c>
      <c r="B5" s="324">
        <v>42593</v>
      </c>
      <c r="C5" s="288" t="s">
        <v>660</v>
      </c>
      <c r="D5" s="289">
        <v>1882</v>
      </c>
      <c r="E5" s="290" t="s">
        <v>610</v>
      </c>
      <c r="F5" s="291" t="s">
        <v>654</v>
      </c>
      <c r="G5" s="292" t="s">
        <v>661</v>
      </c>
    </row>
    <row r="6" spans="1:7" ht="30">
      <c r="A6" s="330" t="s">
        <v>662</v>
      </c>
      <c r="B6" s="324">
        <v>42602</v>
      </c>
      <c r="C6" s="288" t="s">
        <v>663</v>
      </c>
      <c r="D6" s="289">
        <v>13719</v>
      </c>
      <c r="E6" s="290" t="s">
        <v>610</v>
      </c>
      <c r="F6" s="291" t="s">
        <v>664</v>
      </c>
      <c r="G6" s="292" t="s">
        <v>665</v>
      </c>
    </row>
    <row r="7" spans="1:7">
      <c r="A7" s="331" t="s">
        <v>666</v>
      </c>
      <c r="B7" s="327">
        <v>42612</v>
      </c>
      <c r="C7" s="294" t="s">
        <v>667</v>
      </c>
      <c r="D7" s="295"/>
      <c r="E7" s="296"/>
      <c r="F7" s="293" t="s">
        <v>658</v>
      </c>
    </row>
    <row r="8" spans="1:7">
      <c r="A8" s="330" t="s">
        <v>668</v>
      </c>
      <c r="B8" s="324">
        <v>42612</v>
      </c>
      <c r="C8" s="288" t="s">
        <v>669</v>
      </c>
      <c r="D8" s="289" t="s">
        <v>670</v>
      </c>
      <c r="E8" s="290" t="s">
        <v>670</v>
      </c>
      <c r="F8" s="291" t="s">
        <v>671</v>
      </c>
    </row>
    <row r="9" spans="1:7">
      <c r="A9" s="330" t="s">
        <v>672</v>
      </c>
      <c r="B9" s="324">
        <v>42616</v>
      </c>
      <c r="C9" s="288" t="s">
        <v>673</v>
      </c>
      <c r="D9" s="289">
        <v>11855</v>
      </c>
      <c r="E9" s="290" t="s">
        <v>609</v>
      </c>
      <c r="F9" s="291" t="s">
        <v>664</v>
      </c>
      <c r="G9" s="292" t="s">
        <v>674</v>
      </c>
    </row>
    <row r="10" spans="1:7">
      <c r="A10" s="331" t="s">
        <v>675</v>
      </c>
      <c r="B10" s="327">
        <v>42625</v>
      </c>
      <c r="C10" s="294" t="s">
        <v>676</v>
      </c>
      <c r="D10" s="295">
        <v>12856</v>
      </c>
      <c r="E10" s="296" t="s">
        <v>609</v>
      </c>
      <c r="F10" s="293" t="s">
        <v>658</v>
      </c>
      <c r="G10" s="292" t="s">
        <v>677</v>
      </c>
    </row>
    <row r="11" spans="1:7">
      <c r="A11" s="331" t="s">
        <v>678</v>
      </c>
      <c r="B11" s="327">
        <v>42631</v>
      </c>
      <c r="C11" s="294" t="s">
        <v>679</v>
      </c>
      <c r="D11" s="295"/>
      <c r="E11" s="296"/>
      <c r="F11" s="293" t="s">
        <v>658</v>
      </c>
    </row>
    <row r="12" spans="1:7">
      <c r="A12" s="330" t="s">
        <v>680</v>
      </c>
      <c r="B12" s="324">
        <v>42648</v>
      </c>
      <c r="C12" s="288" t="s">
        <v>681</v>
      </c>
      <c r="D12" s="289">
        <v>6627</v>
      </c>
      <c r="E12" s="290" t="s">
        <v>621</v>
      </c>
      <c r="F12" s="291" t="s">
        <v>664</v>
      </c>
      <c r="G12" s="292" t="s">
        <v>682</v>
      </c>
    </row>
    <row r="13" spans="1:7">
      <c r="A13" s="330" t="s">
        <v>683</v>
      </c>
      <c r="B13" s="324">
        <v>42650</v>
      </c>
      <c r="C13" s="288" t="s">
        <v>684</v>
      </c>
      <c r="D13" s="289">
        <v>9287</v>
      </c>
      <c r="E13" s="290" t="s">
        <v>620</v>
      </c>
      <c r="F13" s="291" t="s">
        <v>664</v>
      </c>
      <c r="G13" s="292" t="s">
        <v>682</v>
      </c>
    </row>
    <row r="14" spans="1:7">
      <c r="A14" s="331" t="s">
        <v>685</v>
      </c>
      <c r="B14" s="327">
        <v>42659</v>
      </c>
      <c r="C14" s="294" t="s">
        <v>686</v>
      </c>
      <c r="D14" s="295"/>
      <c r="E14" s="296"/>
      <c r="F14" s="293" t="s">
        <v>658</v>
      </c>
    </row>
    <row r="15" spans="1:7">
      <c r="A15" s="331" t="s">
        <v>687</v>
      </c>
      <c r="B15" s="327">
        <v>42683</v>
      </c>
      <c r="C15" s="294" t="s">
        <v>688</v>
      </c>
      <c r="D15" s="295"/>
      <c r="E15" s="296"/>
      <c r="F15" s="293" t="s">
        <v>658</v>
      </c>
    </row>
    <row r="16" spans="1:7">
      <c r="A16" s="330" t="s">
        <v>689</v>
      </c>
      <c r="B16" s="324">
        <v>42691</v>
      </c>
      <c r="C16" s="288" t="s">
        <v>690</v>
      </c>
      <c r="D16" s="289">
        <v>13719</v>
      </c>
      <c r="E16" s="290" t="s">
        <v>610</v>
      </c>
      <c r="F16" s="291" t="s">
        <v>664</v>
      </c>
      <c r="G16" s="292" t="s">
        <v>682</v>
      </c>
    </row>
    <row r="17" spans="1:7">
      <c r="A17" s="331" t="s">
        <v>691</v>
      </c>
      <c r="B17" s="327">
        <v>42703</v>
      </c>
      <c r="C17" s="294" t="s">
        <v>692</v>
      </c>
      <c r="D17" s="295"/>
      <c r="E17" s="296"/>
      <c r="F17" s="293" t="s">
        <v>658</v>
      </c>
    </row>
    <row r="18" spans="1:7">
      <c r="A18" s="331" t="s">
        <v>693</v>
      </c>
      <c r="B18" s="327">
        <v>42721</v>
      </c>
      <c r="C18" s="294" t="s">
        <v>694</v>
      </c>
      <c r="D18" s="295">
        <v>13779</v>
      </c>
      <c r="E18" s="296" t="s">
        <v>610</v>
      </c>
      <c r="F18" s="293" t="s">
        <v>658</v>
      </c>
      <c r="G18" s="292" t="s">
        <v>682</v>
      </c>
    </row>
    <row r="19" spans="1:7">
      <c r="A19" s="330" t="s">
        <v>695</v>
      </c>
      <c r="B19" s="324">
        <v>42727</v>
      </c>
      <c r="C19" s="288" t="s">
        <v>696</v>
      </c>
      <c r="D19" s="289" t="s">
        <v>670</v>
      </c>
      <c r="E19" s="290" t="s">
        <v>670</v>
      </c>
      <c r="F19" s="291" t="s">
        <v>697</v>
      </c>
      <c r="G19" s="292" t="s">
        <v>698</v>
      </c>
    </row>
    <row r="20" spans="1:7">
      <c r="A20" s="331" t="s">
        <v>699</v>
      </c>
      <c r="B20" s="327">
        <v>42729</v>
      </c>
      <c r="C20" s="294" t="s">
        <v>700</v>
      </c>
      <c r="D20" s="295">
        <v>12449</v>
      </c>
      <c r="E20" s="296" t="s">
        <v>610</v>
      </c>
      <c r="F20" s="293" t="s">
        <v>658</v>
      </c>
      <c r="G20" s="292" t="s">
        <v>682</v>
      </c>
    </row>
    <row r="21" spans="1:7">
      <c r="A21" s="331" t="s">
        <v>701</v>
      </c>
      <c r="B21" s="327">
        <v>42739</v>
      </c>
      <c r="C21" s="297" t="s">
        <v>702</v>
      </c>
      <c r="D21" s="298">
        <v>13719</v>
      </c>
      <c r="E21" s="299" t="s">
        <v>610</v>
      </c>
      <c r="F21" s="293" t="s">
        <v>658</v>
      </c>
      <c r="G21" s="292" t="s">
        <v>682</v>
      </c>
    </row>
    <row r="22" spans="1:7" ht="30">
      <c r="A22" s="330" t="s">
        <v>703</v>
      </c>
      <c r="B22" s="324">
        <v>42752</v>
      </c>
      <c r="C22" s="300" t="s">
        <v>704</v>
      </c>
      <c r="D22" s="289">
        <v>7513</v>
      </c>
      <c r="E22" s="290" t="s">
        <v>625</v>
      </c>
      <c r="F22" s="291" t="s">
        <v>664</v>
      </c>
      <c r="G22" s="292" t="s">
        <v>705</v>
      </c>
    </row>
    <row r="23" spans="1:7">
      <c r="A23" s="330" t="s">
        <v>706</v>
      </c>
      <c r="B23" s="324">
        <v>42770</v>
      </c>
      <c r="C23" s="300" t="s">
        <v>707</v>
      </c>
      <c r="D23" s="289">
        <v>11855</v>
      </c>
      <c r="E23" s="290" t="s">
        <v>609</v>
      </c>
      <c r="F23" s="291" t="s">
        <v>664</v>
      </c>
      <c r="G23" s="292" t="s">
        <v>708</v>
      </c>
    </row>
    <row r="24" spans="1:7">
      <c r="A24" s="330" t="s">
        <v>709</v>
      </c>
      <c r="B24" s="324">
        <v>42777</v>
      </c>
      <c r="C24" s="300" t="s">
        <v>710</v>
      </c>
      <c r="D24" s="289">
        <v>3855</v>
      </c>
      <c r="E24" s="290" t="s">
        <v>609</v>
      </c>
      <c r="F24" s="291" t="s">
        <v>664</v>
      </c>
      <c r="G24" s="292" t="s">
        <v>711</v>
      </c>
    </row>
    <row r="25" spans="1:7">
      <c r="A25" s="330" t="s">
        <v>712</v>
      </c>
      <c r="B25" s="324">
        <v>42778</v>
      </c>
      <c r="C25" s="300" t="s">
        <v>713</v>
      </c>
      <c r="D25" s="289">
        <v>9287</v>
      </c>
      <c r="E25" s="290" t="s">
        <v>620</v>
      </c>
      <c r="F25" s="291" t="s">
        <v>664</v>
      </c>
      <c r="G25" s="292" t="s">
        <v>714</v>
      </c>
    </row>
    <row r="26" spans="1:7" ht="30">
      <c r="A26" s="332" t="s">
        <v>715</v>
      </c>
      <c r="B26" s="324">
        <v>42781</v>
      </c>
      <c r="C26" s="300" t="s">
        <v>716</v>
      </c>
      <c r="D26" s="289"/>
      <c r="E26" s="290"/>
      <c r="F26" s="291" t="s">
        <v>697</v>
      </c>
      <c r="G26" s="308" t="s">
        <v>753</v>
      </c>
    </row>
    <row r="27" spans="1:7">
      <c r="A27" s="330" t="s">
        <v>717</v>
      </c>
      <c r="B27" s="324">
        <v>42783</v>
      </c>
      <c r="C27" s="301" t="s">
        <v>718</v>
      </c>
      <c r="D27" s="289">
        <v>6627</v>
      </c>
      <c r="E27" s="302" t="s">
        <v>621</v>
      </c>
      <c r="F27" s="291" t="s">
        <v>719</v>
      </c>
      <c r="G27" s="292" t="s">
        <v>708</v>
      </c>
    </row>
    <row r="28" spans="1:7">
      <c r="A28" s="330" t="s">
        <v>720</v>
      </c>
      <c r="B28" s="324">
        <v>42786</v>
      </c>
      <c r="C28" s="300" t="s">
        <v>721</v>
      </c>
      <c r="D28" s="289"/>
      <c r="E28" s="290"/>
      <c r="F28" s="291" t="s">
        <v>722</v>
      </c>
    </row>
    <row r="29" spans="1:7">
      <c r="A29" s="331" t="s">
        <v>723</v>
      </c>
      <c r="B29" s="327">
        <v>42788</v>
      </c>
      <c r="C29" s="303" t="s">
        <v>724</v>
      </c>
      <c r="D29" s="295">
        <v>11675</v>
      </c>
      <c r="E29" s="296" t="s">
        <v>625</v>
      </c>
      <c r="F29" s="293" t="s">
        <v>725</v>
      </c>
      <c r="G29" s="304" t="s">
        <v>726</v>
      </c>
    </row>
    <row r="30" spans="1:7">
      <c r="A30" s="333" t="s">
        <v>727</v>
      </c>
      <c r="B30" s="324">
        <v>42807</v>
      </c>
      <c r="C30" s="300" t="s">
        <v>728</v>
      </c>
      <c r="D30" s="321">
        <v>10832</v>
      </c>
      <c r="E30" s="305" t="s">
        <v>609</v>
      </c>
      <c r="F30" s="291" t="s">
        <v>729</v>
      </c>
      <c r="G30" s="292" t="s">
        <v>730</v>
      </c>
    </row>
    <row r="31" spans="1:7">
      <c r="A31" s="331" t="s">
        <v>731</v>
      </c>
      <c r="B31" s="327">
        <v>42807</v>
      </c>
      <c r="C31" s="303" t="s">
        <v>732</v>
      </c>
      <c r="D31" s="298">
        <v>15040</v>
      </c>
      <c r="E31" s="299" t="s">
        <v>621</v>
      </c>
      <c r="F31" s="293" t="s">
        <v>725</v>
      </c>
      <c r="G31" s="292" t="s">
        <v>733</v>
      </c>
    </row>
    <row r="32" spans="1:7">
      <c r="A32" s="331" t="s">
        <v>734</v>
      </c>
      <c r="B32" s="327">
        <v>42850</v>
      </c>
      <c r="C32" s="306" t="s">
        <v>735</v>
      </c>
      <c r="D32" s="298">
        <v>12449</v>
      </c>
      <c r="E32" s="299" t="s">
        <v>610</v>
      </c>
      <c r="F32" s="293" t="s">
        <v>725</v>
      </c>
      <c r="G32" s="292" t="s">
        <v>736</v>
      </c>
    </row>
    <row r="33" spans="1:7">
      <c r="A33" s="331" t="s">
        <v>737</v>
      </c>
      <c r="B33" s="327">
        <v>42849</v>
      </c>
      <c r="C33" s="303" t="s">
        <v>738</v>
      </c>
      <c r="D33" s="298">
        <v>11855</v>
      </c>
      <c r="E33" s="299" t="s">
        <v>609</v>
      </c>
      <c r="F33" s="293" t="s">
        <v>658</v>
      </c>
      <c r="G33" s="292" t="s">
        <v>750</v>
      </c>
    </row>
    <row r="34" spans="1:7">
      <c r="A34" s="331" t="s">
        <v>739</v>
      </c>
      <c r="B34" s="327">
        <v>42830</v>
      </c>
      <c r="C34" s="309" t="s">
        <v>740</v>
      </c>
      <c r="D34" s="298">
        <v>15164</v>
      </c>
      <c r="E34" s="299" t="s">
        <v>625</v>
      </c>
      <c r="F34" s="293" t="s">
        <v>741</v>
      </c>
      <c r="G34" s="292" t="s">
        <v>758</v>
      </c>
    </row>
    <row r="35" spans="1:7">
      <c r="A35" s="330" t="s">
        <v>742</v>
      </c>
      <c r="B35" s="324">
        <v>42825</v>
      </c>
      <c r="C35" s="301" t="s">
        <v>743</v>
      </c>
      <c r="D35" s="321">
        <v>10062</v>
      </c>
      <c r="E35" s="305" t="s">
        <v>620</v>
      </c>
      <c r="F35" s="291" t="s">
        <v>741</v>
      </c>
    </row>
    <row r="36" spans="1:7">
      <c r="A36" s="334"/>
      <c r="B36" s="328"/>
      <c r="C36" s="313"/>
      <c r="D36" s="314"/>
      <c r="E36" s="315"/>
      <c r="F36" s="307"/>
      <c r="G36" s="316"/>
    </row>
    <row r="37" spans="1:7">
      <c r="A37" s="377" t="s">
        <v>744</v>
      </c>
      <c r="B37" s="318">
        <v>42919</v>
      </c>
      <c r="C37" s="317" t="s">
        <v>745</v>
      </c>
      <c r="D37" s="321">
        <v>11855</v>
      </c>
      <c r="E37" s="305" t="s">
        <v>609</v>
      </c>
      <c r="F37" s="310" t="s">
        <v>746</v>
      </c>
    </row>
    <row r="38" spans="1:7">
      <c r="A38" s="336" t="s">
        <v>747</v>
      </c>
      <c r="B38" s="318">
        <v>42934</v>
      </c>
      <c r="C38" s="317" t="s">
        <v>748</v>
      </c>
      <c r="D38" s="321">
        <v>9482</v>
      </c>
      <c r="E38" s="305" t="s">
        <v>621</v>
      </c>
      <c r="F38" s="310" t="s">
        <v>749</v>
      </c>
      <c r="G38" s="304">
        <v>42998</v>
      </c>
    </row>
    <row r="39" spans="1:7">
      <c r="A39" s="377" t="s">
        <v>759</v>
      </c>
      <c r="B39" s="318">
        <v>42948</v>
      </c>
      <c r="C39" s="319" t="s">
        <v>761</v>
      </c>
      <c r="D39" s="338">
        <v>8813</v>
      </c>
      <c r="E39" s="310" t="s">
        <v>625</v>
      </c>
      <c r="F39" s="310" t="s">
        <v>760</v>
      </c>
    </row>
    <row r="40" spans="1:7" ht="15.75">
      <c r="A40" s="379" t="s">
        <v>764</v>
      </c>
      <c r="B40" s="318">
        <v>42954</v>
      </c>
      <c r="C40" s="319" t="s">
        <v>762</v>
      </c>
      <c r="D40" s="338">
        <v>9287</v>
      </c>
      <c r="E40" s="310" t="s">
        <v>610</v>
      </c>
      <c r="F40" s="310" t="s">
        <v>763</v>
      </c>
      <c r="G40" s="292" t="s">
        <v>879</v>
      </c>
    </row>
    <row r="41" spans="1:7">
      <c r="A41" s="377" t="s">
        <v>765</v>
      </c>
      <c r="B41" s="318">
        <v>42958</v>
      </c>
      <c r="C41" s="300" t="s">
        <v>766</v>
      </c>
      <c r="D41" s="338">
        <v>14357</v>
      </c>
      <c r="E41" s="310" t="s">
        <v>625</v>
      </c>
      <c r="F41" s="310" t="s">
        <v>763</v>
      </c>
    </row>
    <row r="42" spans="1:7">
      <c r="A42" s="377" t="s">
        <v>768</v>
      </c>
      <c r="B42" s="318">
        <v>42973</v>
      </c>
      <c r="C42" s="300" t="s">
        <v>767</v>
      </c>
      <c r="D42" s="338">
        <v>8854</v>
      </c>
      <c r="E42" s="310" t="s">
        <v>610</v>
      </c>
      <c r="F42" s="310" t="s">
        <v>769</v>
      </c>
    </row>
    <row r="43" spans="1:7" ht="15.75">
      <c r="A43" s="335" t="s">
        <v>755</v>
      </c>
      <c r="B43" s="318">
        <v>42965</v>
      </c>
      <c r="C43" s="319" t="s">
        <v>756</v>
      </c>
      <c r="D43" s="338">
        <v>14101</v>
      </c>
      <c r="E43" s="310" t="s">
        <v>621</v>
      </c>
      <c r="F43" s="310"/>
      <c r="G43" s="308" t="s">
        <v>757</v>
      </c>
    </row>
    <row r="44" spans="1:7">
      <c r="A44" s="336" t="s">
        <v>770</v>
      </c>
      <c r="B44" s="323">
        <v>43008</v>
      </c>
      <c r="C44" s="322"/>
      <c r="D44" s="339">
        <v>13719</v>
      </c>
      <c r="E44" s="322" t="s">
        <v>609</v>
      </c>
      <c r="F44" s="322" t="s">
        <v>658</v>
      </c>
    </row>
    <row r="45" spans="1:7">
      <c r="A45" s="376" t="s">
        <v>772</v>
      </c>
      <c r="B45" s="324">
        <v>43014</v>
      </c>
      <c r="C45" s="325" t="s">
        <v>773</v>
      </c>
      <c r="D45" s="320">
        <v>10540</v>
      </c>
      <c r="E45" s="291" t="s">
        <v>621</v>
      </c>
      <c r="F45" s="291" t="s">
        <v>774</v>
      </c>
      <c r="G45" s="304">
        <v>43066</v>
      </c>
    </row>
    <row r="46" spans="1:7">
      <c r="A46" s="378" t="s">
        <v>775</v>
      </c>
      <c r="B46" s="324">
        <v>43015</v>
      </c>
      <c r="C46" s="325" t="s">
        <v>776</v>
      </c>
      <c r="D46" s="320">
        <v>12449</v>
      </c>
      <c r="E46" s="291" t="s">
        <v>620</v>
      </c>
      <c r="F46" s="291" t="s">
        <v>774</v>
      </c>
    </row>
    <row r="47" spans="1:7">
      <c r="A47" s="375" t="s">
        <v>778</v>
      </c>
      <c r="B47" s="324">
        <v>43018</v>
      </c>
      <c r="C47" s="325" t="s">
        <v>777</v>
      </c>
      <c r="D47" s="320">
        <v>13004</v>
      </c>
      <c r="E47" s="291" t="s">
        <v>625</v>
      </c>
      <c r="F47" s="291" t="s">
        <v>799</v>
      </c>
      <c r="G47" s="374" t="s">
        <v>878</v>
      </c>
    </row>
    <row r="48" spans="1:7">
      <c r="A48" s="373" t="s">
        <v>779</v>
      </c>
      <c r="B48" s="324">
        <v>43020</v>
      </c>
      <c r="C48" s="325" t="s">
        <v>780</v>
      </c>
      <c r="E48" s="291" t="s">
        <v>644</v>
      </c>
      <c r="F48" s="291" t="s">
        <v>781</v>
      </c>
    </row>
    <row r="49" spans="1:7">
      <c r="A49" s="340" t="s">
        <v>782</v>
      </c>
      <c r="B49" s="324">
        <v>43022</v>
      </c>
      <c r="C49" s="325" t="s">
        <v>783</v>
      </c>
      <c r="D49" s="320">
        <v>11855</v>
      </c>
      <c r="E49" s="291" t="s">
        <v>609</v>
      </c>
      <c r="F49" s="291" t="s">
        <v>784</v>
      </c>
      <c r="G49" s="304">
        <v>43076</v>
      </c>
    </row>
    <row r="50" spans="1:7">
      <c r="A50" s="373" t="s">
        <v>785</v>
      </c>
      <c r="B50" s="324">
        <v>43035</v>
      </c>
      <c r="C50" s="325" t="s">
        <v>786</v>
      </c>
      <c r="D50" s="320" t="s">
        <v>670</v>
      </c>
      <c r="E50" s="291" t="s">
        <v>644</v>
      </c>
      <c r="F50" s="291" t="s">
        <v>787</v>
      </c>
    </row>
    <row r="51" spans="1:7">
      <c r="A51" s="340" t="s">
        <v>788</v>
      </c>
      <c r="B51" s="327">
        <v>43042</v>
      </c>
      <c r="C51" s="341" t="s">
        <v>789</v>
      </c>
      <c r="D51" s="342"/>
      <c r="E51" s="293" t="s">
        <v>621</v>
      </c>
      <c r="F51" s="293" t="s">
        <v>790</v>
      </c>
    </row>
    <row r="52" spans="1:7">
      <c r="A52" s="340" t="s">
        <v>791</v>
      </c>
      <c r="B52" s="324">
        <v>43043</v>
      </c>
      <c r="C52" s="325" t="s">
        <v>792</v>
      </c>
      <c r="D52" s="320">
        <v>6933</v>
      </c>
      <c r="E52" s="291" t="s">
        <v>609</v>
      </c>
      <c r="F52" s="291" t="s">
        <v>774</v>
      </c>
      <c r="G52" s="304">
        <v>36290</v>
      </c>
    </row>
    <row r="53" spans="1:7">
      <c r="A53" s="373" t="s">
        <v>793</v>
      </c>
      <c r="B53" s="324">
        <v>43044</v>
      </c>
      <c r="C53" s="325" t="s">
        <v>794</v>
      </c>
      <c r="D53" s="320">
        <v>4737</v>
      </c>
      <c r="E53" s="291" t="s">
        <v>609</v>
      </c>
      <c r="F53" s="291" t="s">
        <v>774</v>
      </c>
    </row>
    <row r="55" spans="1:7">
      <c r="A55" s="375" t="s">
        <v>802</v>
      </c>
      <c r="B55" s="324">
        <v>43102</v>
      </c>
      <c r="C55" s="325" t="s">
        <v>803</v>
      </c>
      <c r="D55" s="320">
        <v>10062</v>
      </c>
      <c r="E55" s="291" t="s">
        <v>609</v>
      </c>
      <c r="F55" s="291" t="s">
        <v>804</v>
      </c>
      <c r="G55" s="292" t="s">
        <v>877</v>
      </c>
    </row>
    <row r="56" spans="1:7">
      <c r="A56" s="373" t="s">
        <v>805</v>
      </c>
      <c r="B56" s="324">
        <v>43110</v>
      </c>
      <c r="C56" s="325" t="s">
        <v>806</v>
      </c>
      <c r="D56" s="320">
        <v>13836</v>
      </c>
      <c r="E56" s="291" t="s">
        <v>621</v>
      </c>
      <c r="F56" s="291" t="s">
        <v>804</v>
      </c>
    </row>
    <row r="57" spans="1:7">
      <c r="A57" s="330" t="s">
        <v>807</v>
      </c>
      <c r="B57" s="324">
        <v>43120</v>
      </c>
      <c r="C57" s="346" t="s">
        <v>808</v>
      </c>
      <c r="D57" s="320">
        <v>14121</v>
      </c>
      <c r="E57" s="291" t="s">
        <v>625</v>
      </c>
      <c r="F57" s="291" t="s">
        <v>804</v>
      </c>
    </row>
    <row r="58" spans="1:7">
      <c r="A58" s="330" t="s">
        <v>809</v>
      </c>
      <c r="C58" s="291" t="s">
        <v>810</v>
      </c>
      <c r="D58" s="320">
        <v>9380</v>
      </c>
      <c r="E58" s="291" t="s">
        <v>625</v>
      </c>
      <c r="F58" s="291" t="s">
        <v>811</v>
      </c>
      <c r="G58" s="292" t="s">
        <v>812</v>
      </c>
    </row>
    <row r="59" spans="1:7">
      <c r="A59" s="330" t="s">
        <v>813</v>
      </c>
      <c r="C59" s="291" t="s">
        <v>814</v>
      </c>
      <c r="E59" s="291" t="s">
        <v>625</v>
      </c>
      <c r="F59" s="291" t="s">
        <v>811</v>
      </c>
      <c r="G59" s="292" t="s">
        <v>812</v>
      </c>
    </row>
    <row r="60" spans="1:7">
      <c r="A60" s="330" t="s">
        <v>815</v>
      </c>
      <c r="C60" s="325" t="s">
        <v>822</v>
      </c>
      <c r="D60" s="320">
        <v>1806</v>
      </c>
      <c r="E60" s="291" t="s">
        <v>620</v>
      </c>
      <c r="F60" s="291" t="s">
        <v>830</v>
      </c>
      <c r="G60" s="292" t="s">
        <v>812</v>
      </c>
    </row>
    <row r="61" spans="1:7">
      <c r="A61" s="330" t="s">
        <v>816</v>
      </c>
      <c r="C61" s="325" t="s">
        <v>823</v>
      </c>
      <c r="D61" s="320">
        <v>4584</v>
      </c>
      <c r="E61" s="291" t="s">
        <v>625</v>
      </c>
      <c r="F61" s="291" t="s">
        <v>830</v>
      </c>
      <c r="G61" s="292" t="s">
        <v>812</v>
      </c>
    </row>
    <row r="62" spans="1:7">
      <c r="A62" s="331" t="s">
        <v>817</v>
      </c>
      <c r="C62" s="325" t="s">
        <v>824</v>
      </c>
      <c r="D62" s="320">
        <v>13272</v>
      </c>
      <c r="E62" s="291" t="s">
        <v>609</v>
      </c>
      <c r="F62" s="291" t="s">
        <v>830</v>
      </c>
      <c r="G62" s="292" t="s">
        <v>876</v>
      </c>
    </row>
    <row r="63" spans="1:7">
      <c r="A63" s="330" t="s">
        <v>818</v>
      </c>
      <c r="C63" s="325" t="s">
        <v>825</v>
      </c>
      <c r="D63" s="320">
        <v>6848</v>
      </c>
      <c r="E63" s="291" t="s">
        <v>625</v>
      </c>
      <c r="F63" s="291" t="s">
        <v>830</v>
      </c>
      <c r="G63" s="292" t="s">
        <v>812</v>
      </c>
    </row>
    <row r="64" spans="1:7">
      <c r="A64" s="330" t="s">
        <v>819</v>
      </c>
      <c r="C64" s="325" t="s">
        <v>826</v>
      </c>
      <c r="D64" s="320">
        <v>13895</v>
      </c>
      <c r="E64" s="291" t="s">
        <v>620</v>
      </c>
      <c r="F64" s="291" t="s">
        <v>829</v>
      </c>
      <c r="G64" s="292" t="s">
        <v>812</v>
      </c>
    </row>
    <row r="65" spans="1:7">
      <c r="A65" s="330" t="s">
        <v>820</v>
      </c>
      <c r="C65" s="325" t="s">
        <v>827</v>
      </c>
      <c r="D65" s="320">
        <v>10762</v>
      </c>
      <c r="E65" s="291" t="s">
        <v>625</v>
      </c>
      <c r="F65" s="291" t="s">
        <v>830</v>
      </c>
      <c r="G65" s="292" t="s">
        <v>812</v>
      </c>
    </row>
    <row r="66" spans="1:7">
      <c r="A66" s="330" t="s">
        <v>821</v>
      </c>
      <c r="C66" s="325" t="s">
        <v>828</v>
      </c>
      <c r="D66" s="320">
        <v>14139</v>
      </c>
      <c r="E66" s="291" t="s">
        <v>610</v>
      </c>
      <c r="F66" s="291" t="s">
        <v>830</v>
      </c>
      <c r="G66" s="292" t="s">
        <v>812</v>
      </c>
    </row>
    <row r="67" spans="1:7">
      <c r="A67" s="330" t="s">
        <v>849</v>
      </c>
      <c r="C67" s="325" t="s">
        <v>848</v>
      </c>
      <c r="D67" s="320">
        <v>14101</v>
      </c>
      <c r="E67" s="291" t="s">
        <v>621</v>
      </c>
      <c r="F67" s="291" t="s">
        <v>850</v>
      </c>
    </row>
    <row r="68" spans="1:7">
      <c r="A68" s="331" t="s">
        <v>851</v>
      </c>
      <c r="C68" s="325" t="s">
        <v>852</v>
      </c>
      <c r="D68" s="320">
        <v>13004</v>
      </c>
      <c r="E68" s="291" t="s">
        <v>625</v>
      </c>
      <c r="F68" s="291" t="s">
        <v>850</v>
      </c>
      <c r="G68" s="304" t="s">
        <v>875</v>
      </c>
    </row>
    <row r="69" spans="1:7">
      <c r="A69" s="330" t="s">
        <v>854</v>
      </c>
      <c r="C69" s="325" t="s">
        <v>853</v>
      </c>
      <c r="D69" s="320">
        <v>10441</v>
      </c>
      <c r="E69" s="291" t="s">
        <v>609</v>
      </c>
      <c r="F69" s="291" t="s">
        <v>850</v>
      </c>
    </row>
    <row r="70" spans="1:7">
      <c r="A70" s="330" t="s">
        <v>856</v>
      </c>
      <c r="C70" s="325" t="s">
        <v>855</v>
      </c>
      <c r="D70" s="320">
        <v>14121</v>
      </c>
      <c r="E70" s="291" t="s">
        <v>625</v>
      </c>
      <c r="F70" s="291" t="s">
        <v>850</v>
      </c>
    </row>
    <row r="71" spans="1:7">
      <c r="A71" s="340" t="s">
        <v>857</v>
      </c>
      <c r="C71" s="325" t="s">
        <v>858</v>
      </c>
      <c r="F71" s="291" t="s">
        <v>859</v>
      </c>
      <c r="G71" s="292" t="s">
        <v>860</v>
      </c>
    </row>
    <row r="72" spans="1:7">
      <c r="A72" s="373" t="s">
        <v>861</v>
      </c>
      <c r="C72" s="325" t="s">
        <v>862</v>
      </c>
      <c r="D72" s="320">
        <v>3510</v>
      </c>
      <c r="E72" s="291" t="s">
        <v>610</v>
      </c>
      <c r="F72" s="291" t="s">
        <v>850</v>
      </c>
    </row>
    <row r="73" spans="1:7">
      <c r="A73" s="373" t="s">
        <v>863</v>
      </c>
      <c r="C73" s="325" t="s">
        <v>864</v>
      </c>
      <c r="D73" s="320">
        <v>11536</v>
      </c>
      <c r="E73" s="291" t="s">
        <v>621</v>
      </c>
      <c r="F73" s="291" t="s">
        <v>850</v>
      </c>
    </row>
    <row r="74" spans="1:7">
      <c r="A74" s="330" t="s">
        <v>865</v>
      </c>
      <c r="C74" s="325" t="s">
        <v>866</v>
      </c>
      <c r="D74" s="320">
        <v>12708</v>
      </c>
      <c r="E74" s="291" t="s">
        <v>620</v>
      </c>
      <c r="F74" s="291" t="s">
        <v>850</v>
      </c>
      <c r="G74" s="292" t="s">
        <v>869</v>
      </c>
    </row>
    <row r="75" spans="1:7">
      <c r="A75" s="330" t="s">
        <v>867</v>
      </c>
      <c r="C75" s="291" t="s">
        <v>870</v>
      </c>
      <c r="D75" s="320">
        <v>4737</v>
      </c>
      <c r="E75" s="291" t="s">
        <v>609</v>
      </c>
      <c r="F75" s="291" t="s">
        <v>868</v>
      </c>
      <c r="G75" s="292" t="s">
        <v>869</v>
      </c>
    </row>
    <row r="76" spans="1:7">
      <c r="A76" s="337" t="s">
        <v>881</v>
      </c>
      <c r="C76" s="300" t="s">
        <v>880</v>
      </c>
      <c r="D76" s="320">
        <v>1858</v>
      </c>
      <c r="E76" s="291" t="s">
        <v>625</v>
      </c>
      <c r="F76" s="291" t="s">
        <v>882</v>
      </c>
    </row>
  </sheetData>
  <mergeCells count="1">
    <mergeCell ref="A1:G1"/>
  </mergeCells>
  <hyperlinks>
    <hyperlink ref="C3" r:id="rId1" display="mailto:Agieolmedo@gmail.com" xr:uid="{00000000-0004-0000-1400-000000000000}"/>
    <hyperlink ref="C4" r:id="rId2" xr:uid="{00000000-0004-0000-1400-000001000000}"/>
    <hyperlink ref="C5" r:id="rId3" display="mailto:Ejhmartinez79@gmail.com" xr:uid="{00000000-0004-0000-1400-000002000000}"/>
    <hyperlink ref="C6" r:id="rId4" display="mailto:santiago.greenham@hotmail.com" xr:uid="{00000000-0004-0000-1400-000003000000}"/>
    <hyperlink ref="C7" r:id="rId5" display="mailto:ihgreen1988@gmail.com" xr:uid="{00000000-0004-0000-1400-000004000000}"/>
    <hyperlink ref="C8" r:id="rId6" display="mailto:jescarcega3033@gmail.com" xr:uid="{00000000-0004-0000-1400-000005000000}"/>
    <hyperlink ref="C9" r:id="rId7" display="mailto:nathanhouseman@gmail.com" xr:uid="{00000000-0004-0000-1400-000006000000}"/>
    <hyperlink ref="C10" r:id="rId8" display="mailto:dmannheimer@cox.net" xr:uid="{00000000-0004-0000-1400-000007000000}"/>
    <hyperlink ref="C11" r:id="rId9" display="mailto:herman.almaria@gmail.com" xr:uid="{00000000-0004-0000-1400-000008000000}"/>
    <hyperlink ref="C12" r:id="rId10" display="mailto:hughes2517@gmail.com" xr:uid="{00000000-0004-0000-1400-000009000000}"/>
    <hyperlink ref="C13" r:id="rId11" display="mailto:eleonard63@hotmail.com" xr:uid="{00000000-0004-0000-1400-00000A000000}"/>
    <hyperlink ref="C14" r:id="rId12" display="mailto:Jhawkinsii@yahoo.com" xr:uid="{00000000-0004-0000-1400-00000B000000}"/>
    <hyperlink ref="C15" r:id="rId13" display="mailto:frankbarbaro@gmc-inc.com" xr:uid="{00000000-0004-0000-1400-00000C000000}"/>
    <hyperlink ref="C16" r:id="rId14" display="mailto:designmike2003@yahoo.com" xr:uid="{00000000-0004-0000-1400-00000D000000}"/>
    <hyperlink ref="C17" r:id="rId15" display="mailto:mmendozal@hotmail.com" xr:uid="{00000000-0004-0000-1400-00000E000000}"/>
    <hyperlink ref="C18" r:id="rId16" display="mailto:alpacheo92@gmail.com" xr:uid="{00000000-0004-0000-1400-00000F000000}"/>
    <hyperlink ref="C19" r:id="rId17" display="mailto:rstenger72@icloud.com" xr:uid="{00000000-0004-0000-1400-000010000000}"/>
    <hyperlink ref="C20" r:id="rId18" display="mailto:krmerkell@hotmail.com" xr:uid="{00000000-0004-0000-1400-000011000000}"/>
    <hyperlink ref="C22" r:id="rId19" display="mailto:zlemelin35@gmail.com" xr:uid="{00000000-0004-0000-1400-000012000000}"/>
    <hyperlink ref="C23" r:id="rId20" display="mailto:vincentrayduenas@gmail.com" xr:uid="{00000000-0004-0000-1400-000013000000}"/>
    <hyperlink ref="C24" r:id="rId21" display="mailto:VFRPilot74@gmail.com" xr:uid="{00000000-0004-0000-1400-000014000000}"/>
    <hyperlink ref="C25" r:id="rId22" display="mailto:Brian.laspisa@gmail.com" xr:uid="{00000000-0004-0000-1400-000015000000}"/>
    <hyperlink ref="C26" r:id="rId23" display="mailto:richboomer@me.com" xr:uid="{00000000-0004-0000-1400-000016000000}"/>
    <hyperlink ref="C27" r:id="rId24" xr:uid="{00000000-0004-0000-1400-000017000000}"/>
    <hyperlink ref="C28" r:id="rId25" display="mailto:phillip.carrion@gmail.com" xr:uid="{00000000-0004-0000-1400-000018000000}"/>
    <hyperlink ref="C29" r:id="rId26" display="mailto:1966gunner@gmail.com" xr:uid="{00000000-0004-0000-1400-000019000000}"/>
    <hyperlink ref="C30" r:id="rId27" display="mailto:rperry1904@gmail.com" xr:uid="{00000000-0004-0000-1400-00001A000000}"/>
    <hyperlink ref="C31" r:id="rId28" display="mailto:aknoll41@cox.net" xr:uid="{00000000-0004-0000-1400-00001B000000}"/>
    <hyperlink ref="C32" r:id="rId29" xr:uid="{00000000-0004-0000-1400-00001C000000}"/>
    <hyperlink ref="C33" r:id="rId30" display="mailto:arksage0@gmail.com" xr:uid="{00000000-0004-0000-1400-00001D000000}"/>
    <hyperlink ref="C34" r:id="rId31" xr:uid="{00000000-0004-0000-1400-00001E000000}"/>
    <hyperlink ref="C35" r:id="rId32" xr:uid="{00000000-0004-0000-1400-00001F000000}"/>
    <hyperlink ref="C37" r:id="rId33" xr:uid="{00000000-0004-0000-1400-000020000000}"/>
    <hyperlink ref="C38" r:id="rId34" xr:uid="{00000000-0004-0000-1400-000021000000}"/>
    <hyperlink ref="C43" r:id="rId35" display="mailto:flagge3742@gmail.com" xr:uid="{00000000-0004-0000-1400-000022000000}"/>
    <hyperlink ref="C39" r:id="rId36" xr:uid="{00000000-0004-0000-1400-000023000000}"/>
    <hyperlink ref="C40" r:id="rId37" xr:uid="{00000000-0004-0000-1400-000024000000}"/>
    <hyperlink ref="C41" r:id="rId38" xr:uid="{00000000-0004-0000-1400-000025000000}"/>
    <hyperlink ref="C42" r:id="rId39" xr:uid="{00000000-0004-0000-1400-000026000000}"/>
    <hyperlink ref="C45" r:id="rId40" display="mailto:Goodvibesjf@gmail.com" xr:uid="{00000000-0004-0000-1400-000027000000}"/>
    <hyperlink ref="C46" r:id="rId41" display="mailto:Daronsutton@aol.com" xr:uid="{00000000-0004-0000-1400-000028000000}"/>
    <hyperlink ref="C47" r:id="rId42" display="mailto:pxkelly1800s@aol.com" xr:uid="{00000000-0004-0000-1400-000029000000}"/>
    <hyperlink ref="C48" r:id="rId43" display="mailto:seitz.amadeus@yahoo.com" xr:uid="{00000000-0004-0000-1400-00002A000000}"/>
    <hyperlink ref="C49" r:id="rId44" display="mailto:Shane_Styles46@yahoo.com" xr:uid="{00000000-0004-0000-1400-00002B000000}"/>
    <hyperlink ref="C50" r:id="rId45" display="mailto:happykitty2017@gmail.com" xr:uid="{00000000-0004-0000-1400-00002C000000}"/>
    <hyperlink ref="C51" r:id="rId46" display="mailto:jmorgan@fmi.com" xr:uid="{00000000-0004-0000-1400-00002D000000}"/>
    <hyperlink ref="C52" r:id="rId47" display="mailto:seabeecthomas@gmail.com" xr:uid="{00000000-0004-0000-1400-00002E000000}"/>
    <hyperlink ref="C53" r:id="rId48" display="mailto:Dacards@cox.net" xr:uid="{00000000-0004-0000-1400-00002F000000}"/>
    <hyperlink ref="C55" r:id="rId49" display="mailto:nateuaz@gmail.com" xr:uid="{00000000-0004-0000-1400-000030000000}"/>
    <hyperlink ref="C56" r:id="rId50" display="mailto:frankbing_99@yahoo.com" xr:uid="{00000000-0004-0000-1400-000031000000}"/>
    <hyperlink ref="C60" r:id="rId51" display="mailto:thomas.borunda@yumaaz.g" xr:uid="{00000000-0004-0000-1400-000032000000}"/>
    <hyperlink ref="C61" r:id="rId52" display="mailto:ggabel@live.com" xr:uid="{00000000-0004-0000-1400-000033000000}"/>
    <hyperlink ref="C62" r:id="rId53" display="mailto:dpgambone@gmail.com" xr:uid="{00000000-0004-0000-1400-000034000000}"/>
    <hyperlink ref="C63" r:id="rId54" display="mailto:stugillis@gmail.com" xr:uid="{00000000-0004-0000-1400-000035000000}"/>
    <hyperlink ref="C64" r:id="rId55" display="mailto:joe557@gmail.com" xr:uid="{00000000-0004-0000-1400-000036000000}"/>
    <hyperlink ref="C65" r:id="rId56" display="mailto:tasjws@netzero.com" xr:uid="{00000000-0004-0000-1400-000037000000}"/>
    <hyperlink ref="C66" r:id="rId57" xr:uid="{00000000-0004-0000-1400-000038000000}"/>
    <hyperlink ref="C67" r:id="rId58" display="mailto:omspocho@gmail.com" xr:uid="{00000000-0004-0000-1400-000039000000}"/>
    <hyperlink ref="C68" r:id="rId59" display="mailto:joseph.godlewski@gmail.com" xr:uid="{00000000-0004-0000-1400-00003A000000}"/>
    <hyperlink ref="C69" r:id="rId60" display="mailto:cwmatthews@email.arizona.edu" xr:uid="{00000000-0004-0000-1400-00003B000000}"/>
    <hyperlink ref="C70" r:id="rId61" display="mailto:rreewc@msn.com" xr:uid="{00000000-0004-0000-1400-00003C000000}"/>
    <hyperlink ref="C71" r:id="rId62" display="mailto:john_mcnrny@yahoo.com" xr:uid="{00000000-0004-0000-1400-00003D000000}"/>
    <hyperlink ref="C72" r:id="rId63" display="mailto:Tovarramon39@yahoo.com" xr:uid="{00000000-0004-0000-1400-00003E000000}"/>
    <hyperlink ref="C73" r:id="rId64" display="mailto:mxr1276@gmail.com" xr:uid="{00000000-0004-0000-1400-00003F000000}"/>
    <hyperlink ref="C74" r:id="rId65" display="mailto:Dramsey21@outlook.com" xr:uid="{00000000-0004-0000-1400-000040000000}"/>
    <hyperlink ref="C76" r:id="rId66" xr:uid="{00000000-0004-0000-1400-000041000000}"/>
  </hyperlinks>
  <pageMargins left="0.7" right="0.7" top="0.75" bottom="0.75" header="0.3" footer="0.3"/>
  <pageSetup orientation="portrait" r:id="rId6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56"/>
  <sheetViews>
    <sheetView workbookViewId="0">
      <selection activeCell="K77" sqref="K77"/>
    </sheetView>
  </sheetViews>
  <sheetFormatPr defaultRowHeight="15"/>
  <cols>
    <col min="2" max="2" width="1.7109375" bestFit="1" customWidth="1"/>
    <col min="3" max="3" width="7.28515625" bestFit="1" customWidth="1"/>
    <col min="4" max="4" width="8.7109375" bestFit="1" customWidth="1"/>
    <col min="6" max="6" width="8.85546875" bestFit="1" customWidth="1"/>
    <col min="7" max="7" width="6.28515625" bestFit="1" customWidth="1"/>
    <col min="8" max="8" width="4.5703125" bestFit="1" customWidth="1"/>
    <col min="9" max="9" width="5" bestFit="1" customWidth="1"/>
    <col min="10" max="10" width="4" bestFit="1" customWidth="1"/>
    <col min="11" max="11" width="4.5703125" bestFit="1" customWidth="1"/>
    <col min="12" max="12" width="5" bestFit="1" customWidth="1"/>
    <col min="13" max="13" width="4" bestFit="1" customWidth="1"/>
    <col min="14" max="14" width="7.42578125" bestFit="1" customWidth="1"/>
    <col min="16" max="16" width="6.28515625" bestFit="1" customWidth="1"/>
    <col min="17" max="17" width="4.5703125" bestFit="1" customWidth="1"/>
    <col min="18" max="18" width="5" bestFit="1" customWidth="1"/>
    <col min="19" max="19" width="4" bestFit="1" customWidth="1"/>
    <col min="20" max="20" width="4.5703125" bestFit="1" customWidth="1"/>
    <col min="21" max="21" width="5" bestFit="1" customWidth="1"/>
    <col min="22" max="22" width="4" bestFit="1" customWidth="1"/>
    <col min="23" max="23" width="7.42578125" bestFit="1" customWidth="1"/>
  </cols>
  <sheetData>
    <row r="1" spans="1:23" ht="20.25">
      <c r="A1" s="178"/>
      <c r="B1" s="178"/>
      <c r="C1" s="178"/>
      <c r="D1" s="178"/>
      <c r="E1" s="652" t="s">
        <v>833</v>
      </c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178"/>
      <c r="T1" s="178"/>
      <c r="U1" s="178"/>
      <c r="V1" s="178"/>
      <c r="W1" s="178"/>
    </row>
    <row r="2" spans="1:23" ht="15.75" customHeight="1" thickBot="1">
      <c r="A2" s="178"/>
      <c r="B2" s="178"/>
      <c r="C2" s="178"/>
      <c r="D2" s="178"/>
      <c r="E2" s="653" t="s">
        <v>834</v>
      </c>
      <c r="F2" s="653"/>
      <c r="G2" s="654" t="s">
        <v>832</v>
      </c>
      <c r="H2" s="654"/>
      <c r="I2" s="654"/>
      <c r="J2" s="178"/>
      <c r="K2" s="178"/>
      <c r="L2" s="178"/>
      <c r="M2" s="653" t="s">
        <v>835</v>
      </c>
      <c r="N2" s="653"/>
      <c r="O2" s="654" t="s">
        <v>258</v>
      </c>
      <c r="P2" s="654"/>
      <c r="Q2" s="654"/>
      <c r="R2" s="654"/>
      <c r="S2" s="178"/>
      <c r="T2" s="178"/>
      <c r="U2" s="178"/>
      <c r="V2" s="178"/>
      <c r="W2" s="178"/>
    </row>
    <row r="3" spans="1:23" ht="16.5" customHeight="1" thickBot="1">
      <c r="A3" s="178"/>
      <c r="B3" s="649" t="s">
        <v>836</v>
      </c>
      <c r="C3" s="649"/>
      <c r="D3" s="649"/>
      <c r="E3" s="649"/>
      <c r="F3" s="649"/>
      <c r="G3" s="650" t="s">
        <v>837</v>
      </c>
      <c r="H3" s="650"/>
      <c r="I3" s="650"/>
      <c r="J3" s="650"/>
      <c r="K3" s="650"/>
      <c r="L3" s="650"/>
      <c r="M3" s="650"/>
      <c r="N3" s="650"/>
      <c r="O3" s="350"/>
      <c r="P3" s="650" t="s">
        <v>838</v>
      </c>
      <c r="Q3" s="650"/>
      <c r="R3" s="650"/>
      <c r="S3" s="650"/>
      <c r="T3" s="650"/>
      <c r="U3" s="650"/>
      <c r="V3" s="650"/>
      <c r="W3" s="650"/>
    </row>
    <row r="4" spans="1:23" ht="16.5" customHeight="1" thickBot="1">
      <c r="A4" s="178"/>
      <c r="B4" s="649"/>
      <c r="C4" s="649"/>
      <c r="D4" s="649"/>
      <c r="E4" s="649"/>
      <c r="F4" s="649"/>
      <c r="G4" s="651" t="s">
        <v>110</v>
      </c>
      <c r="H4" s="651"/>
      <c r="I4" s="651"/>
      <c r="J4" s="651"/>
      <c r="K4" s="651"/>
      <c r="L4" s="651"/>
      <c r="M4" s="651"/>
      <c r="N4" s="651"/>
      <c r="O4" s="350"/>
      <c r="P4" s="651" t="s">
        <v>839</v>
      </c>
      <c r="Q4" s="651"/>
      <c r="R4" s="651"/>
      <c r="S4" s="651"/>
      <c r="T4" s="651"/>
      <c r="U4" s="651"/>
      <c r="V4" s="651"/>
      <c r="W4" s="651"/>
    </row>
    <row r="5" spans="1:23" ht="23.25" thickBot="1">
      <c r="A5" s="178"/>
      <c r="B5" s="350"/>
      <c r="C5" s="351" t="s">
        <v>137</v>
      </c>
      <c r="D5" s="352" t="s">
        <v>138</v>
      </c>
      <c r="E5" s="353" t="s">
        <v>139</v>
      </c>
      <c r="F5" s="354" t="s">
        <v>140</v>
      </c>
      <c r="G5" s="351" t="s">
        <v>261</v>
      </c>
      <c r="H5" s="351" t="s">
        <v>840</v>
      </c>
      <c r="I5" s="351" t="s">
        <v>841</v>
      </c>
      <c r="J5" s="353" t="s">
        <v>842</v>
      </c>
      <c r="K5" s="351" t="s">
        <v>843</v>
      </c>
      <c r="L5" s="351" t="s">
        <v>844</v>
      </c>
      <c r="M5" s="353" t="s">
        <v>845</v>
      </c>
      <c r="N5" s="353" t="s">
        <v>262</v>
      </c>
      <c r="O5" s="350"/>
      <c r="P5" s="351" t="s">
        <v>261</v>
      </c>
      <c r="Q5" s="351" t="s">
        <v>840</v>
      </c>
      <c r="R5" s="351" t="s">
        <v>841</v>
      </c>
      <c r="S5" s="353" t="s">
        <v>842</v>
      </c>
      <c r="T5" s="351" t="s">
        <v>843</v>
      </c>
      <c r="U5" s="351" t="s">
        <v>844</v>
      </c>
      <c r="V5" s="353" t="s">
        <v>845</v>
      </c>
      <c r="W5" s="353" t="s">
        <v>262</v>
      </c>
    </row>
    <row r="6" spans="1:23">
      <c r="A6" s="178"/>
      <c r="B6" s="355" t="s">
        <v>293</v>
      </c>
      <c r="C6" s="355">
        <v>863</v>
      </c>
      <c r="D6" s="355" t="s">
        <v>144</v>
      </c>
      <c r="E6" s="355" t="s">
        <v>145</v>
      </c>
      <c r="F6" s="355">
        <v>77</v>
      </c>
      <c r="G6" s="355">
        <v>5</v>
      </c>
      <c r="H6" s="355">
        <v>0</v>
      </c>
      <c r="I6" s="355">
        <v>0</v>
      </c>
      <c r="J6" s="355">
        <v>0</v>
      </c>
      <c r="K6" s="355">
        <v>1</v>
      </c>
      <c r="L6" s="355">
        <v>0</v>
      </c>
      <c r="M6" s="355">
        <v>1</v>
      </c>
      <c r="N6" s="356">
        <v>20</v>
      </c>
      <c r="O6" s="178"/>
      <c r="P6" s="355">
        <v>3</v>
      </c>
      <c r="Q6" s="355">
        <v>0</v>
      </c>
      <c r="R6" s="355">
        <v>0</v>
      </c>
      <c r="S6" s="355">
        <v>0</v>
      </c>
      <c r="T6" s="355">
        <v>0</v>
      </c>
      <c r="U6" s="355">
        <v>0</v>
      </c>
      <c r="V6" s="355">
        <v>0</v>
      </c>
      <c r="W6" s="357">
        <v>0</v>
      </c>
    </row>
    <row r="7" spans="1:23">
      <c r="A7" s="178"/>
      <c r="B7" s="355" t="s">
        <v>293</v>
      </c>
      <c r="C7" s="355">
        <v>1032</v>
      </c>
      <c r="D7" s="355" t="s">
        <v>146</v>
      </c>
      <c r="E7" s="355" t="s">
        <v>147</v>
      </c>
      <c r="F7" s="355">
        <v>179</v>
      </c>
      <c r="G7" s="355">
        <v>12</v>
      </c>
      <c r="H7" s="355">
        <v>0</v>
      </c>
      <c r="I7" s="355">
        <v>0</v>
      </c>
      <c r="J7" s="355">
        <v>0</v>
      </c>
      <c r="K7" s="355">
        <v>7</v>
      </c>
      <c r="L7" s="355">
        <v>0</v>
      </c>
      <c r="M7" s="355">
        <v>7</v>
      </c>
      <c r="N7" s="356">
        <v>58.33</v>
      </c>
      <c r="O7" s="178"/>
      <c r="P7" s="355">
        <v>4</v>
      </c>
      <c r="Q7" s="355">
        <v>0</v>
      </c>
      <c r="R7" s="355">
        <v>0</v>
      </c>
      <c r="S7" s="355">
        <v>0</v>
      </c>
      <c r="T7" s="355">
        <v>2</v>
      </c>
      <c r="U7" s="355">
        <v>0</v>
      </c>
      <c r="V7" s="355">
        <v>2</v>
      </c>
      <c r="W7" s="357">
        <v>50</v>
      </c>
    </row>
    <row r="8" spans="1:23">
      <c r="A8" s="178"/>
      <c r="B8" s="355" t="s">
        <v>293</v>
      </c>
      <c r="C8" s="355">
        <v>1158</v>
      </c>
      <c r="D8" s="355" t="s">
        <v>148</v>
      </c>
      <c r="E8" s="355" t="s">
        <v>149</v>
      </c>
      <c r="F8" s="355">
        <v>101</v>
      </c>
      <c r="G8" s="355">
        <v>7</v>
      </c>
      <c r="H8" s="355">
        <v>0</v>
      </c>
      <c r="I8" s="355">
        <v>0</v>
      </c>
      <c r="J8" s="355">
        <v>0</v>
      </c>
      <c r="K8" s="355">
        <v>4</v>
      </c>
      <c r="L8" s="355">
        <v>0</v>
      </c>
      <c r="M8" s="355">
        <v>4</v>
      </c>
      <c r="N8" s="356">
        <v>57.14</v>
      </c>
      <c r="O8" s="178"/>
      <c r="P8" s="355">
        <v>3</v>
      </c>
      <c r="Q8" s="355">
        <v>0</v>
      </c>
      <c r="R8" s="355">
        <v>0</v>
      </c>
      <c r="S8" s="355">
        <v>0</v>
      </c>
      <c r="T8" s="355">
        <v>1</v>
      </c>
      <c r="U8" s="355">
        <v>0</v>
      </c>
      <c r="V8" s="355">
        <v>1</v>
      </c>
      <c r="W8" s="357">
        <v>33.33</v>
      </c>
    </row>
    <row r="9" spans="1:23">
      <c r="A9" s="178"/>
      <c r="B9" s="355" t="s">
        <v>293</v>
      </c>
      <c r="C9" s="355">
        <v>1189</v>
      </c>
      <c r="D9" s="355" t="s">
        <v>150</v>
      </c>
      <c r="E9" s="355" t="s">
        <v>151</v>
      </c>
      <c r="F9" s="355">
        <v>51</v>
      </c>
      <c r="G9" s="355">
        <v>4</v>
      </c>
      <c r="H9" s="355">
        <v>0</v>
      </c>
      <c r="I9" s="355">
        <v>0</v>
      </c>
      <c r="J9" s="355">
        <v>0</v>
      </c>
      <c r="K9" s="355">
        <v>0</v>
      </c>
      <c r="L9" s="355">
        <v>0</v>
      </c>
      <c r="M9" s="355">
        <v>0</v>
      </c>
      <c r="N9" s="356">
        <v>0</v>
      </c>
      <c r="O9" s="178"/>
      <c r="P9" s="355">
        <v>3</v>
      </c>
      <c r="Q9" s="355">
        <v>0</v>
      </c>
      <c r="R9" s="355">
        <v>0</v>
      </c>
      <c r="S9" s="355">
        <v>0</v>
      </c>
      <c r="T9" s="355">
        <v>0</v>
      </c>
      <c r="U9" s="355">
        <v>0</v>
      </c>
      <c r="V9" s="355">
        <v>0</v>
      </c>
      <c r="W9" s="357">
        <v>0</v>
      </c>
    </row>
    <row r="10" spans="1:23">
      <c r="A10" s="178"/>
      <c r="B10" s="355" t="s">
        <v>293</v>
      </c>
      <c r="C10" s="355">
        <v>1200</v>
      </c>
      <c r="D10" s="355" t="s">
        <v>181</v>
      </c>
      <c r="E10" s="355" t="s">
        <v>153</v>
      </c>
      <c r="F10" s="355">
        <v>270</v>
      </c>
      <c r="G10" s="355">
        <v>17</v>
      </c>
      <c r="H10" s="355">
        <v>0</v>
      </c>
      <c r="I10" s="355">
        <v>0</v>
      </c>
      <c r="J10" s="355">
        <v>0</v>
      </c>
      <c r="K10" s="355">
        <v>0</v>
      </c>
      <c r="L10" s="355">
        <v>40</v>
      </c>
      <c r="M10" s="355">
        <v>-40</v>
      </c>
      <c r="N10" s="356">
        <v>0</v>
      </c>
      <c r="O10" s="178"/>
      <c r="P10" s="355">
        <v>6</v>
      </c>
      <c r="Q10" s="355">
        <v>0</v>
      </c>
      <c r="R10" s="355">
        <v>0</v>
      </c>
      <c r="S10" s="355">
        <v>0</v>
      </c>
      <c r="T10" s="355">
        <v>0</v>
      </c>
      <c r="U10" s="355">
        <v>4</v>
      </c>
      <c r="V10" s="355">
        <v>-4</v>
      </c>
      <c r="W10" s="357">
        <v>0</v>
      </c>
    </row>
    <row r="11" spans="1:23">
      <c r="A11" s="178"/>
      <c r="B11" s="355" t="s">
        <v>293</v>
      </c>
      <c r="C11" s="355">
        <v>1229</v>
      </c>
      <c r="D11" s="355" t="s">
        <v>154</v>
      </c>
      <c r="E11" s="355" t="s">
        <v>155</v>
      </c>
      <c r="F11" s="355">
        <v>197</v>
      </c>
      <c r="G11" s="355">
        <v>13</v>
      </c>
      <c r="H11" s="355">
        <v>4</v>
      </c>
      <c r="I11" s="355">
        <v>0</v>
      </c>
      <c r="J11" s="355">
        <v>4</v>
      </c>
      <c r="K11" s="355">
        <v>11</v>
      </c>
      <c r="L11" s="355">
        <v>5</v>
      </c>
      <c r="M11" s="355">
        <v>6</v>
      </c>
      <c r="N11" s="356">
        <v>46.15</v>
      </c>
      <c r="O11" s="178"/>
      <c r="P11" s="355">
        <v>5</v>
      </c>
      <c r="Q11" s="355">
        <v>1</v>
      </c>
      <c r="R11" s="355">
        <v>0</v>
      </c>
      <c r="S11" s="355">
        <v>1</v>
      </c>
      <c r="T11" s="355">
        <v>5</v>
      </c>
      <c r="U11" s="355">
        <v>4</v>
      </c>
      <c r="V11" s="355">
        <v>1</v>
      </c>
      <c r="W11" s="357">
        <v>20</v>
      </c>
    </row>
    <row r="12" spans="1:23">
      <c r="A12" s="178"/>
      <c r="B12" s="355" t="s">
        <v>293</v>
      </c>
      <c r="C12" s="355">
        <v>1784</v>
      </c>
      <c r="D12" s="355" t="s">
        <v>156</v>
      </c>
      <c r="E12" s="355" t="s">
        <v>157</v>
      </c>
      <c r="F12" s="355">
        <v>110</v>
      </c>
      <c r="G12" s="355">
        <v>8</v>
      </c>
      <c r="H12" s="355">
        <v>0</v>
      </c>
      <c r="I12" s="355">
        <v>0</v>
      </c>
      <c r="J12" s="355">
        <v>0</v>
      </c>
      <c r="K12" s="355">
        <v>2</v>
      </c>
      <c r="L12" s="355">
        <v>0</v>
      </c>
      <c r="M12" s="355">
        <v>2</v>
      </c>
      <c r="N12" s="356">
        <v>25</v>
      </c>
      <c r="O12" s="178"/>
      <c r="P12" s="355">
        <v>3</v>
      </c>
      <c r="Q12" s="355">
        <v>0</v>
      </c>
      <c r="R12" s="355">
        <v>0</v>
      </c>
      <c r="S12" s="355">
        <v>0</v>
      </c>
      <c r="T12" s="355">
        <v>1</v>
      </c>
      <c r="U12" s="355">
        <v>0</v>
      </c>
      <c r="V12" s="355">
        <v>1</v>
      </c>
      <c r="W12" s="357">
        <v>33.33</v>
      </c>
    </row>
    <row r="13" spans="1:23">
      <c r="A13" s="178"/>
      <c r="B13" s="355" t="s">
        <v>293</v>
      </c>
      <c r="C13" s="355">
        <v>1806</v>
      </c>
      <c r="D13" s="355" t="s">
        <v>158</v>
      </c>
      <c r="E13" s="355" t="s">
        <v>159</v>
      </c>
      <c r="F13" s="355">
        <v>147</v>
      </c>
      <c r="G13" s="355">
        <v>9</v>
      </c>
      <c r="H13" s="355">
        <v>0</v>
      </c>
      <c r="I13" s="355">
        <v>0</v>
      </c>
      <c r="J13" s="355">
        <v>0</v>
      </c>
      <c r="K13" s="355">
        <v>1</v>
      </c>
      <c r="L13" s="355">
        <v>0</v>
      </c>
      <c r="M13" s="355">
        <v>1</v>
      </c>
      <c r="N13" s="356">
        <v>11.11</v>
      </c>
      <c r="O13" s="178"/>
      <c r="P13" s="355">
        <v>3</v>
      </c>
      <c r="Q13" s="355">
        <v>0</v>
      </c>
      <c r="R13" s="355">
        <v>0</v>
      </c>
      <c r="S13" s="355">
        <v>0</v>
      </c>
      <c r="T13" s="355">
        <v>0</v>
      </c>
      <c r="U13" s="355">
        <v>0</v>
      </c>
      <c r="V13" s="355">
        <v>0</v>
      </c>
      <c r="W13" s="357">
        <v>0</v>
      </c>
    </row>
    <row r="14" spans="1:23">
      <c r="A14" s="178"/>
      <c r="B14" s="355" t="s">
        <v>293</v>
      </c>
      <c r="C14" s="355">
        <v>1858</v>
      </c>
      <c r="D14" s="355" t="s">
        <v>144</v>
      </c>
      <c r="E14" s="355" t="s">
        <v>160</v>
      </c>
      <c r="F14" s="355">
        <v>75</v>
      </c>
      <c r="G14" s="355">
        <v>5</v>
      </c>
      <c r="H14" s="355">
        <v>3</v>
      </c>
      <c r="I14" s="355">
        <v>0</v>
      </c>
      <c r="J14" s="355">
        <v>3</v>
      </c>
      <c r="K14" s="355">
        <v>3</v>
      </c>
      <c r="L14" s="355">
        <v>0</v>
      </c>
      <c r="M14" s="355">
        <v>3</v>
      </c>
      <c r="N14" s="356">
        <v>60</v>
      </c>
      <c r="O14" s="178"/>
      <c r="P14" s="355">
        <v>3</v>
      </c>
      <c r="Q14" s="355">
        <v>0</v>
      </c>
      <c r="R14" s="355">
        <v>0</v>
      </c>
      <c r="S14" s="355">
        <v>0</v>
      </c>
      <c r="T14" s="355">
        <v>1</v>
      </c>
      <c r="U14" s="355">
        <v>1</v>
      </c>
      <c r="V14" s="355">
        <v>0</v>
      </c>
      <c r="W14" s="357">
        <v>0</v>
      </c>
    </row>
    <row r="15" spans="1:23">
      <c r="A15" s="178"/>
      <c r="B15" s="355" t="s">
        <v>293</v>
      </c>
      <c r="C15" s="355">
        <v>1882</v>
      </c>
      <c r="D15" s="355" t="s">
        <v>148</v>
      </c>
      <c r="E15" s="355" t="s">
        <v>161</v>
      </c>
      <c r="F15" s="355">
        <v>71</v>
      </c>
      <c r="G15" s="355">
        <v>5</v>
      </c>
      <c r="H15" s="355">
        <v>1</v>
      </c>
      <c r="I15" s="355">
        <v>0</v>
      </c>
      <c r="J15" s="355">
        <v>1</v>
      </c>
      <c r="K15" s="355">
        <v>1</v>
      </c>
      <c r="L15" s="355">
        <v>0</v>
      </c>
      <c r="M15" s="355">
        <v>1</v>
      </c>
      <c r="N15" s="356">
        <v>20</v>
      </c>
      <c r="O15" s="178"/>
      <c r="P15" s="355">
        <v>3</v>
      </c>
      <c r="Q15" s="355">
        <v>0</v>
      </c>
      <c r="R15" s="355">
        <v>0</v>
      </c>
      <c r="S15" s="355">
        <v>0</v>
      </c>
      <c r="T15" s="355">
        <v>2</v>
      </c>
      <c r="U15" s="355">
        <v>0</v>
      </c>
      <c r="V15" s="355">
        <v>2</v>
      </c>
      <c r="W15" s="357">
        <v>66.67</v>
      </c>
    </row>
    <row r="16" spans="1:23">
      <c r="A16" s="178"/>
      <c r="B16" s="355" t="s">
        <v>293</v>
      </c>
      <c r="C16" s="355">
        <v>2493</v>
      </c>
      <c r="D16" s="355" t="s">
        <v>146</v>
      </c>
      <c r="E16" s="355" t="s">
        <v>162</v>
      </c>
      <c r="F16" s="355">
        <v>129</v>
      </c>
      <c r="G16" s="355">
        <v>9</v>
      </c>
      <c r="H16" s="355">
        <v>0</v>
      </c>
      <c r="I16" s="355">
        <v>0</v>
      </c>
      <c r="J16" s="355">
        <v>0</v>
      </c>
      <c r="K16" s="355">
        <v>1</v>
      </c>
      <c r="L16" s="355">
        <v>10</v>
      </c>
      <c r="M16" s="355">
        <v>-9</v>
      </c>
      <c r="N16" s="356">
        <v>0</v>
      </c>
      <c r="O16" s="178"/>
      <c r="P16" s="355">
        <v>3</v>
      </c>
      <c r="Q16" s="355">
        <v>0</v>
      </c>
      <c r="R16" s="355">
        <v>0</v>
      </c>
      <c r="S16" s="355">
        <v>0</v>
      </c>
      <c r="T16" s="355">
        <v>2</v>
      </c>
      <c r="U16" s="355">
        <v>0</v>
      </c>
      <c r="V16" s="355">
        <v>2</v>
      </c>
      <c r="W16" s="357">
        <v>66.67</v>
      </c>
    </row>
    <row r="17" spans="1:23">
      <c r="A17" s="178"/>
      <c r="B17" s="355" t="s">
        <v>293</v>
      </c>
      <c r="C17" s="355">
        <v>3121</v>
      </c>
      <c r="D17" s="355" t="s">
        <v>163</v>
      </c>
      <c r="E17" s="355" t="s">
        <v>164</v>
      </c>
      <c r="F17" s="355">
        <v>291</v>
      </c>
      <c r="G17" s="355">
        <v>19</v>
      </c>
      <c r="H17" s="355">
        <v>1</v>
      </c>
      <c r="I17" s="355">
        <v>0</v>
      </c>
      <c r="J17" s="355">
        <v>1</v>
      </c>
      <c r="K17" s="355">
        <v>12</v>
      </c>
      <c r="L17" s="355">
        <v>0</v>
      </c>
      <c r="M17" s="355">
        <v>12</v>
      </c>
      <c r="N17" s="356">
        <v>63.16</v>
      </c>
      <c r="O17" s="178"/>
      <c r="P17" s="355">
        <v>7</v>
      </c>
      <c r="Q17" s="355">
        <v>0</v>
      </c>
      <c r="R17" s="355">
        <v>0</v>
      </c>
      <c r="S17" s="355">
        <v>0</v>
      </c>
      <c r="T17" s="355">
        <v>2</v>
      </c>
      <c r="U17" s="355">
        <v>1</v>
      </c>
      <c r="V17" s="355">
        <v>1</v>
      </c>
      <c r="W17" s="357">
        <v>14.29</v>
      </c>
    </row>
    <row r="18" spans="1:23" ht="25.5">
      <c r="A18" s="178"/>
      <c r="B18" s="355" t="s">
        <v>293</v>
      </c>
      <c r="C18" s="355">
        <v>3136</v>
      </c>
      <c r="D18" s="355" t="s">
        <v>165</v>
      </c>
      <c r="E18" s="355" t="s">
        <v>166</v>
      </c>
      <c r="F18" s="355">
        <v>125</v>
      </c>
      <c r="G18" s="355">
        <v>8</v>
      </c>
      <c r="H18" s="355">
        <v>1</v>
      </c>
      <c r="I18" s="355">
        <v>0</v>
      </c>
      <c r="J18" s="355">
        <v>1</v>
      </c>
      <c r="K18" s="355">
        <v>5</v>
      </c>
      <c r="L18" s="355">
        <v>0</v>
      </c>
      <c r="M18" s="355">
        <v>5</v>
      </c>
      <c r="N18" s="356">
        <v>62.5</v>
      </c>
      <c r="O18" s="178"/>
      <c r="P18" s="355">
        <v>3</v>
      </c>
      <c r="Q18" s="355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7">
        <v>0</v>
      </c>
    </row>
    <row r="19" spans="1:23">
      <c r="A19" s="178"/>
      <c r="B19" s="355" t="s">
        <v>293</v>
      </c>
      <c r="C19" s="355">
        <v>3145</v>
      </c>
      <c r="D19" s="355" t="s">
        <v>167</v>
      </c>
      <c r="E19" s="355" t="s">
        <v>168</v>
      </c>
      <c r="F19" s="355">
        <v>120</v>
      </c>
      <c r="G19" s="355">
        <v>8</v>
      </c>
      <c r="H19" s="355">
        <v>0</v>
      </c>
      <c r="I19" s="355">
        <v>0</v>
      </c>
      <c r="J19" s="355">
        <v>0</v>
      </c>
      <c r="K19" s="355">
        <v>0</v>
      </c>
      <c r="L19" s="355">
        <v>0</v>
      </c>
      <c r="M19" s="355">
        <v>0</v>
      </c>
      <c r="N19" s="356">
        <v>0</v>
      </c>
      <c r="O19" s="178"/>
      <c r="P19" s="355">
        <v>3</v>
      </c>
      <c r="Q19" s="355">
        <v>0</v>
      </c>
      <c r="R19" s="355">
        <v>0</v>
      </c>
      <c r="S19" s="355">
        <v>0</v>
      </c>
      <c r="T19" s="355">
        <v>0</v>
      </c>
      <c r="U19" s="355">
        <v>0</v>
      </c>
      <c r="V19" s="355">
        <v>0</v>
      </c>
      <c r="W19" s="357">
        <v>0</v>
      </c>
    </row>
    <row r="20" spans="1:23">
      <c r="A20" s="178"/>
      <c r="B20" s="355" t="s">
        <v>293</v>
      </c>
      <c r="C20" s="355">
        <v>3395</v>
      </c>
      <c r="D20" s="355" t="s">
        <v>148</v>
      </c>
      <c r="E20" s="355" t="s">
        <v>169</v>
      </c>
      <c r="F20" s="355">
        <v>27</v>
      </c>
      <c r="G20" s="355">
        <v>4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6">
        <v>0</v>
      </c>
      <c r="O20" s="178"/>
      <c r="P20" s="355">
        <v>3</v>
      </c>
      <c r="Q20" s="355">
        <v>0</v>
      </c>
      <c r="R20" s="355">
        <v>0</v>
      </c>
      <c r="S20" s="355">
        <v>0</v>
      </c>
      <c r="T20" s="355">
        <v>0</v>
      </c>
      <c r="U20" s="355">
        <v>0</v>
      </c>
      <c r="V20" s="355">
        <v>0</v>
      </c>
      <c r="W20" s="357">
        <v>0</v>
      </c>
    </row>
    <row r="21" spans="1:23">
      <c r="A21" s="178"/>
      <c r="B21" s="355" t="s">
        <v>293</v>
      </c>
      <c r="C21" s="355">
        <v>3419</v>
      </c>
      <c r="D21" s="355" t="s">
        <v>170</v>
      </c>
      <c r="E21" s="355" t="s">
        <v>171</v>
      </c>
      <c r="F21" s="355">
        <v>166</v>
      </c>
      <c r="G21" s="355">
        <v>11</v>
      </c>
      <c r="H21" s="355">
        <v>0</v>
      </c>
      <c r="I21" s="355">
        <v>0</v>
      </c>
      <c r="J21" s="355">
        <v>0</v>
      </c>
      <c r="K21" s="355">
        <v>4</v>
      </c>
      <c r="L21" s="355">
        <v>0</v>
      </c>
      <c r="M21" s="355">
        <v>4</v>
      </c>
      <c r="N21" s="356">
        <v>36.36</v>
      </c>
      <c r="O21" s="178"/>
      <c r="P21" s="355">
        <v>4</v>
      </c>
      <c r="Q21" s="355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7">
        <v>0</v>
      </c>
    </row>
    <row r="22" spans="1:23">
      <c r="A22" s="178"/>
      <c r="B22" s="355" t="s">
        <v>293</v>
      </c>
      <c r="C22" s="355">
        <v>3510</v>
      </c>
      <c r="D22" s="355" t="s">
        <v>172</v>
      </c>
      <c r="E22" s="355" t="s">
        <v>151</v>
      </c>
      <c r="F22" s="355">
        <v>71</v>
      </c>
      <c r="G22" s="355">
        <v>5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6">
        <v>0</v>
      </c>
      <c r="O22" s="178"/>
      <c r="P22" s="355">
        <v>3</v>
      </c>
      <c r="Q22" s="355">
        <v>0</v>
      </c>
      <c r="R22" s="355">
        <v>0</v>
      </c>
      <c r="S22" s="355">
        <v>0</v>
      </c>
      <c r="T22" s="355">
        <v>0</v>
      </c>
      <c r="U22" s="355">
        <v>0</v>
      </c>
      <c r="V22" s="355">
        <v>0</v>
      </c>
      <c r="W22" s="357">
        <v>0</v>
      </c>
    </row>
    <row r="23" spans="1:23">
      <c r="A23" s="178"/>
      <c r="B23" s="355" t="s">
        <v>293</v>
      </c>
      <c r="C23" s="355">
        <v>3855</v>
      </c>
      <c r="D23" s="355" t="s">
        <v>173</v>
      </c>
      <c r="E23" s="355" t="s">
        <v>174</v>
      </c>
      <c r="F23" s="355">
        <v>288</v>
      </c>
      <c r="G23" s="355">
        <v>19</v>
      </c>
      <c r="H23" s="355">
        <v>1</v>
      </c>
      <c r="I23" s="355">
        <v>0</v>
      </c>
      <c r="J23" s="355">
        <v>1</v>
      </c>
      <c r="K23" s="355">
        <v>6</v>
      </c>
      <c r="L23" s="355">
        <v>0</v>
      </c>
      <c r="M23" s="355">
        <v>6</v>
      </c>
      <c r="N23" s="356">
        <v>31.58</v>
      </c>
      <c r="O23" s="178"/>
      <c r="P23" s="355">
        <v>7</v>
      </c>
      <c r="Q23" s="355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7">
        <v>0</v>
      </c>
    </row>
    <row r="24" spans="1:23">
      <c r="A24" s="178"/>
      <c r="B24" s="355" t="s">
        <v>293</v>
      </c>
      <c r="C24" s="355">
        <v>4260</v>
      </c>
      <c r="D24" s="355" t="s">
        <v>148</v>
      </c>
      <c r="E24" s="355" t="s">
        <v>175</v>
      </c>
      <c r="F24" s="355">
        <v>40</v>
      </c>
      <c r="G24" s="355">
        <v>4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6">
        <v>0</v>
      </c>
      <c r="O24" s="178"/>
      <c r="P24" s="355">
        <v>3</v>
      </c>
      <c r="Q24" s="355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7">
        <v>0</v>
      </c>
    </row>
    <row r="25" spans="1:23">
      <c r="A25" s="178"/>
      <c r="B25" s="355" t="s">
        <v>846</v>
      </c>
      <c r="C25" s="355">
        <v>4339</v>
      </c>
      <c r="D25" s="355" t="s">
        <v>176</v>
      </c>
      <c r="E25" s="355" t="s">
        <v>151</v>
      </c>
      <c r="F25" s="355">
        <v>62</v>
      </c>
      <c r="G25" s="355">
        <v>4</v>
      </c>
      <c r="H25" s="355">
        <v>1</v>
      </c>
      <c r="I25" s="355">
        <v>0</v>
      </c>
      <c r="J25" s="355">
        <v>1</v>
      </c>
      <c r="K25" s="355">
        <v>4</v>
      </c>
      <c r="L25" s="355">
        <v>0</v>
      </c>
      <c r="M25" s="355">
        <v>4</v>
      </c>
      <c r="N25" s="356">
        <v>100</v>
      </c>
      <c r="O25" s="178"/>
      <c r="P25" s="355">
        <v>3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0</v>
      </c>
      <c r="W25" s="357">
        <v>0</v>
      </c>
    </row>
    <row r="26" spans="1:23" ht="25.5">
      <c r="A26" s="178"/>
      <c r="B26" s="355" t="s">
        <v>293</v>
      </c>
      <c r="C26" s="355">
        <v>4426</v>
      </c>
      <c r="D26" s="355" t="s">
        <v>177</v>
      </c>
      <c r="E26" s="355" t="s">
        <v>178</v>
      </c>
      <c r="F26" s="355">
        <v>117</v>
      </c>
      <c r="G26" s="355">
        <v>7</v>
      </c>
      <c r="H26" s="355">
        <v>0</v>
      </c>
      <c r="I26" s="355">
        <v>0</v>
      </c>
      <c r="J26" s="355">
        <v>0</v>
      </c>
      <c r="K26" s="355">
        <v>0</v>
      </c>
      <c r="L26" s="355">
        <v>0</v>
      </c>
      <c r="M26" s="355">
        <v>0</v>
      </c>
      <c r="N26" s="356">
        <v>0</v>
      </c>
      <c r="O26" s="178"/>
      <c r="P26" s="355">
        <v>3</v>
      </c>
      <c r="Q26" s="355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7">
        <v>0</v>
      </c>
    </row>
    <row r="27" spans="1:23" ht="25.5">
      <c r="A27" s="178"/>
      <c r="B27" s="355" t="s">
        <v>293</v>
      </c>
      <c r="C27" s="355">
        <v>4584</v>
      </c>
      <c r="D27" s="355" t="s">
        <v>144</v>
      </c>
      <c r="E27" s="355" t="s">
        <v>179</v>
      </c>
      <c r="F27" s="355">
        <v>257</v>
      </c>
      <c r="G27" s="355">
        <v>17</v>
      </c>
      <c r="H27" s="355">
        <v>2</v>
      </c>
      <c r="I27" s="355">
        <v>0</v>
      </c>
      <c r="J27" s="355">
        <v>2</v>
      </c>
      <c r="K27" s="355">
        <v>3</v>
      </c>
      <c r="L27" s="355">
        <v>0</v>
      </c>
      <c r="M27" s="355">
        <v>3</v>
      </c>
      <c r="N27" s="356">
        <v>17.649999999999999</v>
      </c>
      <c r="O27" s="178"/>
      <c r="P27" s="355">
        <v>6</v>
      </c>
      <c r="Q27" s="355">
        <v>0</v>
      </c>
      <c r="R27" s="355">
        <v>0</v>
      </c>
      <c r="S27" s="355">
        <v>0</v>
      </c>
      <c r="T27" s="355">
        <v>1</v>
      </c>
      <c r="U27" s="355">
        <v>0</v>
      </c>
      <c r="V27" s="355">
        <v>1</v>
      </c>
      <c r="W27" s="357">
        <v>16.670000000000002</v>
      </c>
    </row>
    <row r="28" spans="1:23">
      <c r="A28" s="178"/>
      <c r="B28" s="355" t="s">
        <v>293</v>
      </c>
      <c r="C28" s="355">
        <v>4737</v>
      </c>
      <c r="D28" s="355" t="s">
        <v>176</v>
      </c>
      <c r="E28" s="355" t="s">
        <v>180</v>
      </c>
      <c r="F28" s="355">
        <v>126</v>
      </c>
      <c r="G28" s="355">
        <v>9</v>
      </c>
      <c r="H28" s="355">
        <v>2</v>
      </c>
      <c r="I28" s="355">
        <v>0</v>
      </c>
      <c r="J28" s="355">
        <v>2</v>
      </c>
      <c r="K28" s="355">
        <v>6</v>
      </c>
      <c r="L28" s="355">
        <v>0</v>
      </c>
      <c r="M28" s="355">
        <v>6</v>
      </c>
      <c r="N28" s="356">
        <v>66.67</v>
      </c>
      <c r="O28" s="178"/>
      <c r="P28" s="355">
        <v>3</v>
      </c>
      <c r="Q28" s="355">
        <v>0</v>
      </c>
      <c r="R28" s="355">
        <v>0</v>
      </c>
      <c r="S28" s="355">
        <v>0</v>
      </c>
      <c r="T28" s="355">
        <v>0</v>
      </c>
      <c r="U28" s="355">
        <v>1</v>
      </c>
      <c r="V28" s="355">
        <v>-1</v>
      </c>
      <c r="W28" s="357">
        <v>0</v>
      </c>
    </row>
    <row r="29" spans="1:23">
      <c r="A29" s="178"/>
      <c r="B29" s="355" t="s">
        <v>293</v>
      </c>
      <c r="C29" s="355">
        <v>5133</v>
      </c>
      <c r="D29" s="355" t="s">
        <v>181</v>
      </c>
      <c r="E29" s="355" t="s">
        <v>153</v>
      </c>
      <c r="F29" s="355">
        <v>144</v>
      </c>
      <c r="G29" s="355">
        <v>9</v>
      </c>
      <c r="H29" s="355">
        <v>0</v>
      </c>
      <c r="I29" s="355">
        <v>0</v>
      </c>
      <c r="J29" s="355">
        <v>0</v>
      </c>
      <c r="K29" s="355">
        <v>6</v>
      </c>
      <c r="L29" s="355">
        <v>0</v>
      </c>
      <c r="M29" s="355">
        <v>6</v>
      </c>
      <c r="N29" s="356">
        <v>66.67</v>
      </c>
      <c r="O29" s="178"/>
      <c r="P29" s="355">
        <v>3</v>
      </c>
      <c r="Q29" s="355">
        <v>0</v>
      </c>
      <c r="R29" s="355">
        <v>0</v>
      </c>
      <c r="S29" s="355">
        <v>0</v>
      </c>
      <c r="T29" s="355">
        <v>1</v>
      </c>
      <c r="U29" s="355">
        <v>0</v>
      </c>
      <c r="V29" s="355">
        <v>1</v>
      </c>
      <c r="W29" s="357">
        <v>33.33</v>
      </c>
    </row>
    <row r="30" spans="1:23">
      <c r="A30" s="178"/>
      <c r="B30" s="355" t="s">
        <v>293</v>
      </c>
      <c r="C30" s="355">
        <v>5195</v>
      </c>
      <c r="D30" s="355" t="s">
        <v>182</v>
      </c>
      <c r="E30" s="355" t="s">
        <v>183</v>
      </c>
      <c r="F30" s="355">
        <v>56</v>
      </c>
      <c r="G30" s="355">
        <v>4</v>
      </c>
      <c r="H30" s="355">
        <v>0</v>
      </c>
      <c r="I30" s="355">
        <v>0</v>
      </c>
      <c r="J30" s="355">
        <v>0</v>
      </c>
      <c r="K30" s="355">
        <v>0</v>
      </c>
      <c r="L30" s="355">
        <v>0</v>
      </c>
      <c r="M30" s="355">
        <v>0</v>
      </c>
      <c r="N30" s="356">
        <v>0</v>
      </c>
      <c r="O30" s="178"/>
      <c r="P30" s="355">
        <v>3</v>
      </c>
      <c r="Q30" s="355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7">
        <v>0</v>
      </c>
    </row>
    <row r="31" spans="1:23">
      <c r="A31" s="178"/>
      <c r="B31" s="355" t="s">
        <v>293</v>
      </c>
      <c r="C31" s="355">
        <v>5221</v>
      </c>
      <c r="D31" s="355" t="s">
        <v>165</v>
      </c>
      <c r="E31" s="355" t="s">
        <v>184</v>
      </c>
      <c r="F31" s="355">
        <v>73</v>
      </c>
      <c r="G31" s="355">
        <v>5</v>
      </c>
      <c r="H31" s="355">
        <v>0</v>
      </c>
      <c r="I31" s="355">
        <v>0</v>
      </c>
      <c r="J31" s="355">
        <v>0</v>
      </c>
      <c r="K31" s="355">
        <v>1</v>
      </c>
      <c r="L31" s="355">
        <v>0</v>
      </c>
      <c r="M31" s="355">
        <v>1</v>
      </c>
      <c r="N31" s="356">
        <v>20</v>
      </c>
      <c r="O31" s="178"/>
      <c r="P31" s="355">
        <v>3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55">
        <v>0</v>
      </c>
      <c r="W31" s="357">
        <v>0</v>
      </c>
    </row>
    <row r="32" spans="1:23">
      <c r="A32" s="178"/>
      <c r="B32" s="355" t="s">
        <v>293</v>
      </c>
      <c r="C32" s="355">
        <v>5313</v>
      </c>
      <c r="D32" s="355" t="s">
        <v>148</v>
      </c>
      <c r="E32" s="355" t="s">
        <v>185</v>
      </c>
      <c r="F32" s="355">
        <v>12</v>
      </c>
      <c r="G32" s="355">
        <v>12</v>
      </c>
      <c r="H32" s="355">
        <v>0</v>
      </c>
      <c r="I32" s="355">
        <v>0</v>
      </c>
      <c r="J32" s="355">
        <v>0</v>
      </c>
      <c r="K32" s="355">
        <v>0</v>
      </c>
      <c r="L32" s="355">
        <v>0</v>
      </c>
      <c r="M32" s="355">
        <v>0</v>
      </c>
      <c r="N32" s="356">
        <v>0</v>
      </c>
      <c r="O32" s="178"/>
      <c r="P32" s="355">
        <v>3</v>
      </c>
      <c r="Q32" s="355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7">
        <v>0</v>
      </c>
    </row>
    <row r="33" spans="1:23">
      <c r="A33" s="178"/>
      <c r="B33" s="355" t="s">
        <v>293</v>
      </c>
      <c r="C33" s="355">
        <v>5471</v>
      </c>
      <c r="D33" s="355" t="s">
        <v>225</v>
      </c>
      <c r="E33" s="355" t="s">
        <v>186</v>
      </c>
      <c r="F33" s="355">
        <v>45</v>
      </c>
      <c r="G33" s="355">
        <v>4</v>
      </c>
      <c r="H33" s="355">
        <v>0</v>
      </c>
      <c r="I33" s="355">
        <v>0</v>
      </c>
      <c r="J33" s="355">
        <v>0</v>
      </c>
      <c r="K33" s="355">
        <v>2</v>
      </c>
      <c r="L33" s="355">
        <v>0</v>
      </c>
      <c r="M33" s="355">
        <v>2</v>
      </c>
      <c r="N33" s="356">
        <v>50</v>
      </c>
      <c r="O33" s="178"/>
      <c r="P33" s="355">
        <v>3</v>
      </c>
      <c r="Q33" s="355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7">
        <v>0</v>
      </c>
    </row>
    <row r="34" spans="1:23" ht="25.5">
      <c r="A34" s="178"/>
      <c r="B34" s="355" t="s">
        <v>293</v>
      </c>
      <c r="C34" s="355">
        <v>5542</v>
      </c>
      <c r="D34" s="355" t="s">
        <v>187</v>
      </c>
      <c r="E34" s="355" t="s">
        <v>188</v>
      </c>
      <c r="F34" s="355">
        <v>68</v>
      </c>
      <c r="G34" s="355">
        <v>5</v>
      </c>
      <c r="H34" s="355">
        <v>0</v>
      </c>
      <c r="I34" s="355">
        <v>0</v>
      </c>
      <c r="J34" s="355">
        <v>0</v>
      </c>
      <c r="K34" s="355">
        <v>1</v>
      </c>
      <c r="L34" s="355">
        <v>0</v>
      </c>
      <c r="M34" s="355">
        <v>1</v>
      </c>
      <c r="N34" s="356">
        <v>20</v>
      </c>
      <c r="O34" s="178"/>
      <c r="P34" s="355">
        <v>3</v>
      </c>
      <c r="Q34" s="355">
        <v>0</v>
      </c>
      <c r="R34" s="355">
        <v>0</v>
      </c>
      <c r="S34" s="355">
        <v>0</v>
      </c>
      <c r="T34" s="355">
        <v>0</v>
      </c>
      <c r="U34" s="355">
        <v>0</v>
      </c>
      <c r="V34" s="355">
        <v>0</v>
      </c>
      <c r="W34" s="357">
        <v>0</v>
      </c>
    </row>
    <row r="35" spans="1:23" ht="25.5">
      <c r="A35" s="178"/>
      <c r="B35" s="355" t="s">
        <v>293</v>
      </c>
      <c r="C35" s="355">
        <v>6442</v>
      </c>
      <c r="D35" s="355" t="s">
        <v>167</v>
      </c>
      <c r="E35" s="355" t="s">
        <v>189</v>
      </c>
      <c r="F35" s="355">
        <v>158</v>
      </c>
      <c r="G35" s="355">
        <v>10</v>
      </c>
      <c r="H35" s="355">
        <v>0</v>
      </c>
      <c r="I35" s="355">
        <v>0</v>
      </c>
      <c r="J35" s="355">
        <v>0</v>
      </c>
      <c r="K35" s="355">
        <v>2</v>
      </c>
      <c r="L35" s="355">
        <v>0</v>
      </c>
      <c r="M35" s="355">
        <v>2</v>
      </c>
      <c r="N35" s="356">
        <v>20</v>
      </c>
      <c r="O35" s="178"/>
      <c r="P35" s="355">
        <v>4</v>
      </c>
      <c r="Q35" s="355">
        <v>1</v>
      </c>
      <c r="R35" s="355">
        <v>1</v>
      </c>
      <c r="S35" s="355">
        <v>0</v>
      </c>
      <c r="T35" s="355">
        <v>2</v>
      </c>
      <c r="U35" s="355">
        <v>2</v>
      </c>
      <c r="V35" s="355">
        <v>0</v>
      </c>
      <c r="W35" s="357">
        <v>0</v>
      </c>
    </row>
    <row r="36" spans="1:23">
      <c r="A36" s="178"/>
      <c r="B36" s="355" t="s">
        <v>293</v>
      </c>
      <c r="C36" s="355">
        <v>6612</v>
      </c>
      <c r="D36" s="355" t="s">
        <v>190</v>
      </c>
      <c r="E36" s="355" t="s">
        <v>191</v>
      </c>
      <c r="F36" s="355">
        <v>73</v>
      </c>
      <c r="G36" s="355">
        <v>5</v>
      </c>
      <c r="H36" s="355">
        <v>0</v>
      </c>
      <c r="I36" s="355">
        <v>0</v>
      </c>
      <c r="J36" s="355">
        <v>0</v>
      </c>
      <c r="K36" s="355">
        <v>0</v>
      </c>
      <c r="L36" s="355">
        <v>0</v>
      </c>
      <c r="M36" s="355">
        <v>0</v>
      </c>
      <c r="N36" s="356">
        <v>0</v>
      </c>
      <c r="O36" s="178"/>
      <c r="P36" s="355">
        <v>3</v>
      </c>
      <c r="Q36" s="355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7">
        <v>0</v>
      </c>
    </row>
    <row r="37" spans="1:23">
      <c r="A37" s="178"/>
      <c r="B37" s="355" t="s">
        <v>293</v>
      </c>
      <c r="C37" s="355">
        <v>6627</v>
      </c>
      <c r="D37" s="355" t="s">
        <v>192</v>
      </c>
      <c r="E37" s="355" t="s">
        <v>193</v>
      </c>
      <c r="F37" s="355">
        <v>153</v>
      </c>
      <c r="G37" s="355">
        <v>9</v>
      </c>
      <c r="H37" s="355">
        <v>0</v>
      </c>
      <c r="I37" s="355">
        <v>0</v>
      </c>
      <c r="J37" s="355">
        <v>0</v>
      </c>
      <c r="K37" s="355">
        <v>7</v>
      </c>
      <c r="L37" s="355">
        <v>0</v>
      </c>
      <c r="M37" s="355">
        <v>7</v>
      </c>
      <c r="N37" s="356">
        <v>77.78</v>
      </c>
      <c r="O37" s="178"/>
      <c r="P37" s="355">
        <v>3</v>
      </c>
      <c r="Q37" s="355">
        <v>0</v>
      </c>
      <c r="R37" s="355">
        <v>0</v>
      </c>
      <c r="S37" s="355">
        <v>0</v>
      </c>
      <c r="T37" s="355">
        <v>4</v>
      </c>
      <c r="U37" s="355">
        <v>2</v>
      </c>
      <c r="V37" s="355">
        <v>2</v>
      </c>
      <c r="W37" s="357">
        <v>66.67</v>
      </c>
    </row>
    <row r="38" spans="1:23">
      <c r="A38" s="178"/>
      <c r="B38" s="355" t="s">
        <v>293</v>
      </c>
      <c r="C38" s="355">
        <v>6788</v>
      </c>
      <c r="D38" s="355" t="s">
        <v>154</v>
      </c>
      <c r="E38" s="355" t="s">
        <v>194</v>
      </c>
      <c r="F38" s="355">
        <v>30</v>
      </c>
      <c r="G38" s="355">
        <v>4</v>
      </c>
      <c r="H38" s="355">
        <v>0</v>
      </c>
      <c r="I38" s="355">
        <v>0</v>
      </c>
      <c r="J38" s="355">
        <v>0</v>
      </c>
      <c r="K38" s="355">
        <v>0</v>
      </c>
      <c r="L38" s="355">
        <v>0</v>
      </c>
      <c r="M38" s="355">
        <v>0</v>
      </c>
      <c r="N38" s="356">
        <v>0</v>
      </c>
      <c r="O38" s="178"/>
      <c r="P38" s="355">
        <v>3</v>
      </c>
      <c r="Q38" s="355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0</v>
      </c>
      <c r="W38" s="357">
        <v>0</v>
      </c>
    </row>
    <row r="39" spans="1:23" ht="25.5">
      <c r="A39" s="178"/>
      <c r="B39" s="355" t="s">
        <v>293</v>
      </c>
      <c r="C39" s="355">
        <v>6842</v>
      </c>
      <c r="D39" s="355" t="s">
        <v>156</v>
      </c>
      <c r="E39" s="355" t="s">
        <v>195</v>
      </c>
      <c r="F39" s="355">
        <v>193</v>
      </c>
      <c r="G39" s="355">
        <v>13</v>
      </c>
      <c r="H39" s="355">
        <v>1</v>
      </c>
      <c r="I39" s="355">
        <v>0</v>
      </c>
      <c r="J39" s="355">
        <v>1</v>
      </c>
      <c r="K39" s="355">
        <v>5</v>
      </c>
      <c r="L39" s="355">
        <v>0</v>
      </c>
      <c r="M39" s="355">
        <v>5</v>
      </c>
      <c r="N39" s="356">
        <v>38.46</v>
      </c>
      <c r="O39" s="178"/>
      <c r="P39" s="355">
        <v>5</v>
      </c>
      <c r="Q39" s="355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7">
        <v>0</v>
      </c>
    </row>
    <row r="40" spans="1:23">
      <c r="A40" s="178"/>
      <c r="B40" s="355" t="s">
        <v>293</v>
      </c>
      <c r="C40" s="355">
        <v>6848</v>
      </c>
      <c r="D40" s="355" t="s">
        <v>181</v>
      </c>
      <c r="E40" s="355" t="s">
        <v>153</v>
      </c>
      <c r="F40" s="355">
        <v>80</v>
      </c>
      <c r="G40" s="355">
        <v>5</v>
      </c>
      <c r="H40" s="355">
        <v>1</v>
      </c>
      <c r="I40" s="355">
        <v>0</v>
      </c>
      <c r="J40" s="355">
        <v>1</v>
      </c>
      <c r="K40" s="355">
        <v>1</v>
      </c>
      <c r="L40" s="355">
        <v>0</v>
      </c>
      <c r="M40" s="355">
        <v>1</v>
      </c>
      <c r="N40" s="356">
        <v>20</v>
      </c>
      <c r="O40" s="178"/>
      <c r="P40" s="355">
        <v>3</v>
      </c>
      <c r="Q40" s="355">
        <v>0</v>
      </c>
      <c r="R40" s="355">
        <v>0</v>
      </c>
      <c r="S40" s="355">
        <v>0</v>
      </c>
      <c r="T40" s="355">
        <v>0</v>
      </c>
      <c r="U40" s="355">
        <v>1</v>
      </c>
      <c r="V40" s="355">
        <v>-1</v>
      </c>
      <c r="W40" s="357">
        <v>0</v>
      </c>
    </row>
    <row r="41" spans="1:23">
      <c r="A41" s="178"/>
      <c r="B41" s="355" t="s">
        <v>293</v>
      </c>
      <c r="C41" s="355">
        <v>6858</v>
      </c>
      <c r="D41" s="355" t="s">
        <v>197</v>
      </c>
      <c r="E41" s="355" t="s">
        <v>153</v>
      </c>
      <c r="F41" s="355">
        <v>78</v>
      </c>
      <c r="G41" s="355">
        <v>5</v>
      </c>
      <c r="H41" s="355">
        <v>0</v>
      </c>
      <c r="I41" s="355">
        <v>0</v>
      </c>
      <c r="J41" s="355">
        <v>0</v>
      </c>
      <c r="K41" s="355">
        <v>0</v>
      </c>
      <c r="L41" s="355">
        <v>0</v>
      </c>
      <c r="M41" s="355">
        <v>0</v>
      </c>
      <c r="N41" s="356">
        <v>0</v>
      </c>
      <c r="O41" s="178"/>
      <c r="P41" s="355">
        <v>3</v>
      </c>
      <c r="Q41" s="355">
        <v>0</v>
      </c>
      <c r="R41" s="355">
        <v>0</v>
      </c>
      <c r="S41" s="355">
        <v>0</v>
      </c>
      <c r="T41" s="355">
        <v>0</v>
      </c>
      <c r="U41" s="355">
        <v>1</v>
      </c>
      <c r="V41" s="355">
        <v>-1</v>
      </c>
      <c r="W41" s="357">
        <v>0</v>
      </c>
    </row>
    <row r="42" spans="1:23">
      <c r="A42" s="178"/>
      <c r="B42" s="355" t="s">
        <v>293</v>
      </c>
      <c r="C42" s="355">
        <v>6933</v>
      </c>
      <c r="D42" s="355" t="s">
        <v>187</v>
      </c>
      <c r="E42" s="355" t="s">
        <v>153</v>
      </c>
      <c r="F42" s="355">
        <v>108</v>
      </c>
      <c r="G42" s="355">
        <v>7</v>
      </c>
      <c r="H42" s="355">
        <v>0</v>
      </c>
      <c r="I42" s="355">
        <v>0</v>
      </c>
      <c r="J42" s="355">
        <v>0</v>
      </c>
      <c r="K42" s="355">
        <v>4</v>
      </c>
      <c r="L42" s="355">
        <v>0</v>
      </c>
      <c r="M42" s="355">
        <v>4</v>
      </c>
      <c r="N42" s="356">
        <v>57.14</v>
      </c>
      <c r="O42" s="178"/>
      <c r="P42" s="355">
        <v>3</v>
      </c>
      <c r="Q42" s="355">
        <v>0</v>
      </c>
      <c r="R42" s="355">
        <v>0</v>
      </c>
      <c r="S42" s="355">
        <v>0</v>
      </c>
      <c r="T42" s="355">
        <v>0</v>
      </c>
      <c r="U42" s="355">
        <v>0</v>
      </c>
      <c r="V42" s="355">
        <v>0</v>
      </c>
      <c r="W42" s="357">
        <v>0</v>
      </c>
    </row>
    <row r="43" spans="1:23">
      <c r="A43" s="178"/>
      <c r="B43" s="355" t="s">
        <v>293</v>
      </c>
      <c r="C43" s="355">
        <v>7114</v>
      </c>
      <c r="D43" s="355" t="s">
        <v>173</v>
      </c>
      <c r="E43" s="355" t="s">
        <v>174</v>
      </c>
      <c r="F43" s="355">
        <v>114</v>
      </c>
      <c r="G43" s="355">
        <v>7</v>
      </c>
      <c r="H43" s="355">
        <v>1</v>
      </c>
      <c r="I43" s="355">
        <v>0</v>
      </c>
      <c r="J43" s="355">
        <v>1</v>
      </c>
      <c r="K43" s="355">
        <v>1</v>
      </c>
      <c r="L43" s="355">
        <v>0</v>
      </c>
      <c r="M43" s="355">
        <v>1</v>
      </c>
      <c r="N43" s="356">
        <v>14.29</v>
      </c>
      <c r="O43" s="178"/>
      <c r="P43" s="355">
        <v>3</v>
      </c>
      <c r="Q43" s="355">
        <v>1</v>
      </c>
      <c r="R43" s="355">
        <v>1</v>
      </c>
      <c r="S43" s="355">
        <v>0</v>
      </c>
      <c r="T43" s="355">
        <v>2</v>
      </c>
      <c r="U43" s="355">
        <v>2</v>
      </c>
      <c r="V43" s="355">
        <v>0</v>
      </c>
      <c r="W43" s="357">
        <v>0</v>
      </c>
    </row>
    <row r="44" spans="1:23">
      <c r="A44" s="178"/>
      <c r="B44" s="355" t="s">
        <v>293</v>
      </c>
      <c r="C44" s="355">
        <v>7159</v>
      </c>
      <c r="D44" s="355" t="s">
        <v>198</v>
      </c>
      <c r="E44" s="355" t="s">
        <v>151</v>
      </c>
      <c r="F44" s="355">
        <v>109</v>
      </c>
      <c r="G44" s="355">
        <v>7</v>
      </c>
      <c r="H44" s="355">
        <v>1</v>
      </c>
      <c r="I44" s="355">
        <v>0</v>
      </c>
      <c r="J44" s="355">
        <v>1</v>
      </c>
      <c r="K44" s="355">
        <v>3</v>
      </c>
      <c r="L44" s="355">
        <v>0</v>
      </c>
      <c r="M44" s="355">
        <v>3</v>
      </c>
      <c r="N44" s="356">
        <v>42.86</v>
      </c>
      <c r="O44" s="178"/>
      <c r="P44" s="355">
        <v>3</v>
      </c>
      <c r="Q44" s="355">
        <v>0</v>
      </c>
      <c r="R44" s="355">
        <v>0</v>
      </c>
      <c r="S44" s="355">
        <v>0</v>
      </c>
      <c r="T44" s="355">
        <v>0</v>
      </c>
      <c r="U44" s="355">
        <v>0</v>
      </c>
      <c r="V44" s="355">
        <v>0</v>
      </c>
      <c r="W44" s="357">
        <v>0</v>
      </c>
    </row>
    <row r="45" spans="1:23" ht="25.5">
      <c r="A45" s="178"/>
      <c r="B45" s="355" t="s">
        <v>293</v>
      </c>
      <c r="C45" s="355">
        <v>7243</v>
      </c>
      <c r="D45" s="355" t="s">
        <v>199</v>
      </c>
      <c r="E45" s="355" t="s">
        <v>200</v>
      </c>
      <c r="F45" s="355">
        <v>98</v>
      </c>
      <c r="G45" s="355">
        <v>7</v>
      </c>
      <c r="H45" s="355">
        <v>0</v>
      </c>
      <c r="I45" s="355">
        <v>0</v>
      </c>
      <c r="J45" s="355">
        <v>0</v>
      </c>
      <c r="K45" s="355">
        <v>4</v>
      </c>
      <c r="L45" s="355">
        <v>4</v>
      </c>
      <c r="M45" s="355">
        <v>0</v>
      </c>
      <c r="N45" s="356">
        <v>0</v>
      </c>
      <c r="O45" s="178"/>
      <c r="P45" s="355">
        <v>3</v>
      </c>
      <c r="Q45" s="355">
        <v>0</v>
      </c>
      <c r="R45" s="355">
        <v>0</v>
      </c>
      <c r="S45" s="355">
        <v>0</v>
      </c>
      <c r="T45" s="355">
        <v>0</v>
      </c>
      <c r="U45" s="355">
        <v>2</v>
      </c>
      <c r="V45" s="355">
        <v>-2</v>
      </c>
      <c r="W45" s="357">
        <v>0</v>
      </c>
    </row>
    <row r="46" spans="1:23">
      <c r="A46" s="178"/>
      <c r="B46" s="355" t="s">
        <v>293</v>
      </c>
      <c r="C46" s="355">
        <v>7306</v>
      </c>
      <c r="D46" s="355" t="s">
        <v>150</v>
      </c>
      <c r="E46" s="355" t="s">
        <v>151</v>
      </c>
      <c r="F46" s="355">
        <v>82</v>
      </c>
      <c r="G46" s="355">
        <v>6</v>
      </c>
      <c r="H46" s="355">
        <v>0</v>
      </c>
      <c r="I46" s="355">
        <v>0</v>
      </c>
      <c r="J46" s="355">
        <v>0</v>
      </c>
      <c r="K46" s="355">
        <v>0</v>
      </c>
      <c r="L46" s="355">
        <v>0</v>
      </c>
      <c r="M46" s="355">
        <v>0</v>
      </c>
      <c r="N46" s="356">
        <v>0</v>
      </c>
      <c r="O46" s="178"/>
      <c r="P46" s="355">
        <v>3</v>
      </c>
      <c r="Q46" s="355">
        <v>0</v>
      </c>
      <c r="R46" s="355">
        <v>0</v>
      </c>
      <c r="S46" s="355">
        <v>0</v>
      </c>
      <c r="T46" s="355">
        <v>0</v>
      </c>
      <c r="U46" s="355">
        <v>0</v>
      </c>
      <c r="V46" s="355">
        <v>0</v>
      </c>
      <c r="W46" s="357">
        <v>0</v>
      </c>
    </row>
    <row r="47" spans="1:23">
      <c r="A47" s="178"/>
      <c r="B47" s="355" t="s">
        <v>846</v>
      </c>
      <c r="C47" s="355">
        <v>7465</v>
      </c>
      <c r="D47" s="355" t="s">
        <v>173</v>
      </c>
      <c r="E47" s="355" t="s">
        <v>151</v>
      </c>
      <c r="F47" s="355">
        <v>209</v>
      </c>
      <c r="G47" s="355">
        <v>14</v>
      </c>
      <c r="H47" s="355">
        <v>3</v>
      </c>
      <c r="I47" s="355">
        <v>0</v>
      </c>
      <c r="J47" s="355">
        <v>3</v>
      </c>
      <c r="K47" s="355">
        <v>17</v>
      </c>
      <c r="L47" s="355">
        <v>0</v>
      </c>
      <c r="M47" s="355">
        <v>17</v>
      </c>
      <c r="N47" s="356">
        <v>121.43</v>
      </c>
      <c r="O47" s="178"/>
      <c r="P47" s="355">
        <v>5</v>
      </c>
      <c r="Q47" s="355">
        <v>2</v>
      </c>
      <c r="R47" s="355">
        <v>1</v>
      </c>
      <c r="S47" s="355">
        <v>1</v>
      </c>
      <c r="T47" s="355">
        <v>7</v>
      </c>
      <c r="U47" s="355">
        <v>1</v>
      </c>
      <c r="V47" s="355">
        <v>6</v>
      </c>
      <c r="W47" s="357">
        <v>120</v>
      </c>
    </row>
    <row r="48" spans="1:23">
      <c r="A48" s="178"/>
      <c r="B48" s="355" t="s">
        <v>293</v>
      </c>
      <c r="C48" s="355">
        <v>7513</v>
      </c>
      <c r="D48" s="355" t="s">
        <v>154</v>
      </c>
      <c r="E48" s="355" t="s">
        <v>155</v>
      </c>
      <c r="F48" s="355">
        <v>35</v>
      </c>
      <c r="G48" s="355">
        <v>4</v>
      </c>
      <c r="H48" s="355">
        <v>0</v>
      </c>
      <c r="I48" s="355">
        <v>0</v>
      </c>
      <c r="J48" s="355">
        <v>0</v>
      </c>
      <c r="K48" s="355">
        <v>0</v>
      </c>
      <c r="L48" s="355">
        <v>0</v>
      </c>
      <c r="M48" s="355">
        <v>0</v>
      </c>
      <c r="N48" s="356">
        <v>0</v>
      </c>
      <c r="O48" s="178"/>
      <c r="P48" s="355">
        <v>3</v>
      </c>
      <c r="Q48" s="355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7">
        <v>0</v>
      </c>
    </row>
    <row r="49" spans="1:23">
      <c r="A49" s="178"/>
      <c r="B49" s="355" t="s">
        <v>293</v>
      </c>
      <c r="C49" s="355">
        <v>7521</v>
      </c>
      <c r="D49" s="355" t="s">
        <v>196</v>
      </c>
      <c r="E49" s="355" t="s">
        <v>203</v>
      </c>
      <c r="F49" s="355">
        <v>56</v>
      </c>
      <c r="G49" s="355">
        <v>4</v>
      </c>
      <c r="H49" s="355">
        <v>1</v>
      </c>
      <c r="I49" s="355">
        <v>0</v>
      </c>
      <c r="J49" s="355">
        <v>1</v>
      </c>
      <c r="K49" s="355">
        <v>1</v>
      </c>
      <c r="L49" s="355">
        <v>0</v>
      </c>
      <c r="M49" s="355">
        <v>1</v>
      </c>
      <c r="N49" s="356">
        <v>25</v>
      </c>
      <c r="O49" s="178"/>
      <c r="P49" s="355">
        <v>3</v>
      </c>
      <c r="Q49" s="355">
        <v>0</v>
      </c>
      <c r="R49" s="355">
        <v>0</v>
      </c>
      <c r="S49" s="355">
        <v>0</v>
      </c>
      <c r="T49" s="355">
        <v>0</v>
      </c>
      <c r="U49" s="355">
        <v>0</v>
      </c>
      <c r="V49" s="355">
        <v>0</v>
      </c>
      <c r="W49" s="357">
        <v>0</v>
      </c>
    </row>
    <row r="50" spans="1:23">
      <c r="A50" s="178"/>
      <c r="B50" s="355" t="s">
        <v>293</v>
      </c>
      <c r="C50" s="355">
        <v>7562</v>
      </c>
      <c r="D50" s="355" t="s">
        <v>176</v>
      </c>
      <c r="E50" s="355" t="s">
        <v>151</v>
      </c>
      <c r="F50" s="355">
        <v>77</v>
      </c>
      <c r="G50" s="355">
        <v>5</v>
      </c>
      <c r="H50" s="355">
        <v>0</v>
      </c>
      <c r="I50" s="355">
        <v>0</v>
      </c>
      <c r="J50" s="355">
        <v>0</v>
      </c>
      <c r="K50" s="355">
        <v>1</v>
      </c>
      <c r="L50" s="355">
        <v>0</v>
      </c>
      <c r="M50" s="355">
        <v>1</v>
      </c>
      <c r="N50" s="356">
        <v>20</v>
      </c>
      <c r="O50" s="178"/>
      <c r="P50" s="355">
        <v>3</v>
      </c>
      <c r="Q50" s="355">
        <v>0</v>
      </c>
      <c r="R50" s="355">
        <v>1</v>
      </c>
      <c r="S50" s="355">
        <v>-1</v>
      </c>
      <c r="T50" s="355">
        <v>0</v>
      </c>
      <c r="U50" s="355">
        <v>1</v>
      </c>
      <c r="V50" s="355">
        <v>-1</v>
      </c>
      <c r="W50" s="357">
        <v>0</v>
      </c>
    </row>
    <row r="51" spans="1:23">
      <c r="A51" s="178"/>
      <c r="B51" s="355" t="s">
        <v>293</v>
      </c>
      <c r="C51" s="355">
        <v>7626</v>
      </c>
      <c r="D51" s="355" t="s">
        <v>154</v>
      </c>
      <c r="E51" s="355" t="s">
        <v>204</v>
      </c>
      <c r="F51" s="355">
        <v>35</v>
      </c>
      <c r="G51" s="355">
        <v>4</v>
      </c>
      <c r="H51" s="355">
        <v>0</v>
      </c>
      <c r="I51" s="355">
        <v>0</v>
      </c>
      <c r="J51" s="355">
        <v>0</v>
      </c>
      <c r="K51" s="355">
        <v>0</v>
      </c>
      <c r="L51" s="355">
        <v>0</v>
      </c>
      <c r="M51" s="355">
        <v>0</v>
      </c>
      <c r="N51" s="356">
        <v>0</v>
      </c>
      <c r="O51" s="178"/>
      <c r="P51" s="355">
        <v>3</v>
      </c>
      <c r="Q51" s="355">
        <v>0</v>
      </c>
      <c r="R51" s="355">
        <v>0</v>
      </c>
      <c r="S51" s="355">
        <v>0</v>
      </c>
      <c r="T51" s="355">
        <v>0</v>
      </c>
      <c r="U51" s="355">
        <v>1</v>
      </c>
      <c r="V51" s="355">
        <v>-1</v>
      </c>
      <c r="W51" s="357">
        <v>0</v>
      </c>
    </row>
    <row r="52" spans="1:23">
      <c r="A52" s="178"/>
      <c r="B52" s="355" t="s">
        <v>293</v>
      </c>
      <c r="C52" s="355">
        <v>7646</v>
      </c>
      <c r="D52" s="355" t="s">
        <v>197</v>
      </c>
      <c r="E52" s="355" t="s">
        <v>153</v>
      </c>
      <c r="F52" s="355">
        <v>111</v>
      </c>
      <c r="G52" s="355">
        <v>8</v>
      </c>
      <c r="H52" s="355">
        <v>0</v>
      </c>
      <c r="I52" s="355">
        <v>0</v>
      </c>
      <c r="J52" s="355">
        <v>0</v>
      </c>
      <c r="K52" s="355">
        <v>0</v>
      </c>
      <c r="L52" s="355">
        <v>0</v>
      </c>
      <c r="M52" s="355">
        <v>0</v>
      </c>
      <c r="N52" s="356">
        <v>0</v>
      </c>
      <c r="O52" s="178"/>
      <c r="P52" s="355">
        <v>3</v>
      </c>
      <c r="Q52" s="355">
        <v>0</v>
      </c>
      <c r="R52" s="355">
        <v>0</v>
      </c>
      <c r="S52" s="355">
        <v>0</v>
      </c>
      <c r="T52" s="355">
        <v>1</v>
      </c>
      <c r="U52" s="355">
        <v>0</v>
      </c>
      <c r="V52" s="355">
        <v>1</v>
      </c>
      <c r="W52" s="357">
        <v>33.33</v>
      </c>
    </row>
    <row r="53" spans="1:23">
      <c r="A53" s="178"/>
      <c r="B53" s="355" t="s">
        <v>293</v>
      </c>
      <c r="C53" s="355">
        <v>7904</v>
      </c>
      <c r="D53" s="355" t="s">
        <v>199</v>
      </c>
      <c r="E53" s="355" t="s">
        <v>171</v>
      </c>
      <c r="F53" s="355">
        <v>278</v>
      </c>
      <c r="G53" s="355">
        <v>18</v>
      </c>
      <c r="H53" s="355">
        <v>2</v>
      </c>
      <c r="I53" s="355">
        <v>0</v>
      </c>
      <c r="J53" s="355">
        <v>2</v>
      </c>
      <c r="K53" s="355">
        <v>10</v>
      </c>
      <c r="L53" s="355">
        <v>0</v>
      </c>
      <c r="M53" s="355">
        <v>10</v>
      </c>
      <c r="N53" s="356">
        <v>55.56</v>
      </c>
      <c r="O53" s="178"/>
      <c r="P53" s="355">
        <v>7</v>
      </c>
      <c r="Q53" s="355">
        <v>0</v>
      </c>
      <c r="R53" s="355">
        <v>0</v>
      </c>
      <c r="S53" s="355">
        <v>0</v>
      </c>
      <c r="T53" s="355">
        <v>3</v>
      </c>
      <c r="U53" s="355">
        <v>1</v>
      </c>
      <c r="V53" s="355">
        <v>2</v>
      </c>
      <c r="W53" s="357">
        <v>28.57</v>
      </c>
    </row>
    <row r="54" spans="1:23">
      <c r="A54" s="178"/>
      <c r="B54" s="355" t="s">
        <v>293</v>
      </c>
      <c r="C54" s="355">
        <v>7912</v>
      </c>
      <c r="D54" s="355" t="s">
        <v>182</v>
      </c>
      <c r="E54" s="355" t="s">
        <v>205</v>
      </c>
      <c r="F54" s="355">
        <v>31</v>
      </c>
      <c r="G54" s="355">
        <v>4</v>
      </c>
      <c r="H54" s="355">
        <v>0</v>
      </c>
      <c r="I54" s="355">
        <v>0</v>
      </c>
      <c r="J54" s="355">
        <v>0</v>
      </c>
      <c r="K54" s="355">
        <v>1</v>
      </c>
      <c r="L54" s="355">
        <v>0</v>
      </c>
      <c r="M54" s="355">
        <v>1</v>
      </c>
      <c r="N54" s="356">
        <v>25</v>
      </c>
      <c r="O54" s="178"/>
      <c r="P54" s="355">
        <v>3</v>
      </c>
      <c r="Q54" s="355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7">
        <v>0</v>
      </c>
    </row>
    <row r="55" spans="1:23">
      <c r="A55" s="178"/>
      <c r="B55" s="355" t="s">
        <v>293</v>
      </c>
      <c r="C55" s="355">
        <v>7949</v>
      </c>
      <c r="D55" s="355" t="s">
        <v>167</v>
      </c>
      <c r="E55" s="355" t="s">
        <v>206</v>
      </c>
      <c r="F55" s="355">
        <v>49</v>
      </c>
      <c r="G55" s="355">
        <v>4</v>
      </c>
      <c r="H55" s="355">
        <v>0</v>
      </c>
      <c r="I55" s="355">
        <v>0</v>
      </c>
      <c r="J55" s="355">
        <v>0</v>
      </c>
      <c r="K55" s="355">
        <v>0</v>
      </c>
      <c r="L55" s="355">
        <v>0</v>
      </c>
      <c r="M55" s="355">
        <v>0</v>
      </c>
      <c r="N55" s="356">
        <v>0</v>
      </c>
      <c r="O55" s="178"/>
      <c r="P55" s="355">
        <v>3</v>
      </c>
      <c r="Q55" s="355">
        <v>0</v>
      </c>
      <c r="R55" s="355">
        <v>0</v>
      </c>
      <c r="S55" s="355">
        <v>0</v>
      </c>
      <c r="T55" s="355">
        <v>0</v>
      </c>
      <c r="U55" s="355">
        <v>0</v>
      </c>
      <c r="V55" s="355">
        <v>0</v>
      </c>
      <c r="W55" s="357">
        <v>0</v>
      </c>
    </row>
    <row r="56" spans="1:23">
      <c r="A56" s="178"/>
      <c r="B56" s="355" t="s">
        <v>293</v>
      </c>
      <c r="C56" s="355">
        <v>8077</v>
      </c>
      <c r="D56" s="355" t="s">
        <v>152</v>
      </c>
      <c r="E56" s="355" t="s">
        <v>153</v>
      </c>
      <c r="F56" s="355">
        <v>361</v>
      </c>
      <c r="G56" s="355">
        <v>24</v>
      </c>
      <c r="H56" s="355">
        <v>4</v>
      </c>
      <c r="I56" s="355">
        <v>0</v>
      </c>
      <c r="J56" s="355">
        <v>4</v>
      </c>
      <c r="K56" s="355">
        <v>9</v>
      </c>
      <c r="L56" s="355">
        <v>17</v>
      </c>
      <c r="M56" s="355">
        <v>-8</v>
      </c>
      <c r="N56" s="356">
        <v>0</v>
      </c>
      <c r="O56" s="178"/>
      <c r="P56" s="355">
        <v>9</v>
      </c>
      <c r="Q56" s="355">
        <v>0</v>
      </c>
      <c r="R56" s="355">
        <v>0</v>
      </c>
      <c r="S56" s="355">
        <v>0</v>
      </c>
      <c r="T56" s="355">
        <v>5</v>
      </c>
      <c r="U56" s="355">
        <v>4</v>
      </c>
      <c r="V56" s="355">
        <v>1</v>
      </c>
      <c r="W56" s="357">
        <v>11.11</v>
      </c>
    </row>
    <row r="57" spans="1:23" ht="25.5">
      <c r="A57" s="178"/>
      <c r="B57" s="355" t="s">
        <v>293</v>
      </c>
      <c r="C57" s="355">
        <v>8090</v>
      </c>
      <c r="D57" s="355" t="s">
        <v>225</v>
      </c>
      <c r="E57" s="355" t="s">
        <v>207</v>
      </c>
      <c r="F57" s="355">
        <v>28</v>
      </c>
      <c r="G57" s="355">
        <v>4</v>
      </c>
      <c r="H57" s="355">
        <v>0</v>
      </c>
      <c r="I57" s="355">
        <v>0</v>
      </c>
      <c r="J57" s="355">
        <v>0</v>
      </c>
      <c r="K57" s="355">
        <v>0</v>
      </c>
      <c r="L57" s="355">
        <v>0</v>
      </c>
      <c r="M57" s="355">
        <v>0</v>
      </c>
      <c r="N57" s="356">
        <v>0</v>
      </c>
      <c r="O57" s="178"/>
      <c r="P57" s="355">
        <v>3</v>
      </c>
      <c r="Q57" s="355">
        <v>0</v>
      </c>
      <c r="R57" s="355">
        <v>0</v>
      </c>
      <c r="S57" s="355">
        <v>0</v>
      </c>
      <c r="T57" s="355">
        <v>0</v>
      </c>
      <c r="U57" s="355">
        <v>0</v>
      </c>
      <c r="V57" s="355">
        <v>0</v>
      </c>
      <c r="W57" s="357">
        <v>0</v>
      </c>
    </row>
    <row r="58" spans="1:23">
      <c r="A58" s="178"/>
      <c r="B58" s="355" t="s">
        <v>293</v>
      </c>
      <c r="C58" s="355">
        <v>8091</v>
      </c>
      <c r="D58" s="355" t="s">
        <v>182</v>
      </c>
      <c r="E58" s="355" t="s">
        <v>208</v>
      </c>
      <c r="F58" s="355">
        <v>49</v>
      </c>
      <c r="G58" s="355">
        <v>4</v>
      </c>
      <c r="H58" s="355">
        <v>0</v>
      </c>
      <c r="I58" s="355">
        <v>0</v>
      </c>
      <c r="J58" s="355">
        <v>0</v>
      </c>
      <c r="K58" s="355">
        <v>1</v>
      </c>
      <c r="L58" s="355">
        <v>0</v>
      </c>
      <c r="M58" s="355">
        <v>1</v>
      </c>
      <c r="N58" s="356">
        <v>25</v>
      </c>
      <c r="O58" s="178"/>
      <c r="P58" s="355">
        <v>3</v>
      </c>
      <c r="Q58" s="355">
        <v>0</v>
      </c>
      <c r="R58" s="355">
        <v>0</v>
      </c>
      <c r="S58" s="355">
        <v>0</v>
      </c>
      <c r="T58" s="355">
        <v>0</v>
      </c>
      <c r="U58" s="355">
        <v>0</v>
      </c>
      <c r="V58" s="355">
        <v>0</v>
      </c>
      <c r="W58" s="357">
        <v>0</v>
      </c>
    </row>
    <row r="59" spans="1:23">
      <c r="A59" s="178"/>
      <c r="B59" s="355" t="s">
        <v>293</v>
      </c>
      <c r="C59" s="355">
        <v>8100</v>
      </c>
      <c r="D59" s="355" t="s">
        <v>167</v>
      </c>
      <c r="E59" s="355" t="s">
        <v>209</v>
      </c>
      <c r="F59" s="355">
        <v>106</v>
      </c>
      <c r="G59" s="355">
        <v>7</v>
      </c>
      <c r="H59" s="355">
        <v>0</v>
      </c>
      <c r="I59" s="355">
        <v>0</v>
      </c>
      <c r="J59" s="355">
        <v>0</v>
      </c>
      <c r="K59" s="355">
        <v>0</v>
      </c>
      <c r="L59" s="355">
        <v>4</v>
      </c>
      <c r="M59" s="355">
        <v>-4</v>
      </c>
      <c r="N59" s="356">
        <v>0</v>
      </c>
      <c r="O59" s="178"/>
      <c r="P59" s="355">
        <v>3</v>
      </c>
      <c r="Q59" s="355">
        <v>0</v>
      </c>
      <c r="R59" s="355">
        <v>0</v>
      </c>
      <c r="S59" s="355">
        <v>0</v>
      </c>
      <c r="T59" s="355">
        <v>0</v>
      </c>
      <c r="U59" s="355">
        <v>1</v>
      </c>
      <c r="V59" s="355">
        <v>-1</v>
      </c>
      <c r="W59" s="357">
        <v>0</v>
      </c>
    </row>
    <row r="60" spans="1:23">
      <c r="A60" s="178"/>
      <c r="B60" s="355" t="s">
        <v>293</v>
      </c>
      <c r="C60" s="355">
        <v>8105</v>
      </c>
      <c r="D60" s="355" t="s">
        <v>196</v>
      </c>
      <c r="E60" s="355" t="s">
        <v>800</v>
      </c>
      <c r="F60" s="355">
        <v>42</v>
      </c>
      <c r="G60" s="355">
        <v>4</v>
      </c>
      <c r="H60" s="355">
        <v>1</v>
      </c>
      <c r="I60" s="355">
        <v>0</v>
      </c>
      <c r="J60" s="355">
        <v>1</v>
      </c>
      <c r="K60" s="355">
        <v>1</v>
      </c>
      <c r="L60" s="355">
        <v>0</v>
      </c>
      <c r="M60" s="355">
        <v>1</v>
      </c>
      <c r="N60" s="356">
        <v>25</v>
      </c>
      <c r="O60" s="178"/>
      <c r="P60" s="355">
        <v>3</v>
      </c>
      <c r="Q60" s="355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7">
        <v>0</v>
      </c>
    </row>
    <row r="61" spans="1:23">
      <c r="A61" s="178"/>
      <c r="B61" s="355" t="s">
        <v>293</v>
      </c>
      <c r="C61" s="355">
        <v>8305</v>
      </c>
      <c r="D61" s="355" t="s">
        <v>158</v>
      </c>
      <c r="E61" s="355" t="s">
        <v>159</v>
      </c>
      <c r="F61" s="355">
        <v>135</v>
      </c>
      <c r="G61" s="355">
        <v>9</v>
      </c>
      <c r="H61" s="355">
        <v>2</v>
      </c>
      <c r="I61" s="355">
        <v>0</v>
      </c>
      <c r="J61" s="355">
        <v>2</v>
      </c>
      <c r="K61" s="355">
        <v>5</v>
      </c>
      <c r="L61" s="355">
        <v>1</v>
      </c>
      <c r="M61" s="355">
        <v>4</v>
      </c>
      <c r="N61" s="356">
        <v>44.44</v>
      </c>
      <c r="O61" s="178"/>
      <c r="P61" s="355">
        <v>3</v>
      </c>
      <c r="Q61" s="355">
        <v>0</v>
      </c>
      <c r="R61" s="355">
        <v>0</v>
      </c>
      <c r="S61" s="355">
        <v>0</v>
      </c>
      <c r="T61" s="355">
        <v>1</v>
      </c>
      <c r="U61" s="355">
        <v>0</v>
      </c>
      <c r="V61" s="355">
        <v>1</v>
      </c>
      <c r="W61" s="357">
        <v>33.33</v>
      </c>
    </row>
    <row r="62" spans="1:23" ht="25.5">
      <c r="A62" s="178"/>
      <c r="B62" s="355" t="s">
        <v>293</v>
      </c>
      <c r="C62" s="355">
        <v>8358</v>
      </c>
      <c r="D62" s="355" t="s">
        <v>182</v>
      </c>
      <c r="E62" s="355" t="s">
        <v>211</v>
      </c>
      <c r="F62" s="355">
        <v>14</v>
      </c>
      <c r="G62" s="355">
        <v>10</v>
      </c>
      <c r="H62" s="355">
        <v>0</v>
      </c>
      <c r="I62" s="355">
        <v>0</v>
      </c>
      <c r="J62" s="355">
        <v>0</v>
      </c>
      <c r="K62" s="355">
        <v>0</v>
      </c>
      <c r="L62" s="355">
        <v>0</v>
      </c>
      <c r="M62" s="355">
        <v>0</v>
      </c>
      <c r="N62" s="356">
        <v>0</v>
      </c>
      <c r="O62" s="178"/>
      <c r="P62" s="355">
        <v>3</v>
      </c>
      <c r="Q62" s="355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7">
        <v>0</v>
      </c>
    </row>
    <row r="63" spans="1:23" ht="25.5">
      <c r="A63" s="178"/>
      <c r="B63" s="355" t="s">
        <v>293</v>
      </c>
      <c r="C63" s="355">
        <v>8386</v>
      </c>
      <c r="D63" s="355" t="s">
        <v>146</v>
      </c>
      <c r="E63" s="355" t="s">
        <v>212</v>
      </c>
      <c r="F63" s="355">
        <v>101</v>
      </c>
      <c r="G63" s="355">
        <v>7</v>
      </c>
      <c r="H63" s="355">
        <v>0</v>
      </c>
      <c r="I63" s="355">
        <v>0</v>
      </c>
      <c r="J63" s="355">
        <v>0</v>
      </c>
      <c r="K63" s="355">
        <v>1</v>
      </c>
      <c r="L63" s="355">
        <v>1</v>
      </c>
      <c r="M63" s="355">
        <v>0</v>
      </c>
      <c r="N63" s="356">
        <v>0</v>
      </c>
      <c r="O63" s="178"/>
      <c r="P63" s="355">
        <v>3</v>
      </c>
      <c r="Q63" s="355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7">
        <v>0</v>
      </c>
    </row>
    <row r="64" spans="1:23">
      <c r="A64" s="178"/>
      <c r="B64" s="355" t="s">
        <v>293</v>
      </c>
      <c r="C64" s="355">
        <v>8540</v>
      </c>
      <c r="D64" s="355" t="s">
        <v>213</v>
      </c>
      <c r="E64" s="355" t="s">
        <v>214</v>
      </c>
      <c r="F64" s="355">
        <v>2</v>
      </c>
      <c r="G64" s="355">
        <v>24</v>
      </c>
      <c r="H64" s="355">
        <v>0</v>
      </c>
      <c r="I64" s="355">
        <v>0</v>
      </c>
      <c r="J64" s="355">
        <v>0</v>
      </c>
      <c r="K64" s="355">
        <v>0</v>
      </c>
      <c r="L64" s="355">
        <v>0</v>
      </c>
      <c r="M64" s="355">
        <v>0</v>
      </c>
      <c r="N64" s="356">
        <v>0</v>
      </c>
      <c r="O64" s="178"/>
      <c r="P64" s="355">
        <v>3</v>
      </c>
      <c r="Q64" s="355">
        <v>0</v>
      </c>
      <c r="R64" s="355">
        <v>0</v>
      </c>
      <c r="S64" s="355">
        <v>0</v>
      </c>
      <c r="T64" s="355">
        <v>0</v>
      </c>
      <c r="U64" s="355">
        <v>0</v>
      </c>
      <c r="V64" s="355">
        <v>0</v>
      </c>
      <c r="W64" s="357">
        <v>0</v>
      </c>
    </row>
    <row r="65" spans="1:23">
      <c r="A65" s="178"/>
      <c r="B65" s="355" t="s">
        <v>293</v>
      </c>
      <c r="C65" s="355">
        <v>8813</v>
      </c>
      <c r="D65" s="355" t="s">
        <v>181</v>
      </c>
      <c r="E65" s="355" t="s">
        <v>153</v>
      </c>
      <c r="F65" s="355">
        <v>88</v>
      </c>
      <c r="G65" s="355">
        <v>6</v>
      </c>
      <c r="H65" s="355">
        <v>0</v>
      </c>
      <c r="I65" s="355">
        <v>0</v>
      </c>
      <c r="J65" s="355">
        <v>0</v>
      </c>
      <c r="K65" s="355">
        <v>1</v>
      </c>
      <c r="L65" s="355">
        <v>1</v>
      </c>
      <c r="M65" s="355">
        <v>0</v>
      </c>
      <c r="N65" s="356">
        <v>0</v>
      </c>
      <c r="O65" s="178"/>
      <c r="P65" s="355">
        <v>3</v>
      </c>
      <c r="Q65" s="355">
        <v>0</v>
      </c>
      <c r="R65" s="355">
        <v>0</v>
      </c>
      <c r="S65" s="355">
        <v>0</v>
      </c>
      <c r="T65" s="355">
        <v>3</v>
      </c>
      <c r="U65" s="355">
        <v>2</v>
      </c>
      <c r="V65" s="355">
        <v>1</v>
      </c>
      <c r="W65" s="357">
        <v>33.33</v>
      </c>
    </row>
    <row r="66" spans="1:23">
      <c r="A66" s="178"/>
      <c r="B66" s="355" t="s">
        <v>293</v>
      </c>
      <c r="C66" s="355">
        <v>8854</v>
      </c>
      <c r="D66" s="355" t="s">
        <v>197</v>
      </c>
      <c r="E66" s="355" t="s">
        <v>153</v>
      </c>
      <c r="F66" s="355">
        <v>93</v>
      </c>
      <c r="G66" s="355">
        <v>6</v>
      </c>
      <c r="H66" s="355">
        <v>0</v>
      </c>
      <c r="I66" s="355">
        <v>0</v>
      </c>
      <c r="J66" s="355">
        <v>0</v>
      </c>
      <c r="K66" s="355">
        <v>0</v>
      </c>
      <c r="L66" s="355">
        <v>0</v>
      </c>
      <c r="M66" s="355">
        <v>0</v>
      </c>
      <c r="N66" s="356">
        <v>0</v>
      </c>
      <c r="O66" s="178"/>
      <c r="P66" s="355">
        <v>3</v>
      </c>
      <c r="Q66" s="355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7">
        <v>0</v>
      </c>
    </row>
    <row r="67" spans="1:23" ht="25.5">
      <c r="A67" s="178"/>
      <c r="B67" s="355" t="s">
        <v>293</v>
      </c>
      <c r="C67" s="355">
        <v>9188</v>
      </c>
      <c r="D67" s="355" t="s">
        <v>215</v>
      </c>
      <c r="E67" s="355" t="s">
        <v>216</v>
      </c>
      <c r="F67" s="355">
        <v>81</v>
      </c>
      <c r="G67" s="355">
        <v>5</v>
      </c>
      <c r="H67" s="355">
        <v>0</v>
      </c>
      <c r="I67" s="355">
        <v>0</v>
      </c>
      <c r="J67" s="355">
        <v>0</v>
      </c>
      <c r="K67" s="355">
        <v>0</v>
      </c>
      <c r="L67" s="355">
        <v>0</v>
      </c>
      <c r="M67" s="355">
        <v>0</v>
      </c>
      <c r="N67" s="356">
        <v>0</v>
      </c>
      <c r="O67" s="178"/>
      <c r="P67" s="355">
        <v>3</v>
      </c>
      <c r="Q67" s="355">
        <v>0</v>
      </c>
      <c r="R67" s="355">
        <v>0</v>
      </c>
      <c r="S67" s="355">
        <v>0</v>
      </c>
      <c r="T67" s="355">
        <v>0</v>
      </c>
      <c r="U67" s="355">
        <v>0</v>
      </c>
      <c r="V67" s="355">
        <v>0</v>
      </c>
      <c r="W67" s="357">
        <v>0</v>
      </c>
    </row>
    <row r="68" spans="1:23">
      <c r="A68" s="178"/>
      <c r="B68" s="355" t="s">
        <v>293</v>
      </c>
      <c r="C68" s="355">
        <v>9287</v>
      </c>
      <c r="D68" s="355" t="s">
        <v>150</v>
      </c>
      <c r="E68" s="355" t="s">
        <v>151</v>
      </c>
      <c r="F68" s="355">
        <v>41</v>
      </c>
      <c r="G68" s="355">
        <v>4</v>
      </c>
      <c r="H68" s="355">
        <v>0</v>
      </c>
      <c r="I68" s="355">
        <v>0</v>
      </c>
      <c r="J68" s="355">
        <v>0</v>
      </c>
      <c r="K68" s="355">
        <v>0</v>
      </c>
      <c r="L68" s="355">
        <v>0</v>
      </c>
      <c r="M68" s="355">
        <v>0</v>
      </c>
      <c r="N68" s="356">
        <v>0</v>
      </c>
      <c r="O68" s="178"/>
      <c r="P68" s="355">
        <v>3</v>
      </c>
      <c r="Q68" s="355">
        <v>0</v>
      </c>
      <c r="R68" s="355">
        <v>0</v>
      </c>
      <c r="S68" s="355">
        <v>0</v>
      </c>
      <c r="T68" s="355">
        <v>0</v>
      </c>
      <c r="U68" s="355">
        <v>0</v>
      </c>
      <c r="V68" s="355">
        <v>0</v>
      </c>
      <c r="W68" s="357">
        <v>0</v>
      </c>
    </row>
    <row r="69" spans="1:23" ht="25.5">
      <c r="A69" s="178"/>
      <c r="B69" s="355" t="s">
        <v>293</v>
      </c>
      <c r="C69" s="355">
        <v>9312</v>
      </c>
      <c r="D69" s="355" t="s">
        <v>177</v>
      </c>
      <c r="E69" s="355" t="s">
        <v>178</v>
      </c>
      <c r="F69" s="355">
        <v>60</v>
      </c>
      <c r="G69" s="355">
        <v>4</v>
      </c>
      <c r="H69" s="355">
        <v>0</v>
      </c>
      <c r="I69" s="355">
        <v>0</v>
      </c>
      <c r="J69" s="355">
        <v>0</v>
      </c>
      <c r="K69" s="355">
        <v>0</v>
      </c>
      <c r="L69" s="355">
        <v>0</v>
      </c>
      <c r="M69" s="355">
        <v>0</v>
      </c>
      <c r="N69" s="356">
        <v>0</v>
      </c>
      <c r="O69" s="178"/>
      <c r="P69" s="355">
        <v>3</v>
      </c>
      <c r="Q69" s="355">
        <v>0</v>
      </c>
      <c r="R69" s="355">
        <v>0</v>
      </c>
      <c r="S69" s="355">
        <v>0</v>
      </c>
      <c r="T69" s="355">
        <v>0</v>
      </c>
      <c r="U69" s="355">
        <v>1</v>
      </c>
      <c r="V69" s="355">
        <v>-1</v>
      </c>
      <c r="W69" s="357">
        <v>0</v>
      </c>
    </row>
    <row r="70" spans="1:23">
      <c r="A70" s="178"/>
      <c r="B70" s="355" t="s">
        <v>293</v>
      </c>
      <c r="C70" s="355">
        <v>9378</v>
      </c>
      <c r="D70" s="355" t="s">
        <v>158</v>
      </c>
      <c r="E70" s="355" t="s">
        <v>159</v>
      </c>
      <c r="F70" s="355">
        <v>119</v>
      </c>
      <c r="G70" s="355">
        <v>8</v>
      </c>
      <c r="H70" s="355">
        <v>0</v>
      </c>
      <c r="I70" s="355">
        <v>0</v>
      </c>
      <c r="J70" s="355">
        <v>0</v>
      </c>
      <c r="K70" s="355">
        <v>2</v>
      </c>
      <c r="L70" s="355">
        <v>0</v>
      </c>
      <c r="M70" s="355">
        <v>2</v>
      </c>
      <c r="N70" s="356">
        <v>25</v>
      </c>
      <c r="O70" s="178"/>
      <c r="P70" s="355">
        <v>3</v>
      </c>
      <c r="Q70" s="355">
        <v>0</v>
      </c>
      <c r="R70" s="355">
        <v>0</v>
      </c>
      <c r="S70" s="355">
        <v>0</v>
      </c>
      <c r="T70" s="355">
        <v>0</v>
      </c>
      <c r="U70" s="355">
        <v>0</v>
      </c>
      <c r="V70" s="355">
        <v>0</v>
      </c>
      <c r="W70" s="357">
        <v>0</v>
      </c>
    </row>
    <row r="71" spans="1:23">
      <c r="A71" s="178"/>
      <c r="B71" s="355" t="s">
        <v>293</v>
      </c>
      <c r="C71" s="355">
        <v>9380</v>
      </c>
      <c r="D71" s="355" t="s">
        <v>218</v>
      </c>
      <c r="E71" s="355" t="s">
        <v>153</v>
      </c>
      <c r="F71" s="355">
        <v>74</v>
      </c>
      <c r="G71" s="355">
        <v>5</v>
      </c>
      <c r="H71" s="355">
        <v>0</v>
      </c>
      <c r="I71" s="355">
        <v>0</v>
      </c>
      <c r="J71" s="355">
        <v>0</v>
      </c>
      <c r="K71" s="355">
        <v>0</v>
      </c>
      <c r="L71" s="355">
        <v>0</v>
      </c>
      <c r="M71" s="355">
        <v>0</v>
      </c>
      <c r="N71" s="356">
        <v>0</v>
      </c>
      <c r="O71" s="178"/>
      <c r="P71" s="355">
        <v>3</v>
      </c>
      <c r="Q71" s="355">
        <v>0</v>
      </c>
      <c r="R71" s="355">
        <v>0</v>
      </c>
      <c r="S71" s="355">
        <v>0</v>
      </c>
      <c r="T71" s="355">
        <v>0</v>
      </c>
      <c r="U71" s="355">
        <v>1</v>
      </c>
      <c r="V71" s="355">
        <v>-1</v>
      </c>
      <c r="W71" s="357">
        <v>0</v>
      </c>
    </row>
    <row r="72" spans="1:23">
      <c r="A72" s="178"/>
      <c r="B72" s="355" t="s">
        <v>293</v>
      </c>
      <c r="C72" s="355">
        <v>9446</v>
      </c>
      <c r="D72" s="355" t="s">
        <v>192</v>
      </c>
      <c r="E72" s="355" t="s">
        <v>171</v>
      </c>
      <c r="F72" s="355">
        <v>80</v>
      </c>
      <c r="G72" s="355">
        <v>6</v>
      </c>
      <c r="H72" s="355">
        <v>0</v>
      </c>
      <c r="I72" s="355">
        <v>0</v>
      </c>
      <c r="J72" s="355">
        <v>0</v>
      </c>
      <c r="K72" s="355">
        <v>1</v>
      </c>
      <c r="L72" s="355">
        <v>0</v>
      </c>
      <c r="M72" s="355">
        <v>1</v>
      </c>
      <c r="N72" s="356">
        <v>16.670000000000002</v>
      </c>
      <c r="O72" s="178"/>
      <c r="P72" s="355">
        <v>3</v>
      </c>
      <c r="Q72" s="355">
        <v>0</v>
      </c>
      <c r="R72" s="355">
        <v>0</v>
      </c>
      <c r="S72" s="355">
        <v>0</v>
      </c>
      <c r="T72" s="355">
        <v>0</v>
      </c>
      <c r="U72" s="355">
        <v>0</v>
      </c>
      <c r="V72" s="355">
        <v>0</v>
      </c>
      <c r="W72" s="357">
        <v>0</v>
      </c>
    </row>
    <row r="73" spans="1:23">
      <c r="A73" s="178"/>
      <c r="B73" s="355" t="s">
        <v>293</v>
      </c>
      <c r="C73" s="355">
        <v>9467</v>
      </c>
      <c r="D73" s="355" t="s">
        <v>172</v>
      </c>
      <c r="E73" s="355" t="s">
        <v>219</v>
      </c>
      <c r="F73" s="355">
        <v>151</v>
      </c>
      <c r="G73" s="355">
        <v>11</v>
      </c>
      <c r="H73" s="355">
        <v>0</v>
      </c>
      <c r="I73" s="355">
        <v>0</v>
      </c>
      <c r="J73" s="355">
        <v>0</v>
      </c>
      <c r="K73" s="355">
        <v>0</v>
      </c>
      <c r="L73" s="355">
        <v>0</v>
      </c>
      <c r="M73" s="355">
        <v>0</v>
      </c>
      <c r="N73" s="356">
        <v>0</v>
      </c>
      <c r="O73" s="178"/>
      <c r="P73" s="355">
        <v>4</v>
      </c>
      <c r="Q73" s="355">
        <v>0</v>
      </c>
      <c r="R73" s="355">
        <v>0</v>
      </c>
      <c r="S73" s="355">
        <v>0</v>
      </c>
      <c r="T73" s="355">
        <v>0</v>
      </c>
      <c r="U73" s="355">
        <v>0</v>
      </c>
      <c r="V73" s="355">
        <v>0</v>
      </c>
      <c r="W73" s="357">
        <v>0</v>
      </c>
    </row>
    <row r="74" spans="1:23">
      <c r="A74" s="178"/>
      <c r="B74" s="355" t="s">
        <v>293</v>
      </c>
      <c r="C74" s="355">
        <v>9482</v>
      </c>
      <c r="D74" s="355" t="s">
        <v>192</v>
      </c>
      <c r="E74" s="355" t="s">
        <v>164</v>
      </c>
      <c r="F74" s="355">
        <v>311</v>
      </c>
      <c r="G74" s="355">
        <v>21</v>
      </c>
      <c r="H74" s="355">
        <v>1</v>
      </c>
      <c r="I74" s="355">
        <v>0</v>
      </c>
      <c r="J74" s="355">
        <v>1</v>
      </c>
      <c r="K74" s="355">
        <v>9</v>
      </c>
      <c r="L74" s="355">
        <v>0</v>
      </c>
      <c r="M74" s="355">
        <v>9</v>
      </c>
      <c r="N74" s="356">
        <v>42.86</v>
      </c>
      <c r="O74" s="178"/>
      <c r="P74" s="355">
        <v>8</v>
      </c>
      <c r="Q74" s="355">
        <v>2</v>
      </c>
      <c r="R74" s="355">
        <v>0</v>
      </c>
      <c r="S74" s="355">
        <v>2</v>
      </c>
      <c r="T74" s="355">
        <v>10</v>
      </c>
      <c r="U74" s="355">
        <v>1</v>
      </c>
      <c r="V74" s="355">
        <v>9</v>
      </c>
      <c r="W74" s="357">
        <v>112.5</v>
      </c>
    </row>
    <row r="75" spans="1:23">
      <c r="A75" s="178"/>
      <c r="B75" s="355" t="s">
        <v>293</v>
      </c>
      <c r="C75" s="355">
        <v>9485</v>
      </c>
      <c r="D75" s="355" t="s">
        <v>170</v>
      </c>
      <c r="E75" s="355" t="s">
        <v>171</v>
      </c>
      <c r="F75" s="355">
        <v>240</v>
      </c>
      <c r="G75" s="355">
        <v>17</v>
      </c>
      <c r="H75" s="355">
        <v>2</v>
      </c>
      <c r="I75" s="355">
        <v>0</v>
      </c>
      <c r="J75" s="355">
        <v>2</v>
      </c>
      <c r="K75" s="355">
        <v>6</v>
      </c>
      <c r="L75" s="355">
        <v>52</v>
      </c>
      <c r="M75" s="355">
        <v>-46</v>
      </c>
      <c r="N75" s="356">
        <v>0</v>
      </c>
      <c r="O75" s="178"/>
      <c r="P75" s="355">
        <v>6</v>
      </c>
      <c r="Q75" s="355">
        <v>0</v>
      </c>
      <c r="R75" s="355">
        <v>0</v>
      </c>
      <c r="S75" s="355">
        <v>0</v>
      </c>
      <c r="T75" s="355">
        <v>1</v>
      </c>
      <c r="U75" s="355">
        <v>10</v>
      </c>
      <c r="V75" s="355">
        <v>-9</v>
      </c>
      <c r="W75" s="357">
        <v>0</v>
      </c>
    </row>
    <row r="76" spans="1:23" ht="25.5">
      <c r="A76" s="178"/>
      <c r="B76" s="355" t="s">
        <v>293</v>
      </c>
      <c r="C76" s="355">
        <v>9678</v>
      </c>
      <c r="D76" s="355" t="s">
        <v>163</v>
      </c>
      <c r="E76" s="355" t="s">
        <v>220</v>
      </c>
      <c r="F76" s="355">
        <v>154</v>
      </c>
      <c r="G76" s="355">
        <v>11</v>
      </c>
      <c r="H76" s="355">
        <v>1</v>
      </c>
      <c r="I76" s="355">
        <v>0</v>
      </c>
      <c r="J76" s="355">
        <v>1</v>
      </c>
      <c r="K76" s="355">
        <v>4</v>
      </c>
      <c r="L76" s="355">
        <v>4</v>
      </c>
      <c r="M76" s="355">
        <v>0</v>
      </c>
      <c r="N76" s="356">
        <v>0</v>
      </c>
      <c r="O76" s="178"/>
      <c r="P76" s="355">
        <v>4</v>
      </c>
      <c r="Q76" s="355">
        <v>0</v>
      </c>
      <c r="R76" s="355">
        <v>0</v>
      </c>
      <c r="S76" s="355">
        <v>0</v>
      </c>
      <c r="T76" s="355">
        <v>0</v>
      </c>
      <c r="U76" s="355">
        <v>0</v>
      </c>
      <c r="V76" s="355">
        <v>0</v>
      </c>
      <c r="W76" s="357">
        <v>0</v>
      </c>
    </row>
    <row r="77" spans="1:23">
      <c r="A77" s="178"/>
      <c r="B77" s="355" t="s">
        <v>293</v>
      </c>
      <c r="C77" s="355">
        <v>9800</v>
      </c>
      <c r="D77" s="355" t="s">
        <v>170</v>
      </c>
      <c r="E77" s="355" t="s">
        <v>171</v>
      </c>
      <c r="F77" s="355">
        <v>225</v>
      </c>
      <c r="G77" s="355">
        <v>16</v>
      </c>
      <c r="H77" s="355">
        <v>0</v>
      </c>
      <c r="I77" s="355">
        <v>0</v>
      </c>
      <c r="J77" s="355">
        <v>0</v>
      </c>
      <c r="K77" s="355">
        <v>4</v>
      </c>
      <c r="L77" s="355">
        <v>0</v>
      </c>
      <c r="M77" s="355">
        <v>4</v>
      </c>
      <c r="N77" s="356">
        <v>25</v>
      </c>
      <c r="O77" s="178"/>
      <c r="P77" s="355">
        <v>6</v>
      </c>
      <c r="Q77" s="355">
        <v>0</v>
      </c>
      <c r="R77" s="355">
        <v>0</v>
      </c>
      <c r="S77" s="355">
        <v>0</v>
      </c>
      <c r="T77" s="355">
        <v>0</v>
      </c>
      <c r="U77" s="355">
        <v>0</v>
      </c>
      <c r="V77" s="355">
        <v>0</v>
      </c>
      <c r="W77" s="357">
        <v>0</v>
      </c>
    </row>
    <row r="78" spans="1:23">
      <c r="A78" s="178"/>
      <c r="B78" s="355" t="s">
        <v>293</v>
      </c>
      <c r="C78" s="355">
        <v>9801</v>
      </c>
      <c r="D78" s="355" t="s">
        <v>154</v>
      </c>
      <c r="E78" s="355" t="s">
        <v>221</v>
      </c>
      <c r="F78" s="355">
        <v>47</v>
      </c>
      <c r="G78" s="355">
        <v>4</v>
      </c>
      <c r="H78" s="355">
        <v>0</v>
      </c>
      <c r="I78" s="355">
        <v>0</v>
      </c>
      <c r="J78" s="355">
        <v>0</v>
      </c>
      <c r="K78" s="355">
        <v>2</v>
      </c>
      <c r="L78" s="355">
        <v>0</v>
      </c>
      <c r="M78" s="355">
        <v>2</v>
      </c>
      <c r="N78" s="356">
        <v>50</v>
      </c>
      <c r="O78" s="178"/>
      <c r="P78" s="355">
        <v>3</v>
      </c>
      <c r="Q78" s="355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7">
        <v>0</v>
      </c>
    </row>
    <row r="79" spans="1:23" ht="25.5">
      <c r="A79" s="178"/>
      <c r="B79" s="355" t="s">
        <v>293</v>
      </c>
      <c r="C79" s="355">
        <v>9838</v>
      </c>
      <c r="D79" s="355" t="s">
        <v>213</v>
      </c>
      <c r="E79" s="355" t="s">
        <v>222</v>
      </c>
      <c r="F79" s="355">
        <v>77</v>
      </c>
      <c r="G79" s="355">
        <v>5</v>
      </c>
      <c r="H79" s="355">
        <v>0</v>
      </c>
      <c r="I79" s="355">
        <v>0</v>
      </c>
      <c r="J79" s="355">
        <v>0</v>
      </c>
      <c r="K79" s="355">
        <v>1</v>
      </c>
      <c r="L79" s="355">
        <v>0</v>
      </c>
      <c r="M79" s="355">
        <v>1</v>
      </c>
      <c r="N79" s="356">
        <v>20</v>
      </c>
      <c r="O79" s="178"/>
      <c r="P79" s="355">
        <v>3</v>
      </c>
      <c r="Q79" s="355">
        <v>0</v>
      </c>
      <c r="R79" s="355">
        <v>0</v>
      </c>
      <c r="S79" s="355">
        <v>0</v>
      </c>
      <c r="T79" s="355">
        <v>1</v>
      </c>
      <c r="U79" s="355">
        <v>0</v>
      </c>
      <c r="V79" s="355">
        <v>1</v>
      </c>
      <c r="W79" s="357">
        <v>33.33</v>
      </c>
    </row>
    <row r="80" spans="1:23">
      <c r="A80" s="178"/>
      <c r="B80" s="355" t="s">
        <v>293</v>
      </c>
      <c r="C80" s="355">
        <v>9995</v>
      </c>
      <c r="D80" s="355" t="s">
        <v>170</v>
      </c>
      <c r="E80" s="355" t="s">
        <v>223</v>
      </c>
      <c r="F80" s="355">
        <v>55</v>
      </c>
      <c r="G80" s="355">
        <v>4</v>
      </c>
      <c r="H80" s="355">
        <v>0</v>
      </c>
      <c r="I80" s="355">
        <v>0</v>
      </c>
      <c r="J80" s="355">
        <v>0</v>
      </c>
      <c r="K80" s="355">
        <v>3</v>
      </c>
      <c r="L80" s="355">
        <v>0</v>
      </c>
      <c r="M80" s="355">
        <v>3</v>
      </c>
      <c r="N80" s="356">
        <v>75</v>
      </c>
      <c r="O80" s="178"/>
      <c r="P80" s="355">
        <v>3</v>
      </c>
      <c r="Q80" s="355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7">
        <v>0</v>
      </c>
    </row>
    <row r="81" spans="1:23" ht="25.5">
      <c r="A81" s="178"/>
      <c r="B81" s="355" t="s">
        <v>293</v>
      </c>
      <c r="C81" s="355">
        <v>10050</v>
      </c>
      <c r="D81" s="355" t="s">
        <v>224</v>
      </c>
      <c r="E81" s="355" t="s">
        <v>178</v>
      </c>
      <c r="F81" s="355">
        <v>176</v>
      </c>
      <c r="G81" s="355">
        <v>11</v>
      </c>
      <c r="H81" s="355">
        <v>0</v>
      </c>
      <c r="I81" s="355">
        <v>0</v>
      </c>
      <c r="J81" s="355">
        <v>0</v>
      </c>
      <c r="K81" s="355">
        <v>2</v>
      </c>
      <c r="L81" s="355">
        <v>0</v>
      </c>
      <c r="M81" s="355">
        <v>2</v>
      </c>
      <c r="N81" s="356">
        <v>18.18</v>
      </c>
      <c r="O81" s="178"/>
      <c r="P81" s="355">
        <v>4</v>
      </c>
      <c r="Q81" s="355">
        <v>0</v>
      </c>
      <c r="R81" s="355">
        <v>0</v>
      </c>
      <c r="S81" s="355">
        <v>0</v>
      </c>
      <c r="T81" s="355">
        <v>0</v>
      </c>
      <c r="U81" s="355">
        <v>1</v>
      </c>
      <c r="V81" s="355">
        <v>-1</v>
      </c>
      <c r="W81" s="357">
        <v>0</v>
      </c>
    </row>
    <row r="82" spans="1:23">
      <c r="A82" s="178"/>
      <c r="B82" s="355" t="s">
        <v>293</v>
      </c>
      <c r="C82" s="355">
        <v>10062</v>
      </c>
      <c r="D82" s="355" t="s">
        <v>165</v>
      </c>
      <c r="E82" s="355" t="s">
        <v>151</v>
      </c>
      <c r="F82" s="355">
        <v>343</v>
      </c>
      <c r="G82" s="355">
        <v>23</v>
      </c>
      <c r="H82" s="355">
        <v>0</v>
      </c>
      <c r="I82" s="355">
        <v>0</v>
      </c>
      <c r="J82" s="355">
        <v>0</v>
      </c>
      <c r="K82" s="355">
        <v>5</v>
      </c>
      <c r="L82" s="355">
        <v>1</v>
      </c>
      <c r="M82" s="355">
        <v>4</v>
      </c>
      <c r="N82" s="356">
        <v>17.39</v>
      </c>
      <c r="O82" s="178"/>
      <c r="P82" s="355">
        <v>8</v>
      </c>
      <c r="Q82" s="355">
        <v>0</v>
      </c>
      <c r="R82" s="355">
        <v>1</v>
      </c>
      <c r="S82" s="355">
        <v>-1</v>
      </c>
      <c r="T82" s="355">
        <v>0</v>
      </c>
      <c r="U82" s="355">
        <v>3</v>
      </c>
      <c r="V82" s="355">
        <v>-3</v>
      </c>
      <c r="W82" s="357">
        <v>0</v>
      </c>
    </row>
    <row r="83" spans="1:23">
      <c r="A83" s="178"/>
      <c r="B83" s="355" t="s">
        <v>846</v>
      </c>
      <c r="C83" s="355">
        <v>10070</v>
      </c>
      <c r="D83" s="355" t="s">
        <v>156</v>
      </c>
      <c r="E83" s="355" t="s">
        <v>226</v>
      </c>
      <c r="F83" s="355">
        <v>77</v>
      </c>
      <c r="G83" s="355">
        <v>5</v>
      </c>
      <c r="H83" s="355">
        <v>2</v>
      </c>
      <c r="I83" s="355">
        <v>0</v>
      </c>
      <c r="J83" s="355">
        <v>2</v>
      </c>
      <c r="K83" s="355">
        <v>5</v>
      </c>
      <c r="L83" s="355">
        <v>0</v>
      </c>
      <c r="M83" s="355">
        <v>5</v>
      </c>
      <c r="N83" s="356">
        <v>100</v>
      </c>
      <c r="O83" s="178"/>
      <c r="P83" s="355">
        <v>3</v>
      </c>
      <c r="Q83" s="355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0</v>
      </c>
      <c r="W83" s="357">
        <v>0</v>
      </c>
    </row>
    <row r="84" spans="1:23" ht="25.5">
      <c r="A84" s="178"/>
      <c r="B84" s="355" t="s">
        <v>293</v>
      </c>
      <c r="C84" s="355">
        <v>10324</v>
      </c>
      <c r="D84" s="355" t="s">
        <v>227</v>
      </c>
      <c r="E84" s="355" t="s">
        <v>228</v>
      </c>
      <c r="F84" s="355">
        <v>0</v>
      </c>
      <c r="G84" s="355">
        <v>0</v>
      </c>
      <c r="H84" s="355">
        <v>0</v>
      </c>
      <c r="I84" s="355">
        <v>0</v>
      </c>
      <c r="J84" s="355">
        <v>0</v>
      </c>
      <c r="K84" s="355">
        <v>0</v>
      </c>
      <c r="L84" s="355">
        <v>0</v>
      </c>
      <c r="M84" s="355">
        <v>0</v>
      </c>
      <c r="N84" s="356">
        <v>0</v>
      </c>
      <c r="O84" s="178"/>
      <c r="P84" s="355">
        <v>0</v>
      </c>
      <c r="Q84" s="355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7">
        <v>0</v>
      </c>
    </row>
    <row r="85" spans="1:23">
      <c r="A85" s="178"/>
      <c r="B85" s="355" t="s">
        <v>293</v>
      </c>
      <c r="C85" s="355">
        <v>10441</v>
      </c>
      <c r="D85" s="355" t="s">
        <v>201</v>
      </c>
      <c r="E85" s="355" t="s">
        <v>153</v>
      </c>
      <c r="F85" s="355">
        <v>189</v>
      </c>
      <c r="G85" s="355">
        <v>13</v>
      </c>
      <c r="H85" s="355">
        <v>1</v>
      </c>
      <c r="I85" s="355">
        <v>0</v>
      </c>
      <c r="J85" s="355">
        <v>1</v>
      </c>
      <c r="K85" s="355">
        <v>7</v>
      </c>
      <c r="L85" s="355">
        <v>2</v>
      </c>
      <c r="M85" s="355">
        <v>5</v>
      </c>
      <c r="N85" s="356">
        <v>38.46</v>
      </c>
      <c r="O85" s="178"/>
      <c r="P85" s="355">
        <v>5</v>
      </c>
      <c r="Q85" s="355">
        <v>0</v>
      </c>
      <c r="R85" s="355">
        <v>0</v>
      </c>
      <c r="S85" s="355">
        <v>0</v>
      </c>
      <c r="T85" s="355">
        <v>0</v>
      </c>
      <c r="U85" s="355">
        <v>1</v>
      </c>
      <c r="V85" s="355">
        <v>-1</v>
      </c>
      <c r="W85" s="357">
        <v>0</v>
      </c>
    </row>
    <row r="86" spans="1:23">
      <c r="A86" s="178"/>
      <c r="B86" s="355" t="s">
        <v>293</v>
      </c>
      <c r="C86" s="355">
        <v>10540</v>
      </c>
      <c r="D86" s="355" t="s">
        <v>163</v>
      </c>
      <c r="E86" s="355" t="s">
        <v>229</v>
      </c>
      <c r="F86" s="355">
        <v>407</v>
      </c>
      <c r="G86" s="355">
        <v>27</v>
      </c>
      <c r="H86" s="355">
        <v>4</v>
      </c>
      <c r="I86" s="355">
        <v>0</v>
      </c>
      <c r="J86" s="355">
        <v>4</v>
      </c>
      <c r="K86" s="355">
        <v>12</v>
      </c>
      <c r="L86" s="355">
        <v>56</v>
      </c>
      <c r="M86" s="355">
        <v>-44</v>
      </c>
      <c r="N86" s="356">
        <v>0</v>
      </c>
      <c r="O86" s="178"/>
      <c r="P86" s="355">
        <v>10</v>
      </c>
      <c r="Q86" s="355">
        <v>0</v>
      </c>
      <c r="R86" s="355">
        <v>2</v>
      </c>
      <c r="S86" s="355">
        <v>-2</v>
      </c>
      <c r="T86" s="355">
        <v>5</v>
      </c>
      <c r="U86" s="355">
        <v>7</v>
      </c>
      <c r="V86" s="355">
        <v>-2</v>
      </c>
      <c r="W86" s="357">
        <v>0</v>
      </c>
    </row>
    <row r="87" spans="1:23">
      <c r="A87" s="178"/>
      <c r="B87" s="355" t="s">
        <v>293</v>
      </c>
      <c r="C87" s="355">
        <v>10762</v>
      </c>
      <c r="D87" s="355" t="s">
        <v>196</v>
      </c>
      <c r="E87" s="355" t="s">
        <v>153</v>
      </c>
      <c r="F87" s="355">
        <v>180</v>
      </c>
      <c r="G87" s="355">
        <v>12</v>
      </c>
      <c r="H87" s="355">
        <v>0</v>
      </c>
      <c r="I87" s="355">
        <v>2</v>
      </c>
      <c r="J87" s="355">
        <v>-2</v>
      </c>
      <c r="K87" s="355">
        <v>6</v>
      </c>
      <c r="L87" s="355">
        <v>2</v>
      </c>
      <c r="M87" s="355">
        <v>4</v>
      </c>
      <c r="N87" s="356">
        <v>33.33</v>
      </c>
      <c r="O87" s="178"/>
      <c r="P87" s="355">
        <v>4</v>
      </c>
      <c r="Q87" s="355">
        <v>0</v>
      </c>
      <c r="R87" s="355">
        <v>0</v>
      </c>
      <c r="S87" s="355">
        <v>0</v>
      </c>
      <c r="T87" s="355">
        <v>3</v>
      </c>
      <c r="U87" s="355">
        <v>0</v>
      </c>
      <c r="V87" s="355">
        <v>3</v>
      </c>
      <c r="W87" s="357">
        <v>75</v>
      </c>
    </row>
    <row r="88" spans="1:23" ht="25.5">
      <c r="A88" s="178"/>
      <c r="B88" s="355" t="s">
        <v>293</v>
      </c>
      <c r="C88" s="355">
        <v>10799</v>
      </c>
      <c r="D88" s="355" t="s">
        <v>144</v>
      </c>
      <c r="E88" s="355" t="s">
        <v>179</v>
      </c>
      <c r="F88" s="355">
        <v>162</v>
      </c>
      <c r="G88" s="355">
        <v>11</v>
      </c>
      <c r="H88" s="355">
        <v>2</v>
      </c>
      <c r="I88" s="355">
        <v>0</v>
      </c>
      <c r="J88" s="355">
        <v>2</v>
      </c>
      <c r="K88" s="355">
        <v>6</v>
      </c>
      <c r="L88" s="355">
        <v>0</v>
      </c>
      <c r="M88" s="355">
        <v>6</v>
      </c>
      <c r="N88" s="356">
        <v>54.55</v>
      </c>
      <c r="O88" s="178"/>
      <c r="P88" s="355">
        <v>4</v>
      </c>
      <c r="Q88" s="355">
        <v>0</v>
      </c>
      <c r="R88" s="355">
        <v>0</v>
      </c>
      <c r="S88" s="355">
        <v>0</v>
      </c>
      <c r="T88" s="355">
        <v>0</v>
      </c>
      <c r="U88" s="355">
        <v>0</v>
      </c>
      <c r="V88" s="355">
        <v>0</v>
      </c>
      <c r="W88" s="357">
        <v>0</v>
      </c>
    </row>
    <row r="89" spans="1:23">
      <c r="A89" s="178"/>
      <c r="B89" s="355" t="s">
        <v>293</v>
      </c>
      <c r="C89" s="355">
        <v>10832</v>
      </c>
      <c r="D89" s="355" t="s">
        <v>198</v>
      </c>
      <c r="E89" s="355" t="s">
        <v>151</v>
      </c>
      <c r="F89" s="355">
        <v>45</v>
      </c>
      <c r="G89" s="355">
        <v>4</v>
      </c>
      <c r="H89" s="355">
        <v>1</v>
      </c>
      <c r="I89" s="355">
        <v>0</v>
      </c>
      <c r="J89" s="355">
        <v>1</v>
      </c>
      <c r="K89" s="355">
        <v>1</v>
      </c>
      <c r="L89" s="355">
        <v>0</v>
      </c>
      <c r="M89" s="355">
        <v>1</v>
      </c>
      <c r="N89" s="356">
        <v>25</v>
      </c>
      <c r="O89" s="178"/>
      <c r="P89" s="355">
        <v>3</v>
      </c>
      <c r="Q89" s="355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7">
        <v>0</v>
      </c>
    </row>
    <row r="90" spans="1:23">
      <c r="A90" s="178"/>
      <c r="B90" s="355" t="s">
        <v>293</v>
      </c>
      <c r="C90" s="355">
        <v>10915</v>
      </c>
      <c r="D90" s="355" t="s">
        <v>213</v>
      </c>
      <c r="E90" s="355" t="s">
        <v>230</v>
      </c>
      <c r="F90" s="355">
        <v>35</v>
      </c>
      <c r="G90" s="355">
        <v>4</v>
      </c>
      <c r="H90" s="355">
        <v>0</v>
      </c>
      <c r="I90" s="355">
        <v>0</v>
      </c>
      <c r="J90" s="355">
        <v>0</v>
      </c>
      <c r="K90" s="355">
        <v>0</v>
      </c>
      <c r="L90" s="355">
        <v>0</v>
      </c>
      <c r="M90" s="355">
        <v>0</v>
      </c>
      <c r="N90" s="356">
        <v>0</v>
      </c>
      <c r="O90" s="178"/>
      <c r="P90" s="355">
        <v>3</v>
      </c>
      <c r="Q90" s="355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7">
        <v>0</v>
      </c>
    </row>
    <row r="91" spans="1:23" ht="25.5">
      <c r="A91" s="178"/>
      <c r="B91" s="355" t="s">
        <v>293</v>
      </c>
      <c r="C91" s="355">
        <v>11007</v>
      </c>
      <c r="D91" s="355" t="s">
        <v>177</v>
      </c>
      <c r="E91" s="355" t="s">
        <v>178</v>
      </c>
      <c r="F91" s="355">
        <v>67</v>
      </c>
      <c r="G91" s="355">
        <v>5</v>
      </c>
      <c r="H91" s="355">
        <v>0</v>
      </c>
      <c r="I91" s="355">
        <v>0</v>
      </c>
      <c r="J91" s="355">
        <v>0</v>
      </c>
      <c r="K91" s="355">
        <v>1</v>
      </c>
      <c r="L91" s="355">
        <v>0</v>
      </c>
      <c r="M91" s="355">
        <v>1</v>
      </c>
      <c r="N91" s="356">
        <v>20</v>
      </c>
      <c r="O91" s="178"/>
      <c r="P91" s="355">
        <v>3</v>
      </c>
      <c r="Q91" s="355">
        <v>1</v>
      </c>
      <c r="R91" s="355">
        <v>0</v>
      </c>
      <c r="S91" s="355">
        <v>1</v>
      </c>
      <c r="T91" s="355">
        <v>2</v>
      </c>
      <c r="U91" s="355">
        <v>0</v>
      </c>
      <c r="V91" s="355">
        <v>2</v>
      </c>
      <c r="W91" s="357">
        <v>66.67</v>
      </c>
    </row>
    <row r="92" spans="1:23">
      <c r="A92" s="178"/>
      <c r="B92" s="355" t="s">
        <v>293</v>
      </c>
      <c r="C92" s="355">
        <v>11116</v>
      </c>
      <c r="D92" s="355" t="s">
        <v>224</v>
      </c>
      <c r="E92" s="355" t="s">
        <v>231</v>
      </c>
      <c r="F92" s="355">
        <v>182</v>
      </c>
      <c r="G92" s="355">
        <v>12</v>
      </c>
      <c r="H92" s="355">
        <v>0</v>
      </c>
      <c r="I92" s="355">
        <v>0</v>
      </c>
      <c r="J92" s="355">
        <v>0</v>
      </c>
      <c r="K92" s="355">
        <v>1</v>
      </c>
      <c r="L92" s="355">
        <v>6</v>
      </c>
      <c r="M92" s="355">
        <v>-5</v>
      </c>
      <c r="N92" s="356">
        <v>0</v>
      </c>
      <c r="O92" s="178"/>
      <c r="P92" s="355">
        <v>4</v>
      </c>
      <c r="Q92" s="355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7">
        <v>0</v>
      </c>
    </row>
    <row r="93" spans="1:23">
      <c r="A93" s="178"/>
      <c r="B93" s="355" t="s">
        <v>293</v>
      </c>
      <c r="C93" s="355">
        <v>11440</v>
      </c>
      <c r="D93" s="355" t="s">
        <v>190</v>
      </c>
      <c r="E93" s="355" t="s">
        <v>232</v>
      </c>
      <c r="F93" s="355">
        <v>49</v>
      </c>
      <c r="G93" s="355">
        <v>4</v>
      </c>
      <c r="H93" s="355">
        <v>2</v>
      </c>
      <c r="I93" s="355">
        <v>0</v>
      </c>
      <c r="J93" s="355">
        <v>2</v>
      </c>
      <c r="K93" s="355">
        <v>2</v>
      </c>
      <c r="L93" s="355">
        <v>0</v>
      </c>
      <c r="M93" s="355">
        <v>2</v>
      </c>
      <c r="N93" s="356">
        <v>50</v>
      </c>
      <c r="O93" s="178"/>
      <c r="P93" s="355">
        <v>3</v>
      </c>
      <c r="Q93" s="355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7">
        <v>0</v>
      </c>
    </row>
    <row r="94" spans="1:23">
      <c r="A94" s="178"/>
      <c r="B94" s="355" t="s">
        <v>293</v>
      </c>
      <c r="C94" s="355">
        <v>11536</v>
      </c>
      <c r="D94" s="355" t="s">
        <v>163</v>
      </c>
      <c r="E94" s="355" t="s">
        <v>171</v>
      </c>
      <c r="F94" s="355">
        <v>263</v>
      </c>
      <c r="G94" s="355">
        <v>18</v>
      </c>
      <c r="H94" s="355">
        <v>2</v>
      </c>
      <c r="I94" s="355">
        <v>0</v>
      </c>
      <c r="J94" s="355">
        <v>2</v>
      </c>
      <c r="K94" s="355">
        <v>7</v>
      </c>
      <c r="L94" s="355">
        <v>0</v>
      </c>
      <c r="M94" s="355">
        <v>7</v>
      </c>
      <c r="N94" s="356">
        <v>38.89</v>
      </c>
      <c r="O94" s="178"/>
      <c r="P94" s="355">
        <v>6</v>
      </c>
      <c r="Q94" s="355">
        <v>1</v>
      </c>
      <c r="R94" s="355">
        <v>0</v>
      </c>
      <c r="S94" s="355">
        <v>1</v>
      </c>
      <c r="T94" s="355">
        <v>3</v>
      </c>
      <c r="U94" s="355">
        <v>0</v>
      </c>
      <c r="V94" s="355">
        <v>3</v>
      </c>
      <c r="W94" s="357">
        <v>50</v>
      </c>
    </row>
    <row r="95" spans="1:23" ht="25.5">
      <c r="A95" s="178"/>
      <c r="B95" s="355" t="s">
        <v>293</v>
      </c>
      <c r="C95" s="355">
        <v>11675</v>
      </c>
      <c r="D95" s="355" t="s">
        <v>172</v>
      </c>
      <c r="E95" s="355" t="s">
        <v>233</v>
      </c>
      <c r="F95" s="355">
        <v>258</v>
      </c>
      <c r="G95" s="355">
        <v>18</v>
      </c>
      <c r="H95" s="355">
        <v>2</v>
      </c>
      <c r="I95" s="355">
        <v>0</v>
      </c>
      <c r="J95" s="355">
        <v>2</v>
      </c>
      <c r="K95" s="355">
        <v>4</v>
      </c>
      <c r="L95" s="355">
        <v>0</v>
      </c>
      <c r="M95" s="355">
        <v>4</v>
      </c>
      <c r="N95" s="356">
        <v>22.22</v>
      </c>
      <c r="O95" s="178"/>
      <c r="P95" s="355">
        <v>6</v>
      </c>
      <c r="Q95" s="355">
        <v>0</v>
      </c>
      <c r="R95" s="355">
        <v>1</v>
      </c>
      <c r="S95" s="355">
        <v>-1</v>
      </c>
      <c r="T95" s="355">
        <v>3</v>
      </c>
      <c r="U95" s="355">
        <v>3</v>
      </c>
      <c r="V95" s="355">
        <v>0</v>
      </c>
      <c r="W95" s="357">
        <v>0</v>
      </c>
    </row>
    <row r="96" spans="1:23">
      <c r="A96" s="178"/>
      <c r="B96" s="355" t="s">
        <v>293</v>
      </c>
      <c r="C96" s="355">
        <v>11738</v>
      </c>
      <c r="D96" s="355" t="s">
        <v>217</v>
      </c>
      <c r="E96" s="355" t="s">
        <v>174</v>
      </c>
      <c r="F96" s="355">
        <v>179</v>
      </c>
      <c r="G96" s="355">
        <v>12</v>
      </c>
      <c r="H96" s="355">
        <v>2</v>
      </c>
      <c r="I96" s="355">
        <v>0</v>
      </c>
      <c r="J96" s="355">
        <v>2</v>
      </c>
      <c r="K96" s="355">
        <v>11</v>
      </c>
      <c r="L96" s="355">
        <v>0</v>
      </c>
      <c r="M96" s="355">
        <v>11</v>
      </c>
      <c r="N96" s="356">
        <v>91.67</v>
      </c>
      <c r="O96" s="178"/>
      <c r="P96" s="355">
        <v>4</v>
      </c>
      <c r="Q96" s="355">
        <v>1</v>
      </c>
      <c r="R96" s="355">
        <v>1</v>
      </c>
      <c r="S96" s="355">
        <v>0</v>
      </c>
      <c r="T96" s="355">
        <v>2</v>
      </c>
      <c r="U96" s="355">
        <v>2</v>
      </c>
      <c r="V96" s="355">
        <v>0</v>
      </c>
      <c r="W96" s="357">
        <v>0</v>
      </c>
    </row>
    <row r="97" spans="1:23" ht="38.25">
      <c r="A97" s="178"/>
      <c r="B97" s="355" t="s">
        <v>293</v>
      </c>
      <c r="C97" s="355">
        <v>11809</v>
      </c>
      <c r="D97" s="355" t="s">
        <v>190</v>
      </c>
      <c r="E97" s="355" t="s">
        <v>234</v>
      </c>
      <c r="F97" s="355">
        <v>208</v>
      </c>
      <c r="G97" s="355">
        <v>14</v>
      </c>
      <c r="H97" s="355">
        <v>2</v>
      </c>
      <c r="I97" s="355">
        <v>0</v>
      </c>
      <c r="J97" s="355">
        <v>2</v>
      </c>
      <c r="K97" s="355">
        <v>7</v>
      </c>
      <c r="L97" s="355">
        <v>0</v>
      </c>
      <c r="M97" s="355">
        <v>7</v>
      </c>
      <c r="N97" s="356">
        <v>50</v>
      </c>
      <c r="O97" s="178"/>
      <c r="P97" s="355">
        <v>5</v>
      </c>
      <c r="Q97" s="355">
        <v>1</v>
      </c>
      <c r="R97" s="355">
        <v>0</v>
      </c>
      <c r="S97" s="355">
        <v>1</v>
      </c>
      <c r="T97" s="355">
        <v>1</v>
      </c>
      <c r="U97" s="355">
        <v>1</v>
      </c>
      <c r="V97" s="355">
        <v>0</v>
      </c>
      <c r="W97" s="357">
        <v>0</v>
      </c>
    </row>
    <row r="98" spans="1:23" ht="25.5">
      <c r="A98" s="178"/>
      <c r="B98" s="355" t="s">
        <v>293</v>
      </c>
      <c r="C98" s="355">
        <v>11827</v>
      </c>
      <c r="D98" s="355" t="s">
        <v>146</v>
      </c>
      <c r="E98" s="355" t="s">
        <v>235</v>
      </c>
      <c r="F98" s="355">
        <v>71</v>
      </c>
      <c r="G98" s="355">
        <v>5</v>
      </c>
      <c r="H98" s="355">
        <v>0</v>
      </c>
      <c r="I98" s="355">
        <v>0</v>
      </c>
      <c r="J98" s="355">
        <v>0</v>
      </c>
      <c r="K98" s="355">
        <v>1</v>
      </c>
      <c r="L98" s="355">
        <v>0</v>
      </c>
      <c r="M98" s="355">
        <v>1</v>
      </c>
      <c r="N98" s="356">
        <v>20</v>
      </c>
      <c r="O98" s="178"/>
      <c r="P98" s="355">
        <v>3</v>
      </c>
      <c r="Q98" s="355">
        <v>0</v>
      </c>
      <c r="R98" s="355">
        <v>0</v>
      </c>
      <c r="S98" s="355">
        <v>0</v>
      </c>
      <c r="T98" s="355">
        <v>0</v>
      </c>
      <c r="U98" s="355">
        <v>1</v>
      </c>
      <c r="V98" s="355">
        <v>-1</v>
      </c>
      <c r="W98" s="357">
        <v>0</v>
      </c>
    </row>
    <row r="99" spans="1:23">
      <c r="A99" s="178"/>
      <c r="B99" s="355" t="s">
        <v>846</v>
      </c>
      <c r="C99" s="355">
        <v>11855</v>
      </c>
      <c r="D99" s="355" t="s">
        <v>201</v>
      </c>
      <c r="E99" s="355" t="s">
        <v>153</v>
      </c>
      <c r="F99" s="355">
        <v>82</v>
      </c>
      <c r="G99" s="355">
        <v>6</v>
      </c>
      <c r="H99" s="355">
        <v>0</v>
      </c>
      <c r="I99" s="355">
        <v>0</v>
      </c>
      <c r="J99" s="355">
        <v>0</v>
      </c>
      <c r="K99" s="355">
        <v>6</v>
      </c>
      <c r="L99" s="355">
        <v>0</v>
      </c>
      <c r="M99" s="355">
        <v>6</v>
      </c>
      <c r="N99" s="356">
        <v>100</v>
      </c>
      <c r="O99" s="178"/>
      <c r="P99" s="355">
        <v>3</v>
      </c>
      <c r="Q99" s="355">
        <v>0</v>
      </c>
      <c r="R99" s="355">
        <v>0</v>
      </c>
      <c r="S99" s="355">
        <v>0</v>
      </c>
      <c r="T99" s="355">
        <v>3</v>
      </c>
      <c r="U99" s="355">
        <v>0</v>
      </c>
      <c r="V99" s="355">
        <v>3</v>
      </c>
      <c r="W99" s="357">
        <v>100</v>
      </c>
    </row>
    <row r="100" spans="1:23">
      <c r="A100" s="178"/>
      <c r="B100" s="355" t="s">
        <v>293</v>
      </c>
      <c r="C100" s="355">
        <v>11858</v>
      </c>
      <c r="D100" s="355" t="s">
        <v>172</v>
      </c>
      <c r="E100" s="355" t="s">
        <v>236</v>
      </c>
      <c r="F100" s="355">
        <v>64</v>
      </c>
      <c r="G100" s="355">
        <v>4</v>
      </c>
      <c r="H100" s="355">
        <v>0</v>
      </c>
      <c r="I100" s="355">
        <v>0</v>
      </c>
      <c r="J100" s="355">
        <v>0</v>
      </c>
      <c r="K100" s="355">
        <v>0</v>
      </c>
      <c r="L100" s="355">
        <v>0</v>
      </c>
      <c r="M100" s="355">
        <v>0</v>
      </c>
      <c r="N100" s="356">
        <v>0</v>
      </c>
      <c r="O100" s="178"/>
      <c r="P100" s="355">
        <v>3</v>
      </c>
      <c r="Q100" s="355">
        <v>0</v>
      </c>
      <c r="R100" s="355">
        <v>0</v>
      </c>
      <c r="S100" s="355">
        <v>0</v>
      </c>
      <c r="T100" s="355">
        <v>0</v>
      </c>
      <c r="U100" s="355">
        <v>1</v>
      </c>
      <c r="V100" s="355">
        <v>-1</v>
      </c>
      <c r="W100" s="357">
        <v>0</v>
      </c>
    </row>
    <row r="101" spans="1:23">
      <c r="A101" s="178"/>
      <c r="B101" s="355" t="s">
        <v>293</v>
      </c>
      <c r="C101" s="355">
        <v>11912</v>
      </c>
      <c r="D101" s="355" t="s">
        <v>176</v>
      </c>
      <c r="E101" s="355" t="s">
        <v>151</v>
      </c>
      <c r="F101" s="355">
        <v>47</v>
      </c>
      <c r="G101" s="355">
        <v>4</v>
      </c>
      <c r="H101" s="355">
        <v>0</v>
      </c>
      <c r="I101" s="355">
        <v>0</v>
      </c>
      <c r="J101" s="355">
        <v>0</v>
      </c>
      <c r="K101" s="355">
        <v>0</v>
      </c>
      <c r="L101" s="355">
        <v>0</v>
      </c>
      <c r="M101" s="355">
        <v>0</v>
      </c>
      <c r="N101" s="356">
        <v>0</v>
      </c>
      <c r="O101" s="178"/>
      <c r="P101" s="355">
        <v>3</v>
      </c>
      <c r="Q101" s="355">
        <v>0</v>
      </c>
      <c r="R101" s="355">
        <v>0</v>
      </c>
      <c r="S101" s="355">
        <v>0</v>
      </c>
      <c r="T101" s="355">
        <v>0</v>
      </c>
      <c r="U101" s="355">
        <v>1</v>
      </c>
      <c r="V101" s="355">
        <v>-1</v>
      </c>
      <c r="W101" s="357">
        <v>0</v>
      </c>
    </row>
    <row r="102" spans="1:23">
      <c r="A102" s="178"/>
      <c r="B102" s="355" t="s">
        <v>293</v>
      </c>
      <c r="C102" s="355">
        <v>11999</v>
      </c>
      <c r="D102" s="355" t="s">
        <v>225</v>
      </c>
      <c r="E102" s="355" t="s">
        <v>193</v>
      </c>
      <c r="F102" s="355">
        <v>147</v>
      </c>
      <c r="G102" s="355">
        <v>10</v>
      </c>
      <c r="H102" s="355">
        <v>0</v>
      </c>
      <c r="I102" s="355">
        <v>0</v>
      </c>
      <c r="J102" s="355">
        <v>0</v>
      </c>
      <c r="K102" s="355">
        <v>5</v>
      </c>
      <c r="L102" s="355">
        <v>4</v>
      </c>
      <c r="M102" s="355">
        <v>1</v>
      </c>
      <c r="N102" s="356">
        <v>10</v>
      </c>
      <c r="O102" s="178"/>
      <c r="P102" s="355">
        <v>4</v>
      </c>
      <c r="Q102" s="355">
        <v>0</v>
      </c>
      <c r="R102" s="355">
        <v>0</v>
      </c>
      <c r="S102" s="355">
        <v>0</v>
      </c>
      <c r="T102" s="355">
        <v>1</v>
      </c>
      <c r="U102" s="355">
        <v>2</v>
      </c>
      <c r="V102" s="355">
        <v>-1</v>
      </c>
      <c r="W102" s="357">
        <v>0</v>
      </c>
    </row>
    <row r="103" spans="1:23" ht="25.5">
      <c r="A103" s="178"/>
      <c r="B103" s="355" t="s">
        <v>293</v>
      </c>
      <c r="C103" s="355">
        <v>12078</v>
      </c>
      <c r="D103" s="355" t="s">
        <v>182</v>
      </c>
      <c r="E103" s="355" t="s">
        <v>237</v>
      </c>
      <c r="F103" s="355">
        <v>78</v>
      </c>
      <c r="G103" s="355">
        <v>5</v>
      </c>
      <c r="H103" s="355">
        <v>0</v>
      </c>
      <c r="I103" s="355">
        <v>0</v>
      </c>
      <c r="J103" s="355">
        <v>0</v>
      </c>
      <c r="K103" s="355">
        <v>1</v>
      </c>
      <c r="L103" s="355">
        <v>0</v>
      </c>
      <c r="M103" s="355">
        <v>1</v>
      </c>
      <c r="N103" s="356">
        <v>20</v>
      </c>
      <c r="O103" s="178"/>
      <c r="P103" s="355">
        <v>3</v>
      </c>
      <c r="Q103" s="355">
        <v>0</v>
      </c>
      <c r="R103" s="355">
        <v>1</v>
      </c>
      <c r="S103" s="355">
        <v>-1</v>
      </c>
      <c r="T103" s="355">
        <v>0</v>
      </c>
      <c r="U103" s="355">
        <v>2</v>
      </c>
      <c r="V103" s="355">
        <v>-2</v>
      </c>
      <c r="W103" s="357">
        <v>0</v>
      </c>
    </row>
    <row r="104" spans="1:23">
      <c r="A104" s="178"/>
      <c r="B104" s="355" t="s">
        <v>293</v>
      </c>
      <c r="C104" s="355">
        <v>12144</v>
      </c>
      <c r="D104" s="355" t="s">
        <v>190</v>
      </c>
      <c r="E104" s="355" t="s">
        <v>191</v>
      </c>
      <c r="F104" s="355">
        <v>178</v>
      </c>
      <c r="G104" s="355">
        <v>12</v>
      </c>
      <c r="H104" s="355">
        <v>0</v>
      </c>
      <c r="I104" s="355">
        <v>0</v>
      </c>
      <c r="J104" s="355">
        <v>0</v>
      </c>
      <c r="K104" s="355">
        <v>2</v>
      </c>
      <c r="L104" s="355">
        <v>0</v>
      </c>
      <c r="M104" s="355">
        <v>2</v>
      </c>
      <c r="N104" s="356">
        <v>16.670000000000002</v>
      </c>
      <c r="O104" s="178"/>
      <c r="P104" s="355">
        <v>4</v>
      </c>
      <c r="Q104" s="355">
        <v>0</v>
      </c>
      <c r="R104" s="355">
        <v>1</v>
      </c>
      <c r="S104" s="355">
        <v>-1</v>
      </c>
      <c r="T104" s="355">
        <v>1</v>
      </c>
      <c r="U104" s="355">
        <v>1</v>
      </c>
      <c r="V104" s="355">
        <v>0</v>
      </c>
      <c r="W104" s="357">
        <v>0</v>
      </c>
    </row>
    <row r="105" spans="1:23" ht="25.5">
      <c r="A105" s="178"/>
      <c r="B105" s="355" t="s">
        <v>293</v>
      </c>
      <c r="C105" s="355">
        <v>12164</v>
      </c>
      <c r="D105" s="355" t="s">
        <v>198</v>
      </c>
      <c r="E105" s="355" t="s">
        <v>178</v>
      </c>
      <c r="F105" s="355">
        <v>147</v>
      </c>
      <c r="G105" s="355">
        <v>10</v>
      </c>
      <c r="H105" s="355">
        <v>5</v>
      </c>
      <c r="I105" s="355">
        <v>0</v>
      </c>
      <c r="J105" s="355">
        <v>5</v>
      </c>
      <c r="K105" s="355">
        <v>5</v>
      </c>
      <c r="L105" s="355">
        <v>0</v>
      </c>
      <c r="M105" s="355">
        <v>5</v>
      </c>
      <c r="N105" s="356">
        <v>50</v>
      </c>
      <c r="O105" s="178"/>
      <c r="P105" s="355">
        <v>4</v>
      </c>
      <c r="Q105" s="355">
        <v>2</v>
      </c>
      <c r="R105" s="355">
        <v>0</v>
      </c>
      <c r="S105" s="355">
        <v>2</v>
      </c>
      <c r="T105" s="355">
        <v>3</v>
      </c>
      <c r="U105" s="355">
        <v>1</v>
      </c>
      <c r="V105" s="355">
        <v>2</v>
      </c>
      <c r="W105" s="357">
        <v>50</v>
      </c>
    </row>
    <row r="106" spans="1:23">
      <c r="A106" s="178"/>
      <c r="B106" s="355" t="s">
        <v>846</v>
      </c>
      <c r="C106" s="355">
        <v>12246</v>
      </c>
      <c r="D106" s="355" t="s">
        <v>225</v>
      </c>
      <c r="E106" s="355" t="s">
        <v>164</v>
      </c>
      <c r="F106" s="355">
        <v>136</v>
      </c>
      <c r="G106" s="355">
        <v>9</v>
      </c>
      <c r="H106" s="355">
        <v>6</v>
      </c>
      <c r="I106" s="355">
        <v>0</v>
      </c>
      <c r="J106" s="355">
        <v>6</v>
      </c>
      <c r="K106" s="355">
        <v>18</v>
      </c>
      <c r="L106" s="355">
        <v>0</v>
      </c>
      <c r="M106" s="355">
        <v>18</v>
      </c>
      <c r="N106" s="356">
        <v>200</v>
      </c>
      <c r="O106" s="178"/>
      <c r="P106" s="355">
        <v>3</v>
      </c>
      <c r="Q106" s="355">
        <v>0</v>
      </c>
      <c r="R106" s="355">
        <v>0</v>
      </c>
      <c r="S106" s="355">
        <v>0</v>
      </c>
      <c r="T106" s="355">
        <v>1</v>
      </c>
      <c r="U106" s="355">
        <v>0</v>
      </c>
      <c r="V106" s="355">
        <v>1</v>
      </c>
      <c r="W106" s="357">
        <v>33.33</v>
      </c>
    </row>
    <row r="107" spans="1:23" ht="25.5">
      <c r="A107" s="178"/>
      <c r="B107" s="355" t="s">
        <v>293</v>
      </c>
      <c r="C107" s="355">
        <v>12313</v>
      </c>
      <c r="D107" s="355" t="s">
        <v>215</v>
      </c>
      <c r="E107" s="355" t="s">
        <v>178</v>
      </c>
      <c r="F107" s="355">
        <v>148</v>
      </c>
      <c r="G107" s="355">
        <v>10</v>
      </c>
      <c r="H107" s="355">
        <v>2</v>
      </c>
      <c r="I107" s="355">
        <v>0</v>
      </c>
      <c r="J107" s="355">
        <v>2</v>
      </c>
      <c r="K107" s="355">
        <v>8</v>
      </c>
      <c r="L107" s="355">
        <v>0</v>
      </c>
      <c r="M107" s="355">
        <v>8</v>
      </c>
      <c r="N107" s="356">
        <v>80</v>
      </c>
      <c r="O107" s="178"/>
      <c r="P107" s="355">
        <v>4</v>
      </c>
      <c r="Q107" s="355">
        <v>0</v>
      </c>
      <c r="R107" s="355">
        <v>0</v>
      </c>
      <c r="S107" s="355">
        <v>0</v>
      </c>
      <c r="T107" s="355">
        <v>2</v>
      </c>
      <c r="U107" s="355">
        <v>0</v>
      </c>
      <c r="V107" s="355">
        <v>2</v>
      </c>
      <c r="W107" s="357">
        <v>50</v>
      </c>
    </row>
    <row r="108" spans="1:23" ht="25.5">
      <c r="A108" s="178"/>
      <c r="B108" s="355" t="s">
        <v>293</v>
      </c>
      <c r="C108" s="355">
        <v>12338</v>
      </c>
      <c r="D108" s="355" t="s">
        <v>215</v>
      </c>
      <c r="E108" s="355" t="s">
        <v>178</v>
      </c>
      <c r="F108" s="355">
        <v>71</v>
      </c>
      <c r="G108" s="355">
        <v>5</v>
      </c>
      <c r="H108" s="355">
        <v>0</v>
      </c>
      <c r="I108" s="355">
        <v>0</v>
      </c>
      <c r="J108" s="355">
        <v>0</v>
      </c>
      <c r="K108" s="355">
        <v>0</v>
      </c>
      <c r="L108" s="355">
        <v>0</v>
      </c>
      <c r="M108" s="355">
        <v>0</v>
      </c>
      <c r="N108" s="356">
        <v>0</v>
      </c>
      <c r="O108" s="178"/>
      <c r="P108" s="355">
        <v>3</v>
      </c>
      <c r="Q108" s="355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7">
        <v>0</v>
      </c>
    </row>
    <row r="109" spans="1:23">
      <c r="A109" s="178"/>
      <c r="B109" s="355" t="s">
        <v>293</v>
      </c>
      <c r="C109" s="355">
        <v>12345</v>
      </c>
      <c r="D109" s="355" t="s">
        <v>187</v>
      </c>
      <c r="E109" s="355" t="s">
        <v>238</v>
      </c>
      <c r="F109" s="355">
        <v>158</v>
      </c>
      <c r="G109" s="355">
        <v>11</v>
      </c>
      <c r="H109" s="355">
        <v>1</v>
      </c>
      <c r="I109" s="355">
        <v>0</v>
      </c>
      <c r="J109" s="355">
        <v>1</v>
      </c>
      <c r="K109" s="355">
        <v>7</v>
      </c>
      <c r="L109" s="355">
        <v>5</v>
      </c>
      <c r="M109" s="355">
        <v>2</v>
      </c>
      <c r="N109" s="356">
        <v>18.18</v>
      </c>
      <c r="O109" s="178"/>
      <c r="P109" s="355">
        <v>4</v>
      </c>
      <c r="Q109" s="355">
        <v>0</v>
      </c>
      <c r="R109" s="355">
        <v>0</v>
      </c>
      <c r="S109" s="355">
        <v>0</v>
      </c>
      <c r="T109" s="355">
        <v>1</v>
      </c>
      <c r="U109" s="355">
        <v>1</v>
      </c>
      <c r="V109" s="355">
        <v>0</v>
      </c>
      <c r="W109" s="357">
        <v>0</v>
      </c>
    </row>
    <row r="110" spans="1:23">
      <c r="A110" s="178"/>
      <c r="B110" s="355" t="s">
        <v>293</v>
      </c>
      <c r="C110" s="355">
        <v>12375</v>
      </c>
      <c r="D110" s="355" t="s">
        <v>165</v>
      </c>
      <c r="E110" s="355" t="s">
        <v>239</v>
      </c>
      <c r="F110" s="355">
        <v>65</v>
      </c>
      <c r="G110" s="355">
        <v>5</v>
      </c>
      <c r="H110" s="355">
        <v>0</v>
      </c>
      <c r="I110" s="355">
        <v>0</v>
      </c>
      <c r="J110" s="355">
        <v>0</v>
      </c>
      <c r="K110" s="355">
        <v>0</v>
      </c>
      <c r="L110" s="355">
        <v>0</v>
      </c>
      <c r="M110" s="355">
        <v>0</v>
      </c>
      <c r="N110" s="356">
        <v>0</v>
      </c>
      <c r="O110" s="178"/>
      <c r="P110" s="355">
        <v>3</v>
      </c>
      <c r="Q110" s="355">
        <v>0</v>
      </c>
      <c r="R110" s="355">
        <v>0</v>
      </c>
      <c r="S110" s="355">
        <v>0</v>
      </c>
      <c r="T110" s="355">
        <v>0</v>
      </c>
      <c r="U110" s="355">
        <v>0</v>
      </c>
      <c r="V110" s="355">
        <v>0</v>
      </c>
      <c r="W110" s="357">
        <v>0</v>
      </c>
    </row>
    <row r="111" spans="1:23" ht="25.5">
      <c r="A111" s="178"/>
      <c r="B111" s="355" t="s">
        <v>293</v>
      </c>
      <c r="C111" s="355">
        <v>12449</v>
      </c>
      <c r="D111" s="355" t="s">
        <v>215</v>
      </c>
      <c r="E111" s="355" t="s">
        <v>178</v>
      </c>
      <c r="F111" s="355">
        <v>132</v>
      </c>
      <c r="G111" s="355">
        <v>9</v>
      </c>
      <c r="H111" s="355">
        <v>0</v>
      </c>
      <c r="I111" s="355">
        <v>0</v>
      </c>
      <c r="J111" s="355">
        <v>0</v>
      </c>
      <c r="K111" s="355">
        <v>7</v>
      </c>
      <c r="L111" s="355">
        <v>0</v>
      </c>
      <c r="M111" s="355">
        <v>7</v>
      </c>
      <c r="N111" s="356">
        <v>77.78</v>
      </c>
      <c r="O111" s="178"/>
      <c r="P111" s="355">
        <v>3</v>
      </c>
      <c r="Q111" s="355">
        <v>0</v>
      </c>
      <c r="R111" s="355">
        <v>0</v>
      </c>
      <c r="S111" s="355">
        <v>0</v>
      </c>
      <c r="T111" s="355">
        <v>2</v>
      </c>
      <c r="U111" s="355">
        <v>1</v>
      </c>
      <c r="V111" s="355">
        <v>1</v>
      </c>
      <c r="W111" s="357">
        <v>33.33</v>
      </c>
    </row>
    <row r="112" spans="1:23">
      <c r="A112" s="178"/>
      <c r="B112" s="355" t="s">
        <v>293</v>
      </c>
      <c r="C112" s="355">
        <v>12696</v>
      </c>
      <c r="D112" s="355" t="s">
        <v>201</v>
      </c>
      <c r="E112" s="355" t="s">
        <v>153</v>
      </c>
      <c r="F112" s="355">
        <v>150</v>
      </c>
      <c r="G112" s="355">
        <v>10</v>
      </c>
      <c r="H112" s="355">
        <v>0</v>
      </c>
      <c r="I112" s="355">
        <v>0</v>
      </c>
      <c r="J112" s="355">
        <v>0</v>
      </c>
      <c r="K112" s="355">
        <v>5</v>
      </c>
      <c r="L112" s="355">
        <v>0</v>
      </c>
      <c r="M112" s="355">
        <v>5</v>
      </c>
      <c r="N112" s="356">
        <v>50</v>
      </c>
      <c r="O112" s="178"/>
      <c r="P112" s="355">
        <v>4</v>
      </c>
      <c r="Q112" s="355">
        <v>0</v>
      </c>
      <c r="R112" s="355">
        <v>0</v>
      </c>
      <c r="S112" s="355">
        <v>0</v>
      </c>
      <c r="T112" s="355">
        <v>1</v>
      </c>
      <c r="U112" s="355">
        <v>0</v>
      </c>
      <c r="V112" s="355">
        <v>1</v>
      </c>
      <c r="W112" s="357">
        <v>25</v>
      </c>
    </row>
    <row r="113" spans="1:23">
      <c r="A113" s="178"/>
      <c r="B113" s="355" t="s">
        <v>293</v>
      </c>
      <c r="C113" s="355">
        <v>12708</v>
      </c>
      <c r="D113" s="355" t="s">
        <v>217</v>
      </c>
      <c r="E113" s="355" t="s">
        <v>151</v>
      </c>
      <c r="F113" s="355">
        <v>162</v>
      </c>
      <c r="G113" s="355">
        <v>11</v>
      </c>
      <c r="H113" s="355">
        <v>0</v>
      </c>
      <c r="I113" s="355">
        <v>0</v>
      </c>
      <c r="J113" s="355">
        <v>0</v>
      </c>
      <c r="K113" s="355">
        <v>7</v>
      </c>
      <c r="L113" s="355">
        <v>0</v>
      </c>
      <c r="M113" s="355">
        <v>7</v>
      </c>
      <c r="N113" s="356">
        <v>63.64</v>
      </c>
      <c r="O113" s="178"/>
      <c r="P113" s="355">
        <v>4</v>
      </c>
      <c r="Q113" s="355">
        <v>0</v>
      </c>
      <c r="R113" s="355">
        <v>0</v>
      </c>
      <c r="S113" s="355">
        <v>0</v>
      </c>
      <c r="T113" s="355">
        <v>3</v>
      </c>
      <c r="U113" s="355">
        <v>0</v>
      </c>
      <c r="V113" s="355">
        <v>3</v>
      </c>
      <c r="W113" s="357">
        <v>75</v>
      </c>
    </row>
    <row r="114" spans="1:23">
      <c r="A114" s="178"/>
      <c r="B114" s="355" t="s">
        <v>293</v>
      </c>
      <c r="C114" s="355">
        <v>12737</v>
      </c>
      <c r="D114" s="355" t="s">
        <v>218</v>
      </c>
      <c r="E114" s="355" t="s">
        <v>153</v>
      </c>
      <c r="F114" s="355">
        <v>30</v>
      </c>
      <c r="G114" s="355">
        <v>4</v>
      </c>
      <c r="H114" s="355">
        <v>0</v>
      </c>
      <c r="I114" s="355">
        <v>0</v>
      </c>
      <c r="J114" s="355">
        <v>0</v>
      </c>
      <c r="K114" s="355">
        <v>0</v>
      </c>
      <c r="L114" s="355">
        <v>0</v>
      </c>
      <c r="M114" s="355">
        <v>0</v>
      </c>
      <c r="N114" s="356">
        <v>0</v>
      </c>
      <c r="O114" s="178"/>
      <c r="P114" s="355">
        <v>3</v>
      </c>
      <c r="Q114" s="355">
        <v>0</v>
      </c>
      <c r="R114" s="355">
        <v>0</v>
      </c>
      <c r="S114" s="355">
        <v>0</v>
      </c>
      <c r="T114" s="355">
        <v>0</v>
      </c>
      <c r="U114" s="355">
        <v>1</v>
      </c>
      <c r="V114" s="355">
        <v>-1</v>
      </c>
      <c r="W114" s="357">
        <v>0</v>
      </c>
    </row>
    <row r="115" spans="1:23">
      <c r="A115" s="178"/>
      <c r="B115" s="355" t="s">
        <v>293</v>
      </c>
      <c r="C115" s="355">
        <v>12851</v>
      </c>
      <c r="D115" s="355" t="s">
        <v>213</v>
      </c>
      <c r="E115" s="355" t="s">
        <v>240</v>
      </c>
      <c r="F115" s="355">
        <v>187</v>
      </c>
      <c r="G115" s="355">
        <v>13</v>
      </c>
      <c r="H115" s="355">
        <v>0</v>
      </c>
      <c r="I115" s="355">
        <v>0</v>
      </c>
      <c r="J115" s="355">
        <v>0</v>
      </c>
      <c r="K115" s="355">
        <v>6</v>
      </c>
      <c r="L115" s="355">
        <v>0</v>
      </c>
      <c r="M115" s="355">
        <v>6</v>
      </c>
      <c r="N115" s="356">
        <v>46.15</v>
      </c>
      <c r="O115" s="178"/>
      <c r="P115" s="355">
        <v>5</v>
      </c>
      <c r="Q115" s="355">
        <v>0</v>
      </c>
      <c r="R115" s="355">
        <v>1</v>
      </c>
      <c r="S115" s="355">
        <v>-1</v>
      </c>
      <c r="T115" s="355">
        <v>4</v>
      </c>
      <c r="U115" s="355">
        <v>3</v>
      </c>
      <c r="V115" s="355">
        <v>1</v>
      </c>
      <c r="W115" s="357">
        <v>20</v>
      </c>
    </row>
    <row r="116" spans="1:23">
      <c r="A116" s="178"/>
      <c r="B116" s="355" t="s">
        <v>293</v>
      </c>
      <c r="C116" s="355">
        <v>12856</v>
      </c>
      <c r="D116" s="355" t="s">
        <v>224</v>
      </c>
      <c r="E116" s="355" t="s">
        <v>174</v>
      </c>
      <c r="F116" s="355">
        <v>195</v>
      </c>
      <c r="G116" s="355">
        <v>14</v>
      </c>
      <c r="H116" s="355">
        <v>0</v>
      </c>
      <c r="I116" s="355">
        <v>0</v>
      </c>
      <c r="J116" s="355">
        <v>0</v>
      </c>
      <c r="K116" s="355">
        <v>4</v>
      </c>
      <c r="L116" s="355">
        <v>0</v>
      </c>
      <c r="M116" s="355">
        <v>4</v>
      </c>
      <c r="N116" s="356">
        <v>28.57</v>
      </c>
      <c r="O116" s="178"/>
      <c r="P116" s="355">
        <v>5</v>
      </c>
      <c r="Q116" s="355">
        <v>0</v>
      </c>
      <c r="R116" s="355">
        <v>1</v>
      </c>
      <c r="S116" s="355">
        <v>-1</v>
      </c>
      <c r="T116" s="355">
        <v>2</v>
      </c>
      <c r="U116" s="355">
        <v>1</v>
      </c>
      <c r="V116" s="355">
        <v>1</v>
      </c>
      <c r="W116" s="357">
        <v>20</v>
      </c>
    </row>
    <row r="117" spans="1:23" ht="25.5">
      <c r="A117" s="178"/>
      <c r="B117" s="355" t="s">
        <v>293</v>
      </c>
      <c r="C117" s="355">
        <v>13004</v>
      </c>
      <c r="D117" s="355" t="s">
        <v>144</v>
      </c>
      <c r="E117" s="355" t="s">
        <v>241</v>
      </c>
      <c r="F117" s="355">
        <v>31</v>
      </c>
      <c r="G117" s="355">
        <v>4</v>
      </c>
      <c r="H117" s="355">
        <v>0</v>
      </c>
      <c r="I117" s="355">
        <v>0</v>
      </c>
      <c r="J117" s="355">
        <v>0</v>
      </c>
      <c r="K117" s="355">
        <v>2</v>
      </c>
      <c r="L117" s="355">
        <v>0</v>
      </c>
      <c r="M117" s="355">
        <v>2</v>
      </c>
      <c r="N117" s="356">
        <v>50</v>
      </c>
      <c r="O117" s="178"/>
      <c r="P117" s="355">
        <v>3</v>
      </c>
      <c r="Q117" s="355">
        <v>0</v>
      </c>
      <c r="R117" s="355">
        <v>0</v>
      </c>
      <c r="S117" s="355">
        <v>0</v>
      </c>
      <c r="T117" s="355">
        <v>1</v>
      </c>
      <c r="U117" s="355">
        <v>0</v>
      </c>
      <c r="V117" s="355">
        <v>1</v>
      </c>
      <c r="W117" s="357">
        <v>33.33</v>
      </c>
    </row>
    <row r="118" spans="1:23" ht="38.25">
      <c r="A118" s="178"/>
      <c r="B118" s="355" t="s">
        <v>293</v>
      </c>
      <c r="C118" s="355">
        <v>13024</v>
      </c>
      <c r="D118" s="355" t="s">
        <v>172</v>
      </c>
      <c r="E118" s="355" t="s">
        <v>242</v>
      </c>
      <c r="F118" s="355">
        <v>68</v>
      </c>
      <c r="G118" s="355">
        <v>5</v>
      </c>
      <c r="H118" s="355">
        <v>0</v>
      </c>
      <c r="I118" s="355">
        <v>0</v>
      </c>
      <c r="J118" s="355">
        <v>0</v>
      </c>
      <c r="K118" s="355">
        <v>0</v>
      </c>
      <c r="L118" s="355">
        <v>0</v>
      </c>
      <c r="M118" s="355">
        <v>0</v>
      </c>
      <c r="N118" s="356">
        <v>0</v>
      </c>
      <c r="O118" s="178"/>
      <c r="P118" s="355">
        <v>3</v>
      </c>
      <c r="Q118" s="355">
        <v>0</v>
      </c>
      <c r="R118" s="355">
        <v>0</v>
      </c>
      <c r="S118" s="355">
        <v>0</v>
      </c>
      <c r="T118" s="355">
        <v>0</v>
      </c>
      <c r="U118" s="355">
        <v>0</v>
      </c>
      <c r="V118" s="355">
        <v>0</v>
      </c>
      <c r="W118" s="357">
        <v>0</v>
      </c>
    </row>
    <row r="119" spans="1:23" ht="25.5">
      <c r="A119" s="178"/>
      <c r="B119" s="355" t="s">
        <v>846</v>
      </c>
      <c r="C119" s="355">
        <v>13272</v>
      </c>
      <c r="D119" s="355" t="s">
        <v>187</v>
      </c>
      <c r="E119" s="355" t="s">
        <v>243</v>
      </c>
      <c r="F119" s="355">
        <v>130</v>
      </c>
      <c r="G119" s="355">
        <v>9</v>
      </c>
      <c r="H119" s="355">
        <v>8</v>
      </c>
      <c r="I119" s="355">
        <v>0</v>
      </c>
      <c r="J119" s="355">
        <v>8</v>
      </c>
      <c r="K119" s="355">
        <v>13</v>
      </c>
      <c r="L119" s="355">
        <v>1</v>
      </c>
      <c r="M119" s="355">
        <v>12</v>
      </c>
      <c r="N119" s="356">
        <v>133.33000000000001</v>
      </c>
      <c r="O119" s="178"/>
      <c r="P119" s="355">
        <v>3</v>
      </c>
      <c r="Q119" s="355">
        <v>1</v>
      </c>
      <c r="R119" s="355">
        <v>0</v>
      </c>
      <c r="S119" s="355">
        <v>1</v>
      </c>
      <c r="T119" s="355">
        <v>5</v>
      </c>
      <c r="U119" s="355">
        <v>0</v>
      </c>
      <c r="V119" s="355">
        <v>5</v>
      </c>
      <c r="W119" s="357">
        <v>166.67</v>
      </c>
    </row>
    <row r="120" spans="1:23">
      <c r="A120" s="178"/>
      <c r="B120" s="355" t="s">
        <v>293</v>
      </c>
      <c r="C120" s="355">
        <v>13278</v>
      </c>
      <c r="D120" s="355" t="s">
        <v>150</v>
      </c>
      <c r="E120" s="355" t="s">
        <v>151</v>
      </c>
      <c r="F120" s="355">
        <v>115</v>
      </c>
      <c r="G120" s="355">
        <v>8</v>
      </c>
      <c r="H120" s="355">
        <v>0</v>
      </c>
      <c r="I120" s="355">
        <v>0</v>
      </c>
      <c r="J120" s="355">
        <v>0</v>
      </c>
      <c r="K120" s="355">
        <v>5</v>
      </c>
      <c r="L120" s="355">
        <v>0</v>
      </c>
      <c r="M120" s="355">
        <v>5</v>
      </c>
      <c r="N120" s="356">
        <v>62.5</v>
      </c>
      <c r="O120" s="178"/>
      <c r="P120" s="355">
        <v>3</v>
      </c>
      <c r="Q120" s="355">
        <v>0</v>
      </c>
      <c r="R120" s="355">
        <v>0</v>
      </c>
      <c r="S120" s="355">
        <v>0</v>
      </c>
      <c r="T120" s="355">
        <v>1</v>
      </c>
      <c r="U120" s="355">
        <v>1</v>
      </c>
      <c r="V120" s="355">
        <v>0</v>
      </c>
      <c r="W120" s="357">
        <v>0</v>
      </c>
    </row>
    <row r="121" spans="1:23" ht="25.5">
      <c r="A121" s="178"/>
      <c r="B121" s="355" t="s">
        <v>293</v>
      </c>
      <c r="C121" s="355">
        <v>13286</v>
      </c>
      <c r="D121" s="355" t="s">
        <v>224</v>
      </c>
      <c r="E121" s="355" t="s">
        <v>244</v>
      </c>
      <c r="F121" s="355">
        <v>200</v>
      </c>
      <c r="G121" s="355">
        <v>14</v>
      </c>
      <c r="H121" s="355">
        <v>2</v>
      </c>
      <c r="I121" s="355">
        <v>0</v>
      </c>
      <c r="J121" s="355">
        <v>2</v>
      </c>
      <c r="K121" s="355">
        <v>7</v>
      </c>
      <c r="L121" s="355">
        <v>0</v>
      </c>
      <c r="M121" s="355">
        <v>7</v>
      </c>
      <c r="N121" s="356">
        <v>50</v>
      </c>
      <c r="O121" s="178"/>
      <c r="P121" s="355">
        <v>5</v>
      </c>
      <c r="Q121" s="355">
        <v>0</v>
      </c>
      <c r="R121" s="355">
        <v>0</v>
      </c>
      <c r="S121" s="355">
        <v>0</v>
      </c>
      <c r="T121" s="355">
        <v>0</v>
      </c>
      <c r="U121" s="355">
        <v>0</v>
      </c>
      <c r="V121" s="355">
        <v>0</v>
      </c>
      <c r="W121" s="357">
        <v>0</v>
      </c>
    </row>
    <row r="122" spans="1:23" ht="51">
      <c r="A122" s="178"/>
      <c r="B122" s="355" t="s">
        <v>293</v>
      </c>
      <c r="C122" s="355">
        <v>13435</v>
      </c>
      <c r="D122" s="355" t="s">
        <v>201</v>
      </c>
      <c r="E122" s="355" t="s">
        <v>847</v>
      </c>
      <c r="F122" s="355">
        <v>29</v>
      </c>
      <c r="G122" s="355">
        <v>4</v>
      </c>
      <c r="H122" s="355">
        <v>0</v>
      </c>
      <c r="I122" s="355">
        <v>0</v>
      </c>
      <c r="J122" s="355">
        <v>0</v>
      </c>
      <c r="K122" s="355">
        <v>0</v>
      </c>
      <c r="L122" s="355">
        <v>0</v>
      </c>
      <c r="M122" s="355">
        <v>0</v>
      </c>
      <c r="N122" s="356">
        <v>0</v>
      </c>
      <c r="O122" s="178"/>
      <c r="P122" s="355">
        <v>3</v>
      </c>
      <c r="Q122" s="355">
        <v>0</v>
      </c>
      <c r="R122" s="355">
        <v>0</v>
      </c>
      <c r="S122" s="355">
        <v>0</v>
      </c>
      <c r="T122" s="355">
        <v>0</v>
      </c>
      <c r="U122" s="355">
        <v>0</v>
      </c>
      <c r="V122" s="355">
        <v>0</v>
      </c>
      <c r="W122" s="357">
        <v>0</v>
      </c>
    </row>
    <row r="123" spans="1:23">
      <c r="A123" s="178"/>
      <c r="B123" s="355" t="s">
        <v>293</v>
      </c>
      <c r="C123" s="355">
        <v>13497</v>
      </c>
      <c r="D123" s="355" t="s">
        <v>177</v>
      </c>
      <c r="E123" s="355" t="s">
        <v>151</v>
      </c>
      <c r="F123" s="355">
        <v>44</v>
      </c>
      <c r="G123" s="355">
        <v>4</v>
      </c>
      <c r="H123" s="355">
        <v>0</v>
      </c>
      <c r="I123" s="355">
        <v>0</v>
      </c>
      <c r="J123" s="355">
        <v>0</v>
      </c>
      <c r="K123" s="355">
        <v>0</v>
      </c>
      <c r="L123" s="355">
        <v>0</v>
      </c>
      <c r="M123" s="355">
        <v>0</v>
      </c>
      <c r="N123" s="356">
        <v>0</v>
      </c>
      <c r="O123" s="178"/>
      <c r="P123" s="355">
        <v>3</v>
      </c>
      <c r="Q123" s="355">
        <v>0</v>
      </c>
      <c r="R123" s="355">
        <v>0</v>
      </c>
      <c r="S123" s="355">
        <v>0</v>
      </c>
      <c r="T123" s="355">
        <v>0</v>
      </c>
      <c r="U123" s="355">
        <v>0</v>
      </c>
      <c r="V123" s="355">
        <v>0</v>
      </c>
      <c r="W123" s="357">
        <v>0</v>
      </c>
    </row>
    <row r="124" spans="1:23">
      <c r="A124" s="178"/>
      <c r="B124" s="355" t="s">
        <v>293</v>
      </c>
      <c r="C124" s="355">
        <v>13568</v>
      </c>
      <c r="D124" s="355" t="s">
        <v>173</v>
      </c>
      <c r="E124" s="355" t="s">
        <v>151</v>
      </c>
      <c r="F124" s="355">
        <v>39</v>
      </c>
      <c r="G124" s="355">
        <v>4</v>
      </c>
      <c r="H124" s="355">
        <v>0</v>
      </c>
      <c r="I124" s="355">
        <v>0</v>
      </c>
      <c r="J124" s="355">
        <v>0</v>
      </c>
      <c r="K124" s="355">
        <v>0</v>
      </c>
      <c r="L124" s="355">
        <v>0</v>
      </c>
      <c r="M124" s="355">
        <v>0</v>
      </c>
      <c r="N124" s="356">
        <v>0</v>
      </c>
      <c r="O124" s="178"/>
      <c r="P124" s="355">
        <v>3</v>
      </c>
      <c r="Q124" s="355">
        <v>0</v>
      </c>
      <c r="R124" s="355">
        <v>0</v>
      </c>
      <c r="S124" s="355">
        <v>0</v>
      </c>
      <c r="T124" s="355">
        <v>0</v>
      </c>
      <c r="U124" s="355">
        <v>0</v>
      </c>
      <c r="V124" s="355">
        <v>0</v>
      </c>
      <c r="W124" s="357">
        <v>0</v>
      </c>
    </row>
    <row r="125" spans="1:23">
      <c r="A125" s="178"/>
      <c r="B125" s="355" t="s">
        <v>293</v>
      </c>
      <c r="C125" s="355">
        <v>13719</v>
      </c>
      <c r="D125" s="355" t="s">
        <v>224</v>
      </c>
      <c r="E125" s="355" t="s">
        <v>246</v>
      </c>
      <c r="F125" s="355">
        <v>168</v>
      </c>
      <c r="G125" s="355">
        <v>11</v>
      </c>
      <c r="H125" s="355">
        <v>0</v>
      </c>
      <c r="I125" s="355">
        <v>0</v>
      </c>
      <c r="J125" s="355">
        <v>0</v>
      </c>
      <c r="K125" s="355">
        <v>3</v>
      </c>
      <c r="L125" s="355">
        <v>1</v>
      </c>
      <c r="M125" s="355">
        <v>2</v>
      </c>
      <c r="N125" s="356">
        <v>18.18</v>
      </c>
      <c r="O125" s="178"/>
      <c r="P125" s="355">
        <v>4</v>
      </c>
      <c r="Q125" s="355">
        <v>1</v>
      </c>
      <c r="R125" s="355">
        <v>0</v>
      </c>
      <c r="S125" s="355">
        <v>1</v>
      </c>
      <c r="T125" s="355">
        <v>3</v>
      </c>
      <c r="U125" s="355">
        <v>0</v>
      </c>
      <c r="V125" s="355">
        <v>3</v>
      </c>
      <c r="W125" s="357">
        <v>75</v>
      </c>
    </row>
    <row r="126" spans="1:23">
      <c r="A126" s="178"/>
      <c r="B126" s="355" t="s">
        <v>846</v>
      </c>
      <c r="C126" s="355">
        <v>13779</v>
      </c>
      <c r="D126" s="355" t="s">
        <v>199</v>
      </c>
      <c r="E126" s="355" t="s">
        <v>229</v>
      </c>
      <c r="F126" s="355">
        <v>200</v>
      </c>
      <c r="G126" s="355">
        <v>13</v>
      </c>
      <c r="H126" s="355">
        <v>2</v>
      </c>
      <c r="I126" s="355">
        <v>0</v>
      </c>
      <c r="J126" s="355">
        <v>2</v>
      </c>
      <c r="K126" s="355">
        <v>28</v>
      </c>
      <c r="L126" s="355">
        <v>0</v>
      </c>
      <c r="M126" s="355">
        <v>28</v>
      </c>
      <c r="N126" s="356">
        <v>215.38</v>
      </c>
      <c r="O126" s="178"/>
      <c r="P126" s="355">
        <v>5</v>
      </c>
      <c r="Q126" s="355">
        <v>0</v>
      </c>
      <c r="R126" s="355">
        <v>0</v>
      </c>
      <c r="S126" s="355">
        <v>0</v>
      </c>
      <c r="T126" s="355">
        <v>4</v>
      </c>
      <c r="U126" s="355">
        <v>0</v>
      </c>
      <c r="V126" s="355">
        <v>4</v>
      </c>
      <c r="W126" s="357">
        <v>80</v>
      </c>
    </row>
    <row r="127" spans="1:23">
      <c r="A127" s="178"/>
      <c r="B127" s="355" t="s">
        <v>846</v>
      </c>
      <c r="C127" s="355">
        <v>13836</v>
      </c>
      <c r="D127" s="355" t="s">
        <v>192</v>
      </c>
      <c r="E127" s="355" t="s">
        <v>193</v>
      </c>
      <c r="F127" s="355">
        <v>101</v>
      </c>
      <c r="G127" s="355">
        <v>7</v>
      </c>
      <c r="H127" s="355">
        <v>2</v>
      </c>
      <c r="I127" s="355">
        <v>0</v>
      </c>
      <c r="J127" s="355">
        <v>2</v>
      </c>
      <c r="K127" s="355">
        <v>7</v>
      </c>
      <c r="L127" s="355">
        <v>0</v>
      </c>
      <c r="M127" s="355">
        <v>7</v>
      </c>
      <c r="N127" s="356">
        <v>100</v>
      </c>
      <c r="O127" s="178"/>
      <c r="P127" s="355">
        <v>3</v>
      </c>
      <c r="Q127" s="355">
        <v>0</v>
      </c>
      <c r="R127" s="355">
        <v>1</v>
      </c>
      <c r="S127" s="355">
        <v>-1</v>
      </c>
      <c r="T127" s="355">
        <v>4</v>
      </c>
      <c r="U127" s="355">
        <v>1</v>
      </c>
      <c r="V127" s="355">
        <v>3</v>
      </c>
      <c r="W127" s="357">
        <v>100</v>
      </c>
    </row>
    <row r="128" spans="1:23">
      <c r="A128" s="178"/>
      <c r="B128" s="355" t="s">
        <v>293</v>
      </c>
      <c r="C128" s="355">
        <v>13841</v>
      </c>
      <c r="D128" s="355" t="s">
        <v>165</v>
      </c>
      <c r="E128" s="355" t="s">
        <v>247</v>
      </c>
      <c r="F128" s="355">
        <v>75</v>
      </c>
      <c r="G128" s="355">
        <v>5</v>
      </c>
      <c r="H128" s="355">
        <v>0</v>
      </c>
      <c r="I128" s="355">
        <v>0</v>
      </c>
      <c r="J128" s="355">
        <v>0</v>
      </c>
      <c r="K128" s="355">
        <v>2</v>
      </c>
      <c r="L128" s="355">
        <v>0</v>
      </c>
      <c r="M128" s="355">
        <v>2</v>
      </c>
      <c r="N128" s="356">
        <v>40</v>
      </c>
      <c r="O128" s="178"/>
      <c r="P128" s="355">
        <v>3</v>
      </c>
      <c r="Q128" s="355">
        <v>0</v>
      </c>
      <c r="R128" s="355">
        <v>0</v>
      </c>
      <c r="S128" s="355">
        <v>0</v>
      </c>
      <c r="T128" s="355">
        <v>0</v>
      </c>
      <c r="U128" s="355">
        <v>2</v>
      </c>
      <c r="V128" s="355">
        <v>-2</v>
      </c>
      <c r="W128" s="357">
        <v>0</v>
      </c>
    </row>
    <row r="129" spans="1:23">
      <c r="A129" s="178"/>
      <c r="B129" s="355" t="s">
        <v>293</v>
      </c>
      <c r="C129" s="355">
        <v>13895</v>
      </c>
      <c r="D129" s="355" t="s">
        <v>225</v>
      </c>
      <c r="E129" s="355" t="s">
        <v>248</v>
      </c>
      <c r="F129" s="355">
        <v>82</v>
      </c>
      <c r="G129" s="355">
        <v>6</v>
      </c>
      <c r="H129" s="355">
        <v>0</v>
      </c>
      <c r="I129" s="355">
        <v>0</v>
      </c>
      <c r="J129" s="355">
        <v>0</v>
      </c>
      <c r="K129" s="355">
        <v>1</v>
      </c>
      <c r="L129" s="355">
        <v>2</v>
      </c>
      <c r="M129" s="355">
        <v>-1</v>
      </c>
      <c r="N129" s="356">
        <v>0</v>
      </c>
      <c r="O129" s="178"/>
      <c r="P129" s="355">
        <v>3</v>
      </c>
      <c r="Q129" s="355">
        <v>2</v>
      </c>
      <c r="R129" s="355">
        <v>0</v>
      </c>
      <c r="S129" s="355">
        <v>2</v>
      </c>
      <c r="T129" s="355">
        <v>4</v>
      </c>
      <c r="U129" s="355">
        <v>1</v>
      </c>
      <c r="V129" s="355">
        <v>3</v>
      </c>
      <c r="W129" s="357">
        <v>100</v>
      </c>
    </row>
    <row r="130" spans="1:23" ht="25.5">
      <c r="A130" s="178"/>
      <c r="B130" s="355" t="s">
        <v>293</v>
      </c>
      <c r="C130" s="355">
        <v>14033</v>
      </c>
      <c r="D130" s="355" t="s">
        <v>148</v>
      </c>
      <c r="E130" s="355" t="s">
        <v>249</v>
      </c>
      <c r="F130" s="355">
        <v>43</v>
      </c>
      <c r="G130" s="355">
        <v>4</v>
      </c>
      <c r="H130" s="355">
        <v>0</v>
      </c>
      <c r="I130" s="355">
        <v>0</v>
      </c>
      <c r="J130" s="355">
        <v>0</v>
      </c>
      <c r="K130" s="355">
        <v>0</v>
      </c>
      <c r="L130" s="355">
        <v>0</v>
      </c>
      <c r="M130" s="355">
        <v>0</v>
      </c>
      <c r="N130" s="356">
        <v>0</v>
      </c>
      <c r="O130" s="178"/>
      <c r="P130" s="355">
        <v>3</v>
      </c>
      <c r="Q130" s="355">
        <v>0</v>
      </c>
      <c r="R130" s="355">
        <v>0</v>
      </c>
      <c r="S130" s="355">
        <v>0</v>
      </c>
      <c r="T130" s="355">
        <v>0</v>
      </c>
      <c r="U130" s="355">
        <v>0</v>
      </c>
      <c r="V130" s="355">
        <v>0</v>
      </c>
      <c r="W130" s="357">
        <v>0</v>
      </c>
    </row>
    <row r="131" spans="1:23">
      <c r="A131" s="178"/>
      <c r="B131" s="355" t="s">
        <v>293</v>
      </c>
      <c r="C131" s="355">
        <v>14089</v>
      </c>
      <c r="D131" s="355" t="s">
        <v>152</v>
      </c>
      <c r="E131" s="355" t="s">
        <v>250</v>
      </c>
      <c r="F131" s="355">
        <v>51</v>
      </c>
      <c r="G131" s="355">
        <v>4</v>
      </c>
      <c r="H131" s="355">
        <v>0</v>
      </c>
      <c r="I131" s="355">
        <v>0</v>
      </c>
      <c r="J131" s="355">
        <v>0</v>
      </c>
      <c r="K131" s="355">
        <v>1</v>
      </c>
      <c r="L131" s="355">
        <v>0</v>
      </c>
      <c r="M131" s="355">
        <v>1</v>
      </c>
      <c r="N131" s="356">
        <v>25</v>
      </c>
      <c r="O131" s="178"/>
      <c r="P131" s="355">
        <v>3</v>
      </c>
      <c r="Q131" s="355">
        <v>0</v>
      </c>
      <c r="R131" s="355">
        <v>0</v>
      </c>
      <c r="S131" s="355">
        <v>0</v>
      </c>
      <c r="T131" s="355">
        <v>0</v>
      </c>
      <c r="U131" s="355">
        <v>0</v>
      </c>
      <c r="V131" s="355">
        <v>0</v>
      </c>
      <c r="W131" s="357">
        <v>0</v>
      </c>
    </row>
    <row r="132" spans="1:23" ht="25.5">
      <c r="A132" s="178"/>
      <c r="B132" s="355" t="s">
        <v>846</v>
      </c>
      <c r="C132" s="355">
        <v>14101</v>
      </c>
      <c r="D132" s="355" t="s">
        <v>199</v>
      </c>
      <c r="E132" s="355" t="s">
        <v>251</v>
      </c>
      <c r="F132" s="355">
        <v>68</v>
      </c>
      <c r="G132" s="355">
        <v>4</v>
      </c>
      <c r="H132" s="355">
        <v>1</v>
      </c>
      <c r="I132" s="355">
        <v>0</v>
      </c>
      <c r="J132" s="355">
        <v>1</v>
      </c>
      <c r="K132" s="355">
        <v>6</v>
      </c>
      <c r="L132" s="355">
        <v>0</v>
      </c>
      <c r="M132" s="355">
        <v>6</v>
      </c>
      <c r="N132" s="356">
        <v>150</v>
      </c>
      <c r="O132" s="178"/>
      <c r="P132" s="355">
        <v>3</v>
      </c>
      <c r="Q132" s="355">
        <v>0</v>
      </c>
      <c r="R132" s="355">
        <v>0</v>
      </c>
      <c r="S132" s="355">
        <v>0</v>
      </c>
      <c r="T132" s="355">
        <v>2</v>
      </c>
      <c r="U132" s="355">
        <v>0</v>
      </c>
      <c r="V132" s="355">
        <v>2</v>
      </c>
      <c r="W132" s="357">
        <v>66.67</v>
      </c>
    </row>
    <row r="133" spans="1:23">
      <c r="A133" s="178"/>
      <c r="B133" s="355" t="s">
        <v>846</v>
      </c>
      <c r="C133" s="355">
        <v>14121</v>
      </c>
      <c r="D133" s="355" t="s">
        <v>218</v>
      </c>
      <c r="E133" s="355" t="s">
        <v>153</v>
      </c>
      <c r="F133" s="355">
        <v>112</v>
      </c>
      <c r="G133" s="355">
        <v>8</v>
      </c>
      <c r="H133" s="355">
        <v>5</v>
      </c>
      <c r="I133" s="355">
        <v>0</v>
      </c>
      <c r="J133" s="355">
        <v>5</v>
      </c>
      <c r="K133" s="355">
        <v>16</v>
      </c>
      <c r="L133" s="355">
        <v>1</v>
      </c>
      <c r="M133" s="355">
        <v>15</v>
      </c>
      <c r="N133" s="356">
        <v>187.5</v>
      </c>
      <c r="O133" s="178"/>
      <c r="P133" s="355">
        <v>3</v>
      </c>
      <c r="Q133" s="355">
        <v>0</v>
      </c>
      <c r="R133" s="355">
        <v>0</v>
      </c>
      <c r="S133" s="355">
        <v>0</v>
      </c>
      <c r="T133" s="355">
        <v>3</v>
      </c>
      <c r="U133" s="355">
        <v>1</v>
      </c>
      <c r="V133" s="355">
        <v>2</v>
      </c>
      <c r="W133" s="357">
        <v>66.67</v>
      </c>
    </row>
    <row r="134" spans="1:23">
      <c r="A134" s="178"/>
      <c r="B134" s="355" t="s">
        <v>293</v>
      </c>
      <c r="C134" s="355">
        <v>14139</v>
      </c>
      <c r="D134" s="355" t="s">
        <v>197</v>
      </c>
      <c r="E134" s="355" t="s">
        <v>153</v>
      </c>
      <c r="F134" s="355">
        <v>68</v>
      </c>
      <c r="G134" s="355">
        <v>5</v>
      </c>
      <c r="H134" s="355">
        <v>1</v>
      </c>
      <c r="I134" s="355">
        <v>0</v>
      </c>
      <c r="J134" s="355">
        <v>1</v>
      </c>
      <c r="K134" s="355">
        <v>1</v>
      </c>
      <c r="L134" s="355">
        <v>0</v>
      </c>
      <c r="M134" s="355">
        <v>1</v>
      </c>
      <c r="N134" s="356">
        <v>20</v>
      </c>
      <c r="O134" s="178"/>
      <c r="P134" s="355">
        <v>3</v>
      </c>
      <c r="Q134" s="355">
        <v>0</v>
      </c>
      <c r="R134" s="355">
        <v>0</v>
      </c>
      <c r="S134" s="355">
        <v>0</v>
      </c>
      <c r="T134" s="355">
        <v>0</v>
      </c>
      <c r="U134" s="355">
        <v>1</v>
      </c>
      <c r="V134" s="355">
        <v>-1</v>
      </c>
      <c r="W134" s="357">
        <v>0</v>
      </c>
    </row>
    <row r="135" spans="1:23">
      <c r="A135" s="178"/>
      <c r="B135" s="355" t="s">
        <v>293</v>
      </c>
      <c r="C135" s="355">
        <v>14157</v>
      </c>
      <c r="D135" s="355" t="s">
        <v>158</v>
      </c>
      <c r="E135" s="355" t="s">
        <v>159</v>
      </c>
      <c r="F135" s="355">
        <v>52</v>
      </c>
      <c r="G135" s="355">
        <v>4</v>
      </c>
      <c r="H135" s="355">
        <v>0</v>
      </c>
      <c r="I135" s="355">
        <v>0</v>
      </c>
      <c r="J135" s="355">
        <v>0</v>
      </c>
      <c r="K135" s="355">
        <v>0</v>
      </c>
      <c r="L135" s="355">
        <v>0</v>
      </c>
      <c r="M135" s="355">
        <v>0</v>
      </c>
      <c r="N135" s="356">
        <v>0</v>
      </c>
      <c r="O135" s="178"/>
      <c r="P135" s="355">
        <v>3</v>
      </c>
      <c r="Q135" s="355">
        <v>0</v>
      </c>
      <c r="R135" s="355">
        <v>0</v>
      </c>
      <c r="S135" s="355">
        <v>0</v>
      </c>
      <c r="T135" s="355">
        <v>0</v>
      </c>
      <c r="U135" s="355">
        <v>0</v>
      </c>
      <c r="V135" s="355">
        <v>0</v>
      </c>
      <c r="W135" s="357">
        <v>0</v>
      </c>
    </row>
    <row r="136" spans="1:23">
      <c r="A136" s="178"/>
      <c r="B136" s="355" t="s">
        <v>293</v>
      </c>
      <c r="C136" s="355">
        <v>14185</v>
      </c>
      <c r="D136" s="355" t="s">
        <v>217</v>
      </c>
      <c r="E136" s="355" t="s">
        <v>151</v>
      </c>
      <c r="F136" s="355">
        <v>92</v>
      </c>
      <c r="G136" s="355">
        <v>6</v>
      </c>
      <c r="H136" s="355">
        <v>0</v>
      </c>
      <c r="I136" s="355">
        <v>0</v>
      </c>
      <c r="J136" s="355">
        <v>0</v>
      </c>
      <c r="K136" s="355">
        <v>0</v>
      </c>
      <c r="L136" s="355">
        <v>0</v>
      </c>
      <c r="M136" s="355">
        <v>0</v>
      </c>
      <c r="N136" s="356">
        <v>0</v>
      </c>
      <c r="O136" s="178"/>
      <c r="P136" s="355">
        <v>3</v>
      </c>
      <c r="Q136" s="355">
        <v>0</v>
      </c>
      <c r="R136" s="355">
        <v>0</v>
      </c>
      <c r="S136" s="355">
        <v>0</v>
      </c>
      <c r="T136" s="355">
        <v>0</v>
      </c>
      <c r="U136" s="355">
        <v>0</v>
      </c>
      <c r="V136" s="355">
        <v>0</v>
      </c>
      <c r="W136" s="357">
        <v>0</v>
      </c>
    </row>
    <row r="137" spans="1:23">
      <c r="A137" s="178"/>
      <c r="B137" s="355" t="s">
        <v>293</v>
      </c>
      <c r="C137" s="355">
        <v>14230</v>
      </c>
      <c r="D137" s="355" t="s">
        <v>196</v>
      </c>
      <c r="E137" s="355" t="s">
        <v>252</v>
      </c>
      <c r="F137" s="355">
        <v>160</v>
      </c>
      <c r="G137" s="355">
        <v>11</v>
      </c>
      <c r="H137" s="355">
        <v>0</v>
      </c>
      <c r="I137" s="355">
        <v>0</v>
      </c>
      <c r="J137" s="355">
        <v>0</v>
      </c>
      <c r="K137" s="355">
        <v>5</v>
      </c>
      <c r="L137" s="355">
        <v>0</v>
      </c>
      <c r="M137" s="355">
        <v>5</v>
      </c>
      <c r="N137" s="356">
        <v>45.45</v>
      </c>
      <c r="O137" s="178"/>
      <c r="P137" s="355">
        <v>4</v>
      </c>
      <c r="Q137" s="355">
        <v>0</v>
      </c>
      <c r="R137" s="355">
        <v>0</v>
      </c>
      <c r="S137" s="355">
        <v>0</v>
      </c>
      <c r="T137" s="355">
        <v>5</v>
      </c>
      <c r="U137" s="355">
        <v>1</v>
      </c>
      <c r="V137" s="355">
        <v>4</v>
      </c>
      <c r="W137" s="357">
        <v>100</v>
      </c>
    </row>
    <row r="138" spans="1:23">
      <c r="A138" s="178"/>
      <c r="B138" s="355" t="s">
        <v>293</v>
      </c>
      <c r="C138" s="355">
        <v>14340</v>
      </c>
      <c r="D138" s="355" t="s">
        <v>192</v>
      </c>
      <c r="E138" s="355" t="s">
        <v>151</v>
      </c>
      <c r="F138" s="355">
        <v>26</v>
      </c>
      <c r="G138" s="355">
        <v>4</v>
      </c>
      <c r="H138" s="355">
        <v>0</v>
      </c>
      <c r="I138" s="355">
        <v>0</v>
      </c>
      <c r="J138" s="355">
        <v>0</v>
      </c>
      <c r="K138" s="355">
        <v>0</v>
      </c>
      <c r="L138" s="355">
        <v>0</v>
      </c>
      <c r="M138" s="355">
        <v>0</v>
      </c>
      <c r="N138" s="356">
        <v>0</v>
      </c>
      <c r="O138" s="178"/>
      <c r="P138" s="355">
        <v>3</v>
      </c>
      <c r="Q138" s="355">
        <v>0</v>
      </c>
      <c r="R138" s="355">
        <v>0</v>
      </c>
      <c r="S138" s="355">
        <v>0</v>
      </c>
      <c r="T138" s="355">
        <v>0</v>
      </c>
      <c r="U138" s="355">
        <v>0</v>
      </c>
      <c r="V138" s="355">
        <v>0</v>
      </c>
      <c r="W138" s="357">
        <v>0</v>
      </c>
    </row>
    <row r="139" spans="1:23">
      <c r="A139" s="178"/>
      <c r="B139" s="355" t="s">
        <v>293</v>
      </c>
      <c r="C139" s="355">
        <v>14357</v>
      </c>
      <c r="D139" s="355" t="s">
        <v>198</v>
      </c>
      <c r="E139" s="355" t="s">
        <v>151</v>
      </c>
      <c r="F139" s="355">
        <v>146</v>
      </c>
      <c r="G139" s="355">
        <v>10</v>
      </c>
      <c r="H139" s="355">
        <v>1</v>
      </c>
      <c r="I139" s="355">
        <v>0</v>
      </c>
      <c r="J139" s="355">
        <v>1</v>
      </c>
      <c r="K139" s="355">
        <v>5</v>
      </c>
      <c r="L139" s="355">
        <v>5</v>
      </c>
      <c r="M139" s="355">
        <v>0</v>
      </c>
      <c r="N139" s="356">
        <v>0</v>
      </c>
      <c r="O139" s="178"/>
      <c r="P139" s="355">
        <v>4</v>
      </c>
      <c r="Q139" s="355">
        <v>2</v>
      </c>
      <c r="R139" s="355">
        <v>0</v>
      </c>
      <c r="S139" s="355">
        <v>2</v>
      </c>
      <c r="T139" s="355">
        <v>2</v>
      </c>
      <c r="U139" s="355">
        <v>0</v>
      </c>
      <c r="V139" s="355">
        <v>2</v>
      </c>
      <c r="W139" s="357">
        <v>50</v>
      </c>
    </row>
    <row r="140" spans="1:23">
      <c r="A140" s="178"/>
      <c r="B140" s="355" t="s">
        <v>293</v>
      </c>
      <c r="C140" s="355">
        <v>14583</v>
      </c>
      <c r="D140" s="355" t="s">
        <v>156</v>
      </c>
      <c r="E140" s="355" t="s">
        <v>253</v>
      </c>
      <c r="F140" s="355">
        <v>110</v>
      </c>
      <c r="G140" s="355">
        <v>8</v>
      </c>
      <c r="H140" s="355">
        <v>0</v>
      </c>
      <c r="I140" s="355">
        <v>0</v>
      </c>
      <c r="J140" s="355">
        <v>0</v>
      </c>
      <c r="K140" s="355">
        <v>7</v>
      </c>
      <c r="L140" s="355">
        <v>0</v>
      </c>
      <c r="M140" s="355">
        <v>7</v>
      </c>
      <c r="N140" s="356">
        <v>87.5</v>
      </c>
      <c r="O140" s="178"/>
      <c r="P140" s="355">
        <v>3</v>
      </c>
      <c r="Q140" s="355">
        <v>0</v>
      </c>
      <c r="R140" s="355">
        <v>0</v>
      </c>
      <c r="S140" s="355">
        <v>0</v>
      </c>
      <c r="T140" s="355">
        <v>0</v>
      </c>
      <c r="U140" s="355">
        <v>0</v>
      </c>
      <c r="V140" s="355">
        <v>0</v>
      </c>
      <c r="W140" s="357">
        <v>0</v>
      </c>
    </row>
    <row r="141" spans="1:23" ht="25.5">
      <c r="A141" s="178"/>
      <c r="B141" s="355" t="s">
        <v>293</v>
      </c>
      <c r="C141" s="355">
        <v>14610</v>
      </c>
      <c r="D141" s="355" t="s">
        <v>182</v>
      </c>
      <c r="E141" s="355" t="s">
        <v>254</v>
      </c>
      <c r="F141" s="355">
        <v>26</v>
      </c>
      <c r="G141" s="355">
        <v>4</v>
      </c>
      <c r="H141" s="355">
        <v>0</v>
      </c>
      <c r="I141" s="355">
        <v>0</v>
      </c>
      <c r="J141" s="355">
        <v>0</v>
      </c>
      <c r="K141" s="355">
        <v>0</v>
      </c>
      <c r="L141" s="355">
        <v>0</v>
      </c>
      <c r="M141" s="355">
        <v>0</v>
      </c>
      <c r="N141" s="356">
        <v>0</v>
      </c>
      <c r="O141" s="178"/>
      <c r="P141" s="355">
        <v>3</v>
      </c>
      <c r="Q141" s="355">
        <v>0</v>
      </c>
      <c r="R141" s="355">
        <v>0</v>
      </c>
      <c r="S141" s="355">
        <v>0</v>
      </c>
      <c r="T141" s="355">
        <v>0</v>
      </c>
      <c r="U141" s="355">
        <v>0</v>
      </c>
      <c r="V141" s="355">
        <v>0</v>
      </c>
      <c r="W141" s="357">
        <v>0</v>
      </c>
    </row>
    <row r="142" spans="1:23">
      <c r="A142" s="178"/>
      <c r="B142" s="355" t="s">
        <v>293</v>
      </c>
      <c r="C142" s="355">
        <v>14621</v>
      </c>
      <c r="D142" s="355" t="s">
        <v>152</v>
      </c>
      <c r="E142" s="355" t="s">
        <v>153</v>
      </c>
      <c r="F142" s="355">
        <v>63</v>
      </c>
      <c r="G142" s="355">
        <v>4</v>
      </c>
      <c r="H142" s="355">
        <v>0</v>
      </c>
      <c r="I142" s="355">
        <v>0</v>
      </c>
      <c r="J142" s="355">
        <v>0</v>
      </c>
      <c r="K142" s="355">
        <v>1</v>
      </c>
      <c r="L142" s="355">
        <v>0</v>
      </c>
      <c r="M142" s="355">
        <v>1</v>
      </c>
      <c r="N142" s="356">
        <v>25</v>
      </c>
      <c r="O142" s="178"/>
      <c r="P142" s="355">
        <v>3</v>
      </c>
      <c r="Q142" s="355">
        <v>0</v>
      </c>
      <c r="R142" s="355">
        <v>0</v>
      </c>
      <c r="S142" s="355">
        <v>0</v>
      </c>
      <c r="T142" s="355">
        <v>3</v>
      </c>
      <c r="U142" s="355">
        <v>0</v>
      </c>
      <c r="V142" s="355">
        <v>3</v>
      </c>
      <c r="W142" s="357">
        <v>100</v>
      </c>
    </row>
    <row r="143" spans="1:23">
      <c r="A143" s="178"/>
      <c r="B143" s="355" t="s">
        <v>293</v>
      </c>
      <c r="C143" s="355">
        <v>14804</v>
      </c>
      <c r="D143" s="355" t="s">
        <v>176</v>
      </c>
      <c r="E143" s="355" t="s">
        <v>255</v>
      </c>
      <c r="F143" s="355">
        <v>53</v>
      </c>
      <c r="G143" s="355">
        <v>4</v>
      </c>
      <c r="H143" s="355">
        <v>0</v>
      </c>
      <c r="I143" s="355">
        <v>0</v>
      </c>
      <c r="J143" s="355">
        <v>0</v>
      </c>
      <c r="K143" s="355">
        <v>0</v>
      </c>
      <c r="L143" s="355">
        <v>0</v>
      </c>
      <c r="M143" s="355">
        <v>0</v>
      </c>
      <c r="N143" s="356">
        <v>0</v>
      </c>
      <c r="O143" s="178"/>
      <c r="P143" s="355">
        <v>3</v>
      </c>
      <c r="Q143" s="355">
        <v>0</v>
      </c>
      <c r="R143" s="355">
        <v>0</v>
      </c>
      <c r="S143" s="355">
        <v>0</v>
      </c>
      <c r="T143" s="355">
        <v>0</v>
      </c>
      <c r="U143" s="355">
        <v>0</v>
      </c>
      <c r="V143" s="355">
        <v>0</v>
      </c>
      <c r="W143" s="357">
        <v>0</v>
      </c>
    </row>
    <row r="144" spans="1:23">
      <c r="A144" s="178"/>
      <c r="B144" s="355" t="s">
        <v>293</v>
      </c>
      <c r="C144" s="355">
        <v>15001</v>
      </c>
      <c r="D144" s="355" t="s">
        <v>198</v>
      </c>
      <c r="E144" s="355" t="s">
        <v>151</v>
      </c>
      <c r="F144" s="355">
        <v>130</v>
      </c>
      <c r="G144" s="355">
        <v>9</v>
      </c>
      <c r="H144" s="355">
        <v>1</v>
      </c>
      <c r="I144" s="355">
        <v>0</v>
      </c>
      <c r="J144" s="355">
        <v>1</v>
      </c>
      <c r="K144" s="355">
        <v>2</v>
      </c>
      <c r="L144" s="355">
        <v>1</v>
      </c>
      <c r="M144" s="355">
        <v>1</v>
      </c>
      <c r="N144" s="356">
        <v>11.11</v>
      </c>
      <c r="O144" s="178"/>
      <c r="P144" s="355">
        <v>3</v>
      </c>
      <c r="Q144" s="355">
        <v>1</v>
      </c>
      <c r="R144" s="355">
        <v>0</v>
      </c>
      <c r="S144" s="355">
        <v>1</v>
      </c>
      <c r="T144" s="355">
        <v>7</v>
      </c>
      <c r="U144" s="355">
        <v>0</v>
      </c>
      <c r="V144" s="355">
        <v>7</v>
      </c>
      <c r="W144" s="357">
        <v>233.33</v>
      </c>
    </row>
    <row r="145" spans="1:23">
      <c r="A145" s="178"/>
      <c r="B145" s="355" t="s">
        <v>293</v>
      </c>
      <c r="C145" s="355">
        <v>15164</v>
      </c>
      <c r="D145" s="355" t="s">
        <v>156</v>
      </c>
      <c r="E145" s="355" t="s">
        <v>157</v>
      </c>
      <c r="F145" s="355">
        <v>94</v>
      </c>
      <c r="G145" s="355">
        <v>7</v>
      </c>
      <c r="H145" s="355">
        <v>1</v>
      </c>
      <c r="I145" s="355">
        <v>0</v>
      </c>
      <c r="J145" s="355">
        <v>1</v>
      </c>
      <c r="K145" s="355">
        <v>6</v>
      </c>
      <c r="L145" s="355">
        <v>0</v>
      </c>
      <c r="M145" s="355">
        <v>6</v>
      </c>
      <c r="N145" s="356">
        <v>85.71</v>
      </c>
      <c r="O145" s="178"/>
      <c r="P145" s="355">
        <v>3</v>
      </c>
      <c r="Q145" s="355">
        <v>0</v>
      </c>
      <c r="R145" s="355">
        <v>0</v>
      </c>
      <c r="S145" s="355">
        <v>0</v>
      </c>
      <c r="T145" s="355">
        <v>3</v>
      </c>
      <c r="U145" s="355">
        <v>0</v>
      </c>
      <c r="V145" s="355">
        <v>3</v>
      </c>
      <c r="W145" s="357">
        <v>100</v>
      </c>
    </row>
    <row r="146" spans="1:23">
      <c r="A146" s="178"/>
      <c r="B146" s="355" t="s">
        <v>293</v>
      </c>
      <c r="C146" s="355">
        <v>15325</v>
      </c>
      <c r="D146" s="355" t="s">
        <v>181</v>
      </c>
      <c r="E146" s="355" t="s">
        <v>153</v>
      </c>
      <c r="F146" s="355">
        <v>41</v>
      </c>
      <c r="G146" s="355">
        <v>4</v>
      </c>
      <c r="H146" s="355">
        <v>0</v>
      </c>
      <c r="I146" s="355">
        <v>0</v>
      </c>
      <c r="J146" s="355">
        <v>0</v>
      </c>
      <c r="K146" s="355">
        <v>0</v>
      </c>
      <c r="L146" s="355">
        <v>0</v>
      </c>
      <c r="M146" s="355">
        <v>0</v>
      </c>
      <c r="N146" s="356">
        <v>0</v>
      </c>
      <c r="O146" s="178"/>
      <c r="P146" s="355">
        <v>3</v>
      </c>
      <c r="Q146" s="355">
        <v>0</v>
      </c>
      <c r="R146" s="355">
        <v>0</v>
      </c>
      <c r="S146" s="355">
        <v>0</v>
      </c>
      <c r="T146" s="355">
        <v>0</v>
      </c>
      <c r="U146" s="355">
        <v>0</v>
      </c>
      <c r="V146" s="355">
        <v>0</v>
      </c>
      <c r="W146" s="357">
        <v>0</v>
      </c>
    </row>
    <row r="147" spans="1:23">
      <c r="A147" s="178"/>
      <c r="B147" s="355" t="s">
        <v>293</v>
      </c>
      <c r="C147" s="355">
        <v>15376</v>
      </c>
      <c r="D147" s="355" t="s">
        <v>197</v>
      </c>
      <c r="E147" s="355" t="s">
        <v>153</v>
      </c>
      <c r="F147" s="355">
        <v>111</v>
      </c>
      <c r="G147" s="355">
        <v>8</v>
      </c>
      <c r="H147" s="355">
        <v>1</v>
      </c>
      <c r="I147" s="355">
        <v>0</v>
      </c>
      <c r="J147" s="355">
        <v>1</v>
      </c>
      <c r="K147" s="355">
        <v>5</v>
      </c>
      <c r="L147" s="355">
        <v>0</v>
      </c>
      <c r="M147" s="355">
        <v>5</v>
      </c>
      <c r="N147" s="356">
        <v>62.5</v>
      </c>
      <c r="O147" s="178"/>
      <c r="P147" s="355">
        <v>3</v>
      </c>
      <c r="Q147" s="355">
        <v>0</v>
      </c>
      <c r="R147" s="355">
        <v>0</v>
      </c>
      <c r="S147" s="355">
        <v>0</v>
      </c>
      <c r="T147" s="355">
        <v>1</v>
      </c>
      <c r="U147" s="355">
        <v>0</v>
      </c>
      <c r="V147" s="355">
        <v>1</v>
      </c>
      <c r="W147" s="357">
        <v>33.33</v>
      </c>
    </row>
    <row r="148" spans="1:23">
      <c r="A148" s="178"/>
      <c r="B148" s="355" t="s">
        <v>293</v>
      </c>
      <c r="C148" s="355">
        <v>15497</v>
      </c>
      <c r="D148" s="355" t="s">
        <v>173</v>
      </c>
      <c r="E148" s="355" t="s">
        <v>151</v>
      </c>
      <c r="F148" s="355">
        <v>66</v>
      </c>
      <c r="G148" s="355">
        <v>5</v>
      </c>
      <c r="H148" s="355">
        <v>0</v>
      </c>
      <c r="I148" s="355">
        <v>0</v>
      </c>
      <c r="J148" s="355">
        <v>0</v>
      </c>
      <c r="K148" s="355">
        <v>0</v>
      </c>
      <c r="L148" s="355">
        <v>0</v>
      </c>
      <c r="M148" s="355">
        <v>0</v>
      </c>
      <c r="N148" s="356">
        <v>0</v>
      </c>
      <c r="O148" s="178"/>
      <c r="P148" s="355">
        <v>3</v>
      </c>
      <c r="Q148" s="355">
        <v>0</v>
      </c>
      <c r="R148" s="355">
        <v>0</v>
      </c>
      <c r="S148" s="355">
        <v>0</v>
      </c>
      <c r="T148" s="355">
        <v>0</v>
      </c>
      <c r="U148" s="355">
        <v>1</v>
      </c>
      <c r="V148" s="355">
        <v>-1</v>
      </c>
      <c r="W148" s="357">
        <v>0</v>
      </c>
    </row>
    <row r="149" spans="1:23">
      <c r="A149" s="178"/>
      <c r="B149" s="355" t="s">
        <v>293</v>
      </c>
      <c r="C149" s="355">
        <v>15576</v>
      </c>
      <c r="D149" s="355" t="s">
        <v>217</v>
      </c>
      <c r="E149" s="355" t="s">
        <v>151</v>
      </c>
      <c r="F149" s="355">
        <v>61</v>
      </c>
      <c r="G149" s="355">
        <v>4</v>
      </c>
      <c r="H149" s="355">
        <v>0</v>
      </c>
      <c r="I149" s="355">
        <v>0</v>
      </c>
      <c r="J149" s="355">
        <v>0</v>
      </c>
      <c r="K149" s="355">
        <v>2</v>
      </c>
      <c r="L149" s="355">
        <v>0</v>
      </c>
      <c r="M149" s="355">
        <v>2</v>
      </c>
      <c r="N149" s="356">
        <v>50</v>
      </c>
      <c r="O149" s="178"/>
      <c r="P149" s="355">
        <v>3</v>
      </c>
      <c r="Q149" s="355">
        <v>1</v>
      </c>
      <c r="R149" s="355">
        <v>0</v>
      </c>
      <c r="S149" s="355">
        <v>1</v>
      </c>
      <c r="T149" s="355">
        <v>1</v>
      </c>
      <c r="U149" s="355">
        <v>2</v>
      </c>
      <c r="V149" s="355">
        <v>-1</v>
      </c>
      <c r="W149" s="357">
        <v>0</v>
      </c>
    </row>
    <row r="150" spans="1:23" ht="25.5">
      <c r="A150" s="178"/>
      <c r="B150" s="355" t="s">
        <v>293</v>
      </c>
      <c r="C150" s="355">
        <v>15704</v>
      </c>
      <c r="D150" s="355" t="s">
        <v>152</v>
      </c>
      <c r="E150" s="355" t="s">
        <v>256</v>
      </c>
      <c r="F150" s="355">
        <v>57</v>
      </c>
      <c r="G150" s="355">
        <v>4</v>
      </c>
      <c r="H150" s="355">
        <v>0</v>
      </c>
      <c r="I150" s="355">
        <v>0</v>
      </c>
      <c r="J150" s="355">
        <v>0</v>
      </c>
      <c r="K150" s="355">
        <v>0</v>
      </c>
      <c r="L150" s="355">
        <v>0</v>
      </c>
      <c r="M150" s="355">
        <v>0</v>
      </c>
      <c r="N150" s="356">
        <v>0</v>
      </c>
      <c r="O150" s="178"/>
      <c r="P150" s="355">
        <v>3</v>
      </c>
      <c r="Q150" s="355">
        <v>0</v>
      </c>
      <c r="R150" s="355">
        <v>0</v>
      </c>
      <c r="S150" s="355">
        <v>0</v>
      </c>
      <c r="T150" s="355">
        <v>0</v>
      </c>
      <c r="U150" s="355">
        <v>0</v>
      </c>
      <c r="V150" s="355">
        <v>0</v>
      </c>
      <c r="W150" s="357">
        <v>0</v>
      </c>
    </row>
    <row r="151" spans="1:23">
      <c r="A151" s="178"/>
      <c r="B151" s="355" t="s">
        <v>293</v>
      </c>
      <c r="C151" s="355">
        <v>16061</v>
      </c>
      <c r="D151" s="355" t="s">
        <v>218</v>
      </c>
      <c r="E151" s="355" t="s">
        <v>153</v>
      </c>
      <c r="F151" s="355">
        <v>29</v>
      </c>
      <c r="G151" s="355">
        <v>4</v>
      </c>
      <c r="H151" s="355">
        <v>0</v>
      </c>
      <c r="I151" s="355">
        <v>0</v>
      </c>
      <c r="J151" s="355">
        <v>0</v>
      </c>
      <c r="K151" s="355">
        <v>0</v>
      </c>
      <c r="L151" s="355">
        <v>0</v>
      </c>
      <c r="M151" s="355">
        <v>0</v>
      </c>
      <c r="N151" s="356">
        <v>0</v>
      </c>
      <c r="O151" s="178"/>
      <c r="P151" s="355">
        <v>3</v>
      </c>
      <c r="Q151" s="355">
        <v>0</v>
      </c>
      <c r="R151" s="355">
        <v>1</v>
      </c>
      <c r="S151" s="355">
        <v>-1</v>
      </c>
      <c r="T151" s="355">
        <v>1</v>
      </c>
      <c r="U151" s="355">
        <v>1</v>
      </c>
      <c r="V151" s="355">
        <v>0</v>
      </c>
      <c r="W151" s="357">
        <v>0</v>
      </c>
    </row>
    <row r="152" spans="1:23">
      <c r="A152" s="178"/>
      <c r="B152" s="355" t="s">
        <v>846</v>
      </c>
      <c r="C152" s="355">
        <v>16277</v>
      </c>
      <c r="D152" s="355" t="s">
        <v>163</v>
      </c>
      <c r="E152" s="355" t="s">
        <v>164</v>
      </c>
      <c r="F152" s="355">
        <v>58</v>
      </c>
      <c r="G152" s="355">
        <v>4</v>
      </c>
      <c r="H152" s="355">
        <v>0</v>
      </c>
      <c r="I152" s="355">
        <v>0</v>
      </c>
      <c r="J152" s="355">
        <v>0</v>
      </c>
      <c r="K152" s="355">
        <v>4</v>
      </c>
      <c r="L152" s="355">
        <v>0</v>
      </c>
      <c r="M152" s="355">
        <v>4</v>
      </c>
      <c r="N152" s="356">
        <v>100</v>
      </c>
      <c r="O152" s="178"/>
      <c r="P152" s="355">
        <v>3</v>
      </c>
      <c r="Q152" s="355">
        <v>0</v>
      </c>
      <c r="R152" s="355">
        <v>1</v>
      </c>
      <c r="S152" s="355">
        <v>-1</v>
      </c>
      <c r="T152" s="355">
        <v>1</v>
      </c>
      <c r="U152" s="355">
        <v>1</v>
      </c>
      <c r="V152" s="355">
        <v>0</v>
      </c>
      <c r="W152" s="357">
        <v>0</v>
      </c>
    </row>
    <row r="153" spans="1:23">
      <c r="A153" s="178"/>
      <c r="B153" s="355" t="s">
        <v>846</v>
      </c>
      <c r="C153" s="355">
        <v>16776</v>
      </c>
      <c r="D153" s="355" t="s">
        <v>217</v>
      </c>
      <c r="E153" s="355" t="s">
        <v>151</v>
      </c>
      <c r="F153" s="355">
        <v>21</v>
      </c>
      <c r="G153" s="355">
        <v>4</v>
      </c>
      <c r="H153" s="355">
        <v>0</v>
      </c>
      <c r="I153" s="355">
        <v>0</v>
      </c>
      <c r="J153" s="355">
        <v>0</v>
      </c>
      <c r="K153" s="355">
        <v>4</v>
      </c>
      <c r="L153" s="355">
        <v>0</v>
      </c>
      <c r="M153" s="355">
        <v>4</v>
      </c>
      <c r="N153" s="356">
        <v>100</v>
      </c>
      <c r="O153" s="178"/>
      <c r="P153" s="355">
        <v>3</v>
      </c>
      <c r="Q153" s="355">
        <v>0</v>
      </c>
      <c r="R153" s="355">
        <v>0</v>
      </c>
      <c r="S153" s="355">
        <v>0</v>
      </c>
      <c r="T153" s="355">
        <v>0</v>
      </c>
      <c r="U153" s="355">
        <v>0</v>
      </c>
      <c r="V153" s="355">
        <v>0</v>
      </c>
      <c r="W153" s="357">
        <v>0</v>
      </c>
    </row>
    <row r="154" spans="1:23">
      <c r="A154" s="178"/>
      <c r="B154" s="355" t="s">
        <v>293</v>
      </c>
      <c r="C154" s="355">
        <v>16856</v>
      </c>
      <c r="D154" s="355" t="s">
        <v>156</v>
      </c>
      <c r="E154" s="355" t="s">
        <v>771</v>
      </c>
      <c r="F154" s="355"/>
      <c r="G154" s="355">
        <v>0</v>
      </c>
      <c r="H154" s="355">
        <v>5</v>
      </c>
      <c r="I154" s="355">
        <v>0</v>
      </c>
      <c r="J154" s="355">
        <v>5</v>
      </c>
      <c r="K154" s="355">
        <v>11</v>
      </c>
      <c r="L154" s="355">
        <v>0</v>
      </c>
      <c r="M154" s="355">
        <v>11</v>
      </c>
      <c r="N154" s="356">
        <v>0</v>
      </c>
      <c r="O154" s="178"/>
      <c r="P154" s="355">
        <v>0</v>
      </c>
      <c r="Q154" s="355">
        <v>0</v>
      </c>
      <c r="R154" s="355">
        <v>0</v>
      </c>
      <c r="S154" s="355">
        <v>0</v>
      </c>
      <c r="T154" s="355">
        <v>1</v>
      </c>
      <c r="U154" s="355">
        <v>0</v>
      </c>
      <c r="V154" s="355">
        <v>1</v>
      </c>
      <c r="W154" s="357">
        <v>0</v>
      </c>
    </row>
    <row r="155" spans="1:23" ht="25.5">
      <c r="A155" s="178"/>
      <c r="B155" s="355" t="s">
        <v>293</v>
      </c>
      <c r="C155" s="355">
        <v>98002</v>
      </c>
      <c r="D155" s="355" t="s">
        <v>227</v>
      </c>
      <c r="E155" s="355" t="s">
        <v>258</v>
      </c>
      <c r="F155" s="355"/>
      <c r="G155" s="355">
        <v>0</v>
      </c>
      <c r="H155" s="355">
        <v>0</v>
      </c>
      <c r="I155" s="355">
        <v>0</v>
      </c>
      <c r="J155" s="355">
        <v>0</v>
      </c>
      <c r="K155" s="355">
        <v>0</v>
      </c>
      <c r="L155" s="355">
        <v>0</v>
      </c>
      <c r="M155" s="355">
        <v>0</v>
      </c>
      <c r="N155" s="356">
        <v>0</v>
      </c>
      <c r="O155" s="178"/>
      <c r="P155" s="355">
        <v>0</v>
      </c>
      <c r="Q155" s="355">
        <v>0</v>
      </c>
      <c r="R155" s="355">
        <v>0</v>
      </c>
      <c r="S155" s="355">
        <v>0</v>
      </c>
      <c r="T155" s="355">
        <v>0</v>
      </c>
      <c r="U155" s="355">
        <v>0</v>
      </c>
      <c r="V155" s="355">
        <v>0</v>
      </c>
      <c r="W155" s="357">
        <v>0</v>
      </c>
    </row>
    <row r="156" spans="1:23">
      <c r="K156">
        <f>SUM(K6:K155)</f>
        <v>491</v>
      </c>
    </row>
  </sheetData>
  <mergeCells count="10">
    <mergeCell ref="E1:R1"/>
    <mergeCell ref="E2:F2"/>
    <mergeCell ref="G2:I2"/>
    <mergeCell ref="M2:N2"/>
    <mergeCell ref="O2:R2"/>
    <mergeCell ref="B3:F4"/>
    <mergeCell ref="G3:N3"/>
    <mergeCell ref="P3:W3"/>
    <mergeCell ref="G4:N4"/>
    <mergeCell ref="P4:W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156"/>
  <sheetViews>
    <sheetView topLeftCell="A58" workbookViewId="0">
      <selection activeCell="K77" sqref="K77"/>
    </sheetView>
  </sheetViews>
  <sheetFormatPr defaultRowHeight="15"/>
  <cols>
    <col min="2" max="2" width="1.7109375" bestFit="1" customWidth="1"/>
    <col min="3" max="3" width="7.28515625" bestFit="1" customWidth="1"/>
    <col min="4" max="4" width="8.7109375" bestFit="1" customWidth="1"/>
    <col min="6" max="6" width="8.85546875" bestFit="1" customWidth="1"/>
    <col min="7" max="7" width="6.28515625" bestFit="1" customWidth="1"/>
    <col min="8" max="8" width="4.5703125" bestFit="1" customWidth="1"/>
    <col min="9" max="9" width="5" bestFit="1" customWidth="1"/>
    <col min="10" max="10" width="4" bestFit="1" customWidth="1"/>
    <col min="11" max="11" width="4.5703125" bestFit="1" customWidth="1"/>
    <col min="12" max="12" width="5" bestFit="1" customWidth="1"/>
    <col min="13" max="13" width="4" bestFit="1" customWidth="1"/>
    <col min="14" max="14" width="7.42578125" bestFit="1" customWidth="1"/>
    <col min="16" max="16" width="6.28515625" bestFit="1" customWidth="1"/>
    <col min="17" max="17" width="4.5703125" bestFit="1" customWidth="1"/>
    <col min="18" max="18" width="5" bestFit="1" customWidth="1"/>
    <col min="19" max="19" width="4" bestFit="1" customWidth="1"/>
    <col min="20" max="20" width="4.5703125" bestFit="1" customWidth="1"/>
    <col min="21" max="21" width="5" bestFit="1" customWidth="1"/>
    <col min="22" max="22" width="4" bestFit="1" customWidth="1"/>
    <col min="23" max="23" width="7.42578125" bestFit="1" customWidth="1"/>
  </cols>
  <sheetData>
    <row r="1" spans="1:24" ht="20.25">
      <c r="A1" s="178"/>
      <c r="B1" s="178"/>
      <c r="C1" s="178"/>
      <c r="D1" s="178"/>
      <c r="E1" s="652" t="s">
        <v>833</v>
      </c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178"/>
      <c r="T1" s="178"/>
      <c r="U1" s="178"/>
      <c r="V1" s="178"/>
      <c r="W1" s="178"/>
      <c r="X1" s="178"/>
    </row>
    <row r="2" spans="1:24" ht="16.5" thickBot="1">
      <c r="A2" s="178"/>
      <c r="B2" s="178"/>
      <c r="C2" s="178"/>
      <c r="D2" s="178"/>
      <c r="E2" s="653" t="s">
        <v>834</v>
      </c>
      <c r="F2" s="653"/>
      <c r="G2" s="654" t="s">
        <v>871</v>
      </c>
      <c r="H2" s="654"/>
      <c r="I2" s="654"/>
      <c r="J2" s="178"/>
      <c r="K2" s="178"/>
      <c r="L2" s="178"/>
      <c r="M2" s="653" t="s">
        <v>835</v>
      </c>
      <c r="N2" s="653"/>
      <c r="O2" s="654" t="s">
        <v>258</v>
      </c>
      <c r="P2" s="654"/>
      <c r="Q2" s="654"/>
      <c r="R2" s="654"/>
      <c r="S2" s="178"/>
      <c r="T2" s="178"/>
      <c r="U2" s="178"/>
      <c r="V2" s="178"/>
      <c r="W2" s="178"/>
      <c r="X2" s="178"/>
    </row>
    <row r="3" spans="1:24" ht="16.5" thickBot="1">
      <c r="A3" s="178"/>
      <c r="B3" s="649" t="s">
        <v>836</v>
      </c>
      <c r="C3" s="649"/>
      <c r="D3" s="649"/>
      <c r="E3" s="649"/>
      <c r="F3" s="649"/>
      <c r="G3" s="650" t="s">
        <v>837</v>
      </c>
      <c r="H3" s="650"/>
      <c r="I3" s="650"/>
      <c r="J3" s="650"/>
      <c r="K3" s="650"/>
      <c r="L3" s="650"/>
      <c r="M3" s="650"/>
      <c r="N3" s="650"/>
      <c r="O3" s="350"/>
      <c r="P3" s="650" t="s">
        <v>838</v>
      </c>
      <c r="Q3" s="650"/>
      <c r="R3" s="650"/>
      <c r="S3" s="650"/>
      <c r="T3" s="650"/>
      <c r="U3" s="650"/>
      <c r="V3" s="650"/>
      <c r="W3" s="650"/>
      <c r="X3" s="178"/>
    </row>
    <row r="4" spans="1:24" ht="15.75" thickBot="1">
      <c r="A4" s="178"/>
      <c r="B4" s="649"/>
      <c r="C4" s="649"/>
      <c r="D4" s="649"/>
      <c r="E4" s="649"/>
      <c r="F4" s="649"/>
      <c r="G4" s="651" t="s">
        <v>110</v>
      </c>
      <c r="H4" s="651"/>
      <c r="I4" s="651"/>
      <c r="J4" s="651"/>
      <c r="K4" s="651"/>
      <c r="L4" s="651"/>
      <c r="M4" s="651"/>
      <c r="N4" s="651"/>
      <c r="O4" s="350"/>
      <c r="P4" s="651" t="s">
        <v>839</v>
      </c>
      <c r="Q4" s="651"/>
      <c r="R4" s="651"/>
      <c r="S4" s="651"/>
      <c r="T4" s="651"/>
      <c r="U4" s="651"/>
      <c r="V4" s="651"/>
      <c r="W4" s="651"/>
      <c r="X4" s="178"/>
    </row>
    <row r="5" spans="1:24" ht="23.25" thickBot="1">
      <c r="A5" s="178"/>
      <c r="B5" s="350"/>
      <c r="C5" s="351" t="s">
        <v>137</v>
      </c>
      <c r="D5" s="352" t="s">
        <v>138</v>
      </c>
      <c r="E5" s="353" t="s">
        <v>139</v>
      </c>
      <c r="F5" s="354" t="s">
        <v>140</v>
      </c>
      <c r="G5" s="351" t="s">
        <v>261</v>
      </c>
      <c r="H5" s="351" t="s">
        <v>840</v>
      </c>
      <c r="I5" s="351" t="s">
        <v>841</v>
      </c>
      <c r="J5" s="353" t="s">
        <v>842</v>
      </c>
      <c r="K5" s="351" t="s">
        <v>843</v>
      </c>
      <c r="L5" s="351" t="s">
        <v>844</v>
      </c>
      <c r="M5" s="353" t="s">
        <v>845</v>
      </c>
      <c r="N5" s="353" t="s">
        <v>262</v>
      </c>
      <c r="O5" s="350"/>
      <c r="P5" s="351" t="s">
        <v>261</v>
      </c>
      <c r="Q5" s="351" t="s">
        <v>840</v>
      </c>
      <c r="R5" s="351" t="s">
        <v>841</v>
      </c>
      <c r="S5" s="353" t="s">
        <v>842</v>
      </c>
      <c r="T5" s="351" t="s">
        <v>843</v>
      </c>
      <c r="U5" s="351" t="s">
        <v>844</v>
      </c>
      <c r="V5" s="353" t="s">
        <v>845</v>
      </c>
      <c r="W5" s="353" t="s">
        <v>262</v>
      </c>
      <c r="X5" s="178"/>
    </row>
    <row r="6" spans="1:24">
      <c r="A6" s="178"/>
      <c r="B6" s="355" t="s">
        <v>293</v>
      </c>
      <c r="C6" s="355">
        <v>863</v>
      </c>
      <c r="D6" s="355" t="s">
        <v>144</v>
      </c>
      <c r="E6" s="355" t="s">
        <v>145</v>
      </c>
      <c r="F6" s="355">
        <v>77</v>
      </c>
      <c r="G6" s="355">
        <v>5</v>
      </c>
      <c r="H6" s="355">
        <v>0</v>
      </c>
      <c r="I6" s="355">
        <v>0</v>
      </c>
      <c r="J6" s="355">
        <v>0</v>
      </c>
      <c r="K6" s="355">
        <v>1</v>
      </c>
      <c r="L6" s="355">
        <v>0</v>
      </c>
      <c r="M6" s="355">
        <v>1</v>
      </c>
      <c r="N6" s="356">
        <v>20</v>
      </c>
      <c r="O6" s="178"/>
      <c r="P6" s="355">
        <v>3</v>
      </c>
      <c r="Q6" s="355">
        <v>0</v>
      </c>
      <c r="R6" s="355">
        <v>0</v>
      </c>
      <c r="S6" s="355">
        <v>0</v>
      </c>
      <c r="T6" s="355">
        <v>0</v>
      </c>
      <c r="U6" s="355">
        <v>0</v>
      </c>
      <c r="V6" s="355">
        <v>0</v>
      </c>
      <c r="W6" s="357">
        <v>0</v>
      </c>
      <c r="X6" s="178"/>
    </row>
    <row r="7" spans="1:24">
      <c r="A7" s="178"/>
      <c r="B7" s="355" t="s">
        <v>293</v>
      </c>
      <c r="C7" s="355">
        <v>1032</v>
      </c>
      <c r="D7" s="355" t="s">
        <v>146</v>
      </c>
      <c r="E7" s="355" t="s">
        <v>147</v>
      </c>
      <c r="F7" s="355">
        <v>179</v>
      </c>
      <c r="G7" s="355">
        <v>12</v>
      </c>
      <c r="H7" s="355">
        <v>0</v>
      </c>
      <c r="I7" s="355">
        <v>0</v>
      </c>
      <c r="J7" s="355">
        <v>0</v>
      </c>
      <c r="K7" s="355">
        <v>7</v>
      </c>
      <c r="L7" s="355">
        <v>0</v>
      </c>
      <c r="M7" s="355">
        <v>7</v>
      </c>
      <c r="N7" s="356">
        <v>58.33</v>
      </c>
      <c r="O7" s="178"/>
      <c r="P7" s="355">
        <v>4</v>
      </c>
      <c r="Q7" s="355">
        <v>0</v>
      </c>
      <c r="R7" s="355">
        <v>0</v>
      </c>
      <c r="S7" s="355">
        <v>0</v>
      </c>
      <c r="T7" s="355">
        <v>2</v>
      </c>
      <c r="U7" s="355">
        <v>0</v>
      </c>
      <c r="V7" s="355">
        <v>2</v>
      </c>
      <c r="W7" s="357">
        <v>50</v>
      </c>
      <c r="X7" s="178"/>
    </row>
    <row r="8" spans="1:24">
      <c r="A8" s="178"/>
      <c r="B8" s="355" t="s">
        <v>293</v>
      </c>
      <c r="C8" s="355">
        <v>1158</v>
      </c>
      <c r="D8" s="355" t="s">
        <v>148</v>
      </c>
      <c r="E8" s="355" t="s">
        <v>149</v>
      </c>
      <c r="F8" s="355">
        <v>101</v>
      </c>
      <c r="G8" s="355">
        <v>7</v>
      </c>
      <c r="H8" s="355">
        <v>0</v>
      </c>
      <c r="I8" s="355">
        <v>0</v>
      </c>
      <c r="J8" s="355">
        <v>0</v>
      </c>
      <c r="K8" s="355">
        <v>4</v>
      </c>
      <c r="L8" s="355">
        <v>0</v>
      </c>
      <c r="M8" s="355">
        <v>4</v>
      </c>
      <c r="N8" s="356">
        <v>57.14</v>
      </c>
      <c r="O8" s="178"/>
      <c r="P8" s="355">
        <v>3</v>
      </c>
      <c r="Q8" s="355">
        <v>0</v>
      </c>
      <c r="R8" s="355">
        <v>0</v>
      </c>
      <c r="S8" s="355">
        <v>0</v>
      </c>
      <c r="T8" s="355">
        <v>1</v>
      </c>
      <c r="U8" s="355">
        <v>0</v>
      </c>
      <c r="V8" s="355">
        <v>1</v>
      </c>
      <c r="W8" s="357">
        <v>33.33</v>
      </c>
      <c r="X8" s="178"/>
    </row>
    <row r="9" spans="1:24">
      <c r="A9" s="178"/>
      <c r="B9" s="355" t="s">
        <v>293</v>
      </c>
      <c r="C9" s="355">
        <v>1189</v>
      </c>
      <c r="D9" s="355" t="s">
        <v>150</v>
      </c>
      <c r="E9" s="355" t="s">
        <v>151</v>
      </c>
      <c r="F9" s="355">
        <v>51</v>
      </c>
      <c r="G9" s="355">
        <v>4</v>
      </c>
      <c r="H9" s="355">
        <v>0</v>
      </c>
      <c r="I9" s="355">
        <v>0</v>
      </c>
      <c r="J9" s="355">
        <v>0</v>
      </c>
      <c r="K9" s="355">
        <v>0</v>
      </c>
      <c r="L9" s="355">
        <v>0</v>
      </c>
      <c r="M9" s="355">
        <v>0</v>
      </c>
      <c r="N9" s="356">
        <v>0</v>
      </c>
      <c r="O9" s="178"/>
      <c r="P9" s="355">
        <v>3</v>
      </c>
      <c r="Q9" s="355">
        <v>0</v>
      </c>
      <c r="R9" s="355">
        <v>0</v>
      </c>
      <c r="S9" s="355">
        <v>0</v>
      </c>
      <c r="T9" s="355">
        <v>0</v>
      </c>
      <c r="U9" s="355">
        <v>0</v>
      </c>
      <c r="V9" s="355">
        <v>0</v>
      </c>
      <c r="W9" s="357">
        <v>0</v>
      </c>
      <c r="X9" s="178"/>
    </row>
    <row r="10" spans="1:24">
      <c r="A10" s="178"/>
      <c r="B10" s="355" t="s">
        <v>293</v>
      </c>
      <c r="C10" s="355">
        <v>1200</v>
      </c>
      <c r="D10" s="355" t="s">
        <v>181</v>
      </c>
      <c r="E10" s="355" t="s">
        <v>153</v>
      </c>
      <c r="F10" s="355">
        <v>270</v>
      </c>
      <c r="G10" s="355">
        <v>17</v>
      </c>
      <c r="H10" s="355">
        <v>2</v>
      </c>
      <c r="I10" s="355">
        <v>0</v>
      </c>
      <c r="J10" s="355">
        <v>2</v>
      </c>
      <c r="K10" s="355">
        <v>2</v>
      </c>
      <c r="L10" s="355">
        <v>40</v>
      </c>
      <c r="M10" s="355">
        <v>-38</v>
      </c>
      <c r="N10" s="356">
        <v>0</v>
      </c>
      <c r="O10" s="178"/>
      <c r="P10" s="355">
        <v>6</v>
      </c>
      <c r="Q10" s="355">
        <v>1</v>
      </c>
      <c r="R10" s="355">
        <v>0</v>
      </c>
      <c r="S10" s="355">
        <v>1</v>
      </c>
      <c r="T10" s="355">
        <v>1</v>
      </c>
      <c r="U10" s="355">
        <v>4</v>
      </c>
      <c r="V10" s="355">
        <v>-3</v>
      </c>
      <c r="W10" s="357">
        <v>0</v>
      </c>
      <c r="X10" s="178"/>
    </row>
    <row r="11" spans="1:24">
      <c r="A11" s="178"/>
      <c r="B11" s="355" t="s">
        <v>846</v>
      </c>
      <c r="C11" s="355">
        <v>1229</v>
      </c>
      <c r="D11" s="355" t="s">
        <v>154</v>
      </c>
      <c r="E11" s="355" t="s">
        <v>155</v>
      </c>
      <c r="F11" s="355">
        <v>197</v>
      </c>
      <c r="G11" s="355">
        <v>13</v>
      </c>
      <c r="H11" s="355">
        <v>8</v>
      </c>
      <c r="I11" s="355">
        <v>0</v>
      </c>
      <c r="J11" s="355">
        <v>8</v>
      </c>
      <c r="K11" s="355">
        <v>19</v>
      </c>
      <c r="L11" s="355">
        <v>5</v>
      </c>
      <c r="M11" s="355">
        <v>14</v>
      </c>
      <c r="N11" s="356">
        <v>107.69</v>
      </c>
      <c r="O11" s="178"/>
      <c r="P11" s="355">
        <v>5</v>
      </c>
      <c r="Q11" s="355">
        <v>1</v>
      </c>
      <c r="R11" s="355">
        <v>0</v>
      </c>
      <c r="S11" s="355">
        <v>1</v>
      </c>
      <c r="T11" s="355">
        <v>6</v>
      </c>
      <c r="U11" s="355">
        <v>4</v>
      </c>
      <c r="V11" s="355">
        <v>2</v>
      </c>
      <c r="W11" s="357">
        <v>40</v>
      </c>
      <c r="X11" s="178"/>
    </row>
    <row r="12" spans="1:24">
      <c r="A12" s="178"/>
      <c r="B12" s="355" t="s">
        <v>293</v>
      </c>
      <c r="C12" s="355">
        <v>1784</v>
      </c>
      <c r="D12" s="355" t="s">
        <v>156</v>
      </c>
      <c r="E12" s="355" t="s">
        <v>157</v>
      </c>
      <c r="F12" s="355">
        <v>110</v>
      </c>
      <c r="G12" s="355">
        <v>8</v>
      </c>
      <c r="H12" s="355">
        <v>0</v>
      </c>
      <c r="I12" s="355">
        <v>0</v>
      </c>
      <c r="J12" s="355">
        <v>0</v>
      </c>
      <c r="K12" s="355">
        <v>2</v>
      </c>
      <c r="L12" s="355">
        <v>0</v>
      </c>
      <c r="M12" s="355">
        <v>2</v>
      </c>
      <c r="N12" s="356">
        <v>25</v>
      </c>
      <c r="O12" s="178"/>
      <c r="P12" s="355">
        <v>3</v>
      </c>
      <c r="Q12" s="355">
        <v>0</v>
      </c>
      <c r="R12" s="355">
        <v>0</v>
      </c>
      <c r="S12" s="355">
        <v>0</v>
      </c>
      <c r="T12" s="355">
        <v>1</v>
      </c>
      <c r="U12" s="355">
        <v>0</v>
      </c>
      <c r="V12" s="355">
        <v>1</v>
      </c>
      <c r="W12" s="357">
        <v>33.33</v>
      </c>
      <c r="X12" s="178"/>
    </row>
    <row r="13" spans="1:24">
      <c r="A13" s="178"/>
      <c r="B13" s="355" t="s">
        <v>293</v>
      </c>
      <c r="C13" s="355">
        <v>1806</v>
      </c>
      <c r="D13" s="355" t="s">
        <v>158</v>
      </c>
      <c r="E13" s="355" t="s">
        <v>159</v>
      </c>
      <c r="F13" s="355">
        <v>147</v>
      </c>
      <c r="G13" s="355">
        <v>9</v>
      </c>
      <c r="H13" s="355">
        <v>0</v>
      </c>
      <c r="I13" s="355">
        <v>0</v>
      </c>
      <c r="J13" s="355">
        <v>0</v>
      </c>
      <c r="K13" s="355">
        <v>1</v>
      </c>
      <c r="L13" s="355">
        <v>0</v>
      </c>
      <c r="M13" s="355">
        <v>1</v>
      </c>
      <c r="N13" s="356">
        <v>11.11</v>
      </c>
      <c r="O13" s="178"/>
      <c r="P13" s="355">
        <v>3</v>
      </c>
      <c r="Q13" s="355">
        <v>0</v>
      </c>
      <c r="R13" s="355">
        <v>0</v>
      </c>
      <c r="S13" s="355">
        <v>0</v>
      </c>
      <c r="T13" s="355">
        <v>0</v>
      </c>
      <c r="U13" s="355">
        <v>0</v>
      </c>
      <c r="V13" s="355">
        <v>0</v>
      </c>
      <c r="W13" s="357">
        <v>0</v>
      </c>
      <c r="X13" s="178"/>
    </row>
    <row r="14" spans="1:24">
      <c r="A14" s="178"/>
      <c r="B14" s="355" t="s">
        <v>293</v>
      </c>
      <c r="C14" s="355">
        <v>1858</v>
      </c>
      <c r="D14" s="355" t="s">
        <v>144</v>
      </c>
      <c r="E14" s="355" t="s">
        <v>160</v>
      </c>
      <c r="F14" s="355">
        <v>75</v>
      </c>
      <c r="G14" s="355">
        <v>5</v>
      </c>
      <c r="H14" s="355">
        <v>0</v>
      </c>
      <c r="I14" s="355">
        <v>0</v>
      </c>
      <c r="J14" s="355">
        <v>0</v>
      </c>
      <c r="K14" s="355">
        <v>3</v>
      </c>
      <c r="L14" s="355">
        <v>0</v>
      </c>
      <c r="M14" s="355">
        <v>3</v>
      </c>
      <c r="N14" s="356">
        <v>60</v>
      </c>
      <c r="O14" s="178"/>
      <c r="P14" s="355">
        <v>3</v>
      </c>
      <c r="Q14" s="355">
        <v>0</v>
      </c>
      <c r="R14" s="355">
        <v>0</v>
      </c>
      <c r="S14" s="355">
        <v>0</v>
      </c>
      <c r="T14" s="355">
        <v>1</v>
      </c>
      <c r="U14" s="355">
        <v>1</v>
      </c>
      <c r="V14" s="355">
        <v>0</v>
      </c>
      <c r="W14" s="357">
        <v>0</v>
      </c>
      <c r="X14" s="178"/>
    </row>
    <row r="15" spans="1:24">
      <c r="A15" s="178"/>
      <c r="B15" s="355" t="s">
        <v>293</v>
      </c>
      <c r="C15" s="355">
        <v>1882</v>
      </c>
      <c r="D15" s="355" t="s">
        <v>148</v>
      </c>
      <c r="E15" s="355" t="s">
        <v>161</v>
      </c>
      <c r="F15" s="355">
        <v>71</v>
      </c>
      <c r="G15" s="355">
        <v>5</v>
      </c>
      <c r="H15" s="355">
        <v>0</v>
      </c>
      <c r="I15" s="355">
        <v>0</v>
      </c>
      <c r="J15" s="355">
        <v>0</v>
      </c>
      <c r="K15" s="355">
        <v>1</v>
      </c>
      <c r="L15" s="355">
        <v>0</v>
      </c>
      <c r="M15" s="355">
        <v>1</v>
      </c>
      <c r="N15" s="356">
        <v>20</v>
      </c>
      <c r="O15" s="178"/>
      <c r="P15" s="355">
        <v>3</v>
      </c>
      <c r="Q15" s="355">
        <v>0</v>
      </c>
      <c r="R15" s="355">
        <v>0</v>
      </c>
      <c r="S15" s="355">
        <v>0</v>
      </c>
      <c r="T15" s="355">
        <v>2</v>
      </c>
      <c r="U15" s="355">
        <v>0</v>
      </c>
      <c r="V15" s="355">
        <v>2</v>
      </c>
      <c r="W15" s="357">
        <v>66.67</v>
      </c>
      <c r="X15" s="178"/>
    </row>
    <row r="16" spans="1:24">
      <c r="A16" s="178"/>
      <c r="B16" s="355" t="s">
        <v>293</v>
      </c>
      <c r="C16" s="355">
        <v>2493</v>
      </c>
      <c r="D16" s="355" t="s">
        <v>146</v>
      </c>
      <c r="E16" s="355" t="s">
        <v>162</v>
      </c>
      <c r="F16" s="355">
        <v>129</v>
      </c>
      <c r="G16" s="355">
        <v>9</v>
      </c>
      <c r="H16" s="355">
        <v>6</v>
      </c>
      <c r="I16" s="355">
        <v>0</v>
      </c>
      <c r="J16" s="355">
        <v>6</v>
      </c>
      <c r="K16" s="355">
        <v>7</v>
      </c>
      <c r="L16" s="355">
        <v>10</v>
      </c>
      <c r="M16" s="355">
        <v>-3</v>
      </c>
      <c r="N16" s="356">
        <v>0</v>
      </c>
      <c r="O16" s="178"/>
      <c r="P16" s="355">
        <v>3</v>
      </c>
      <c r="Q16" s="355">
        <v>1</v>
      </c>
      <c r="R16" s="355">
        <v>0</v>
      </c>
      <c r="S16" s="355">
        <v>1</v>
      </c>
      <c r="T16" s="355">
        <v>3</v>
      </c>
      <c r="U16" s="355">
        <v>0</v>
      </c>
      <c r="V16" s="355">
        <v>3</v>
      </c>
      <c r="W16" s="357">
        <v>100</v>
      </c>
      <c r="X16" s="178"/>
    </row>
    <row r="17" spans="1:24">
      <c r="A17" s="178"/>
      <c r="B17" s="355" t="s">
        <v>293</v>
      </c>
      <c r="C17" s="355">
        <v>3121</v>
      </c>
      <c r="D17" s="355" t="s">
        <v>163</v>
      </c>
      <c r="E17" s="355" t="s">
        <v>164</v>
      </c>
      <c r="F17" s="355">
        <v>291</v>
      </c>
      <c r="G17" s="355">
        <v>19</v>
      </c>
      <c r="H17" s="355">
        <v>0</v>
      </c>
      <c r="I17" s="355">
        <v>0</v>
      </c>
      <c r="J17" s="355">
        <v>0</v>
      </c>
      <c r="K17" s="355">
        <v>12</v>
      </c>
      <c r="L17" s="355">
        <v>0</v>
      </c>
      <c r="M17" s="355">
        <v>12</v>
      </c>
      <c r="N17" s="356">
        <v>63.16</v>
      </c>
      <c r="O17" s="178"/>
      <c r="P17" s="355">
        <v>7</v>
      </c>
      <c r="Q17" s="355">
        <v>0</v>
      </c>
      <c r="R17" s="355">
        <v>1</v>
      </c>
      <c r="S17" s="355">
        <v>-1</v>
      </c>
      <c r="T17" s="355">
        <v>2</v>
      </c>
      <c r="U17" s="355">
        <v>2</v>
      </c>
      <c r="V17" s="355">
        <v>0</v>
      </c>
      <c r="W17" s="357">
        <v>0</v>
      </c>
      <c r="X17" s="178"/>
    </row>
    <row r="18" spans="1:24" ht="25.5">
      <c r="A18" s="178"/>
      <c r="B18" s="355" t="s">
        <v>293</v>
      </c>
      <c r="C18" s="355">
        <v>3136</v>
      </c>
      <c r="D18" s="355" t="s">
        <v>165</v>
      </c>
      <c r="E18" s="355" t="s">
        <v>166</v>
      </c>
      <c r="F18" s="355">
        <v>125</v>
      </c>
      <c r="G18" s="355">
        <v>8</v>
      </c>
      <c r="H18" s="355">
        <v>1</v>
      </c>
      <c r="I18" s="355">
        <v>0</v>
      </c>
      <c r="J18" s="355">
        <v>1</v>
      </c>
      <c r="K18" s="355">
        <v>6</v>
      </c>
      <c r="L18" s="355">
        <v>0</v>
      </c>
      <c r="M18" s="355">
        <v>6</v>
      </c>
      <c r="N18" s="356">
        <v>75</v>
      </c>
      <c r="O18" s="178"/>
      <c r="P18" s="355">
        <v>3</v>
      </c>
      <c r="Q18" s="355">
        <v>1</v>
      </c>
      <c r="R18" s="355">
        <v>0</v>
      </c>
      <c r="S18" s="355">
        <v>1</v>
      </c>
      <c r="T18" s="355">
        <v>1</v>
      </c>
      <c r="U18" s="355">
        <v>0</v>
      </c>
      <c r="V18" s="355">
        <v>1</v>
      </c>
      <c r="W18" s="357">
        <v>33.33</v>
      </c>
      <c r="X18" s="178"/>
    </row>
    <row r="19" spans="1:24">
      <c r="A19" s="178"/>
      <c r="B19" s="355" t="s">
        <v>293</v>
      </c>
      <c r="C19" s="355">
        <v>3145</v>
      </c>
      <c r="D19" s="355" t="s">
        <v>167</v>
      </c>
      <c r="E19" s="355" t="s">
        <v>168</v>
      </c>
      <c r="F19" s="355">
        <v>120</v>
      </c>
      <c r="G19" s="355">
        <v>8</v>
      </c>
      <c r="H19" s="355">
        <v>1</v>
      </c>
      <c r="I19" s="355">
        <v>0</v>
      </c>
      <c r="J19" s="355">
        <v>1</v>
      </c>
      <c r="K19" s="355">
        <v>1</v>
      </c>
      <c r="L19" s="355">
        <v>0</v>
      </c>
      <c r="M19" s="355">
        <v>1</v>
      </c>
      <c r="N19" s="356">
        <v>12.5</v>
      </c>
      <c r="O19" s="178"/>
      <c r="P19" s="355">
        <v>3</v>
      </c>
      <c r="Q19" s="355">
        <v>0</v>
      </c>
      <c r="R19" s="355">
        <v>0</v>
      </c>
      <c r="S19" s="355">
        <v>0</v>
      </c>
      <c r="T19" s="355">
        <v>0</v>
      </c>
      <c r="U19" s="355">
        <v>0</v>
      </c>
      <c r="V19" s="355">
        <v>0</v>
      </c>
      <c r="W19" s="357">
        <v>0</v>
      </c>
      <c r="X19" s="178"/>
    </row>
    <row r="20" spans="1:24">
      <c r="A20" s="178"/>
      <c r="B20" s="355" t="s">
        <v>293</v>
      </c>
      <c r="C20" s="355">
        <v>3395</v>
      </c>
      <c r="D20" s="355" t="s">
        <v>148</v>
      </c>
      <c r="E20" s="355" t="s">
        <v>169</v>
      </c>
      <c r="F20" s="355">
        <v>27</v>
      </c>
      <c r="G20" s="355">
        <v>4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56">
        <v>0</v>
      </c>
      <c r="O20" s="178"/>
      <c r="P20" s="355">
        <v>3</v>
      </c>
      <c r="Q20" s="355">
        <v>0</v>
      </c>
      <c r="R20" s="355">
        <v>0</v>
      </c>
      <c r="S20" s="355">
        <v>0</v>
      </c>
      <c r="T20" s="355">
        <v>0</v>
      </c>
      <c r="U20" s="355">
        <v>0</v>
      </c>
      <c r="V20" s="355">
        <v>0</v>
      </c>
      <c r="W20" s="357">
        <v>0</v>
      </c>
      <c r="X20" s="178"/>
    </row>
    <row r="21" spans="1:24">
      <c r="A21" s="178"/>
      <c r="B21" s="355" t="s">
        <v>293</v>
      </c>
      <c r="C21" s="355">
        <v>3419</v>
      </c>
      <c r="D21" s="355" t="s">
        <v>170</v>
      </c>
      <c r="E21" s="355" t="s">
        <v>171</v>
      </c>
      <c r="F21" s="355">
        <v>166</v>
      </c>
      <c r="G21" s="355">
        <v>11</v>
      </c>
      <c r="H21" s="355">
        <v>0</v>
      </c>
      <c r="I21" s="355">
        <v>0</v>
      </c>
      <c r="J21" s="355">
        <v>0</v>
      </c>
      <c r="K21" s="355">
        <v>4</v>
      </c>
      <c r="L21" s="355">
        <v>0</v>
      </c>
      <c r="M21" s="355">
        <v>4</v>
      </c>
      <c r="N21" s="356">
        <v>36.36</v>
      </c>
      <c r="O21" s="178"/>
      <c r="P21" s="355">
        <v>4</v>
      </c>
      <c r="Q21" s="355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7">
        <v>0</v>
      </c>
      <c r="X21" s="178"/>
    </row>
    <row r="22" spans="1:24">
      <c r="A22" s="178"/>
      <c r="B22" s="355" t="s">
        <v>293</v>
      </c>
      <c r="C22" s="355">
        <v>3510</v>
      </c>
      <c r="D22" s="355" t="s">
        <v>172</v>
      </c>
      <c r="E22" s="355" t="s">
        <v>151</v>
      </c>
      <c r="F22" s="355">
        <v>71</v>
      </c>
      <c r="G22" s="355">
        <v>5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6">
        <v>0</v>
      </c>
      <c r="O22" s="178"/>
      <c r="P22" s="355">
        <v>3</v>
      </c>
      <c r="Q22" s="355">
        <v>0</v>
      </c>
      <c r="R22" s="355">
        <v>0</v>
      </c>
      <c r="S22" s="355">
        <v>0</v>
      </c>
      <c r="T22" s="355">
        <v>0</v>
      </c>
      <c r="U22" s="355">
        <v>0</v>
      </c>
      <c r="V22" s="355">
        <v>0</v>
      </c>
      <c r="W22" s="357">
        <v>0</v>
      </c>
      <c r="X22" s="178"/>
    </row>
    <row r="23" spans="1:24">
      <c r="A23" s="178"/>
      <c r="B23" s="355" t="s">
        <v>293</v>
      </c>
      <c r="C23" s="355">
        <v>3855</v>
      </c>
      <c r="D23" s="355" t="s">
        <v>173</v>
      </c>
      <c r="E23" s="355" t="s">
        <v>174</v>
      </c>
      <c r="F23" s="355">
        <v>288</v>
      </c>
      <c r="G23" s="355">
        <v>19</v>
      </c>
      <c r="H23" s="355">
        <v>0</v>
      </c>
      <c r="I23" s="355">
        <v>0</v>
      </c>
      <c r="J23" s="355">
        <v>0</v>
      </c>
      <c r="K23" s="355">
        <v>6</v>
      </c>
      <c r="L23" s="355">
        <v>0</v>
      </c>
      <c r="M23" s="355">
        <v>6</v>
      </c>
      <c r="N23" s="356">
        <v>31.58</v>
      </c>
      <c r="O23" s="178"/>
      <c r="P23" s="355">
        <v>7</v>
      </c>
      <c r="Q23" s="355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7">
        <v>0</v>
      </c>
      <c r="X23" s="178"/>
    </row>
    <row r="24" spans="1:24">
      <c r="A24" s="178"/>
      <c r="B24" s="355" t="s">
        <v>293</v>
      </c>
      <c r="C24" s="355">
        <v>4260</v>
      </c>
      <c r="D24" s="355" t="s">
        <v>148</v>
      </c>
      <c r="E24" s="355" t="s">
        <v>175</v>
      </c>
      <c r="F24" s="355">
        <v>40</v>
      </c>
      <c r="G24" s="355">
        <v>4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6">
        <v>0</v>
      </c>
      <c r="O24" s="178"/>
      <c r="P24" s="355">
        <v>3</v>
      </c>
      <c r="Q24" s="355">
        <v>0</v>
      </c>
      <c r="R24" s="355">
        <v>1</v>
      </c>
      <c r="S24" s="355">
        <v>-1</v>
      </c>
      <c r="T24" s="355">
        <v>0</v>
      </c>
      <c r="U24" s="355">
        <v>1</v>
      </c>
      <c r="V24" s="355">
        <v>-1</v>
      </c>
      <c r="W24" s="357">
        <v>0</v>
      </c>
      <c r="X24" s="178"/>
    </row>
    <row r="25" spans="1:24">
      <c r="A25" s="178"/>
      <c r="B25" s="355" t="s">
        <v>846</v>
      </c>
      <c r="C25" s="355">
        <v>4339</v>
      </c>
      <c r="D25" s="355" t="s">
        <v>176</v>
      </c>
      <c r="E25" s="355" t="s">
        <v>151</v>
      </c>
      <c r="F25" s="355">
        <v>62</v>
      </c>
      <c r="G25" s="355">
        <v>4</v>
      </c>
      <c r="H25" s="355">
        <v>0</v>
      </c>
      <c r="I25" s="355">
        <v>0</v>
      </c>
      <c r="J25" s="355">
        <v>0</v>
      </c>
      <c r="K25" s="355">
        <v>4</v>
      </c>
      <c r="L25" s="355">
        <v>0</v>
      </c>
      <c r="M25" s="355">
        <v>4</v>
      </c>
      <c r="N25" s="356">
        <v>100</v>
      </c>
      <c r="O25" s="178"/>
      <c r="P25" s="355">
        <v>3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0</v>
      </c>
      <c r="W25" s="357">
        <v>0</v>
      </c>
      <c r="X25" s="178"/>
    </row>
    <row r="26" spans="1:24" ht="25.5">
      <c r="A26" s="178"/>
      <c r="B26" s="355" t="s">
        <v>293</v>
      </c>
      <c r="C26" s="355">
        <v>4426</v>
      </c>
      <c r="D26" s="355" t="s">
        <v>177</v>
      </c>
      <c r="E26" s="355" t="s">
        <v>178</v>
      </c>
      <c r="F26" s="355">
        <v>117</v>
      </c>
      <c r="G26" s="355">
        <v>7</v>
      </c>
      <c r="H26" s="355">
        <v>0</v>
      </c>
      <c r="I26" s="355">
        <v>0</v>
      </c>
      <c r="J26" s="355">
        <v>0</v>
      </c>
      <c r="K26" s="355">
        <v>0</v>
      </c>
      <c r="L26" s="355">
        <v>0</v>
      </c>
      <c r="M26" s="355">
        <v>0</v>
      </c>
      <c r="N26" s="356">
        <v>0</v>
      </c>
      <c r="O26" s="178"/>
      <c r="P26" s="355">
        <v>3</v>
      </c>
      <c r="Q26" s="355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7">
        <v>0</v>
      </c>
      <c r="X26" s="178"/>
    </row>
    <row r="27" spans="1:24" ht="25.5">
      <c r="A27" s="178"/>
      <c r="B27" s="355" t="s">
        <v>293</v>
      </c>
      <c r="C27" s="355">
        <v>4584</v>
      </c>
      <c r="D27" s="355" t="s">
        <v>144</v>
      </c>
      <c r="E27" s="355" t="s">
        <v>179</v>
      </c>
      <c r="F27" s="355">
        <v>257</v>
      </c>
      <c r="G27" s="355">
        <v>17</v>
      </c>
      <c r="H27" s="355">
        <v>1</v>
      </c>
      <c r="I27" s="355">
        <v>0</v>
      </c>
      <c r="J27" s="355">
        <v>1</v>
      </c>
      <c r="K27" s="355">
        <v>4</v>
      </c>
      <c r="L27" s="355">
        <v>0</v>
      </c>
      <c r="M27" s="355">
        <v>4</v>
      </c>
      <c r="N27" s="356">
        <v>23.53</v>
      </c>
      <c r="O27" s="178"/>
      <c r="P27" s="355">
        <v>6</v>
      </c>
      <c r="Q27" s="355">
        <v>0</v>
      </c>
      <c r="R27" s="355">
        <v>0</v>
      </c>
      <c r="S27" s="355">
        <v>0</v>
      </c>
      <c r="T27" s="355">
        <v>1</v>
      </c>
      <c r="U27" s="355">
        <v>0</v>
      </c>
      <c r="V27" s="355">
        <v>1</v>
      </c>
      <c r="W27" s="357">
        <v>16.670000000000002</v>
      </c>
      <c r="X27" s="178"/>
    </row>
    <row r="28" spans="1:24">
      <c r="A28" s="178"/>
      <c r="B28" s="355" t="s">
        <v>293</v>
      </c>
      <c r="C28" s="355">
        <v>4737</v>
      </c>
      <c r="D28" s="355" t="s">
        <v>176</v>
      </c>
      <c r="E28" s="355" t="s">
        <v>180</v>
      </c>
      <c r="F28" s="355">
        <v>126</v>
      </c>
      <c r="G28" s="355">
        <v>9</v>
      </c>
      <c r="H28" s="355">
        <v>0</v>
      </c>
      <c r="I28" s="355">
        <v>0</v>
      </c>
      <c r="J28" s="355">
        <v>0</v>
      </c>
      <c r="K28" s="355">
        <v>6</v>
      </c>
      <c r="L28" s="355">
        <v>0</v>
      </c>
      <c r="M28" s="355">
        <v>6</v>
      </c>
      <c r="N28" s="356">
        <v>66.67</v>
      </c>
      <c r="O28" s="178"/>
      <c r="P28" s="355">
        <v>3</v>
      </c>
      <c r="Q28" s="355">
        <v>0</v>
      </c>
      <c r="R28" s="355">
        <v>0</v>
      </c>
      <c r="S28" s="355">
        <v>0</v>
      </c>
      <c r="T28" s="355">
        <v>0</v>
      </c>
      <c r="U28" s="355">
        <v>1</v>
      </c>
      <c r="V28" s="355">
        <v>-1</v>
      </c>
      <c r="W28" s="357">
        <v>0</v>
      </c>
      <c r="X28" s="178"/>
    </row>
    <row r="29" spans="1:24">
      <c r="A29" s="178"/>
      <c r="B29" s="355" t="s">
        <v>293</v>
      </c>
      <c r="C29" s="355">
        <v>5133</v>
      </c>
      <c r="D29" s="355" t="s">
        <v>181</v>
      </c>
      <c r="E29" s="355" t="s">
        <v>153</v>
      </c>
      <c r="F29" s="355">
        <v>144</v>
      </c>
      <c r="G29" s="355">
        <v>9</v>
      </c>
      <c r="H29" s="355">
        <v>0</v>
      </c>
      <c r="I29" s="355">
        <v>0</v>
      </c>
      <c r="J29" s="355">
        <v>0</v>
      </c>
      <c r="K29" s="355">
        <v>6</v>
      </c>
      <c r="L29" s="355">
        <v>0</v>
      </c>
      <c r="M29" s="355">
        <v>6</v>
      </c>
      <c r="N29" s="356">
        <v>66.67</v>
      </c>
      <c r="O29" s="178"/>
      <c r="P29" s="355">
        <v>3</v>
      </c>
      <c r="Q29" s="355">
        <v>0</v>
      </c>
      <c r="R29" s="355">
        <v>0</v>
      </c>
      <c r="S29" s="355">
        <v>0</v>
      </c>
      <c r="T29" s="355">
        <v>1</v>
      </c>
      <c r="U29" s="355">
        <v>0</v>
      </c>
      <c r="V29" s="355">
        <v>1</v>
      </c>
      <c r="W29" s="357">
        <v>33.33</v>
      </c>
      <c r="X29" s="178"/>
    </row>
    <row r="30" spans="1:24">
      <c r="A30" s="178"/>
      <c r="B30" s="355" t="s">
        <v>293</v>
      </c>
      <c r="C30" s="355">
        <v>5195</v>
      </c>
      <c r="D30" s="355" t="s">
        <v>182</v>
      </c>
      <c r="E30" s="355" t="s">
        <v>183</v>
      </c>
      <c r="F30" s="355">
        <v>56</v>
      </c>
      <c r="G30" s="355">
        <v>4</v>
      </c>
      <c r="H30" s="355">
        <v>0</v>
      </c>
      <c r="I30" s="355">
        <v>0</v>
      </c>
      <c r="J30" s="355">
        <v>0</v>
      </c>
      <c r="K30" s="355">
        <v>0</v>
      </c>
      <c r="L30" s="355">
        <v>0</v>
      </c>
      <c r="M30" s="355">
        <v>0</v>
      </c>
      <c r="N30" s="356">
        <v>0</v>
      </c>
      <c r="O30" s="178"/>
      <c r="P30" s="355">
        <v>3</v>
      </c>
      <c r="Q30" s="355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7">
        <v>0</v>
      </c>
      <c r="X30" s="178"/>
    </row>
    <row r="31" spans="1:24">
      <c r="A31" s="178"/>
      <c r="B31" s="355" t="s">
        <v>293</v>
      </c>
      <c r="C31" s="355">
        <v>5221</v>
      </c>
      <c r="D31" s="355" t="s">
        <v>165</v>
      </c>
      <c r="E31" s="355" t="s">
        <v>184</v>
      </c>
      <c r="F31" s="355">
        <v>73</v>
      </c>
      <c r="G31" s="355">
        <v>5</v>
      </c>
      <c r="H31" s="355">
        <v>0</v>
      </c>
      <c r="I31" s="355">
        <v>0</v>
      </c>
      <c r="J31" s="355">
        <v>0</v>
      </c>
      <c r="K31" s="355">
        <v>1</v>
      </c>
      <c r="L31" s="355">
        <v>0</v>
      </c>
      <c r="M31" s="355">
        <v>1</v>
      </c>
      <c r="N31" s="356">
        <v>20</v>
      </c>
      <c r="O31" s="178"/>
      <c r="P31" s="355">
        <v>3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55">
        <v>0</v>
      </c>
      <c r="W31" s="357">
        <v>0</v>
      </c>
      <c r="X31" s="178"/>
    </row>
    <row r="32" spans="1:24">
      <c r="A32" s="178"/>
      <c r="B32" s="355" t="s">
        <v>293</v>
      </c>
      <c r="C32" s="355">
        <v>5313</v>
      </c>
      <c r="D32" s="355" t="s">
        <v>148</v>
      </c>
      <c r="E32" s="355" t="s">
        <v>185</v>
      </c>
      <c r="F32" s="355">
        <v>12</v>
      </c>
      <c r="G32" s="355">
        <v>12</v>
      </c>
      <c r="H32" s="355">
        <v>0</v>
      </c>
      <c r="I32" s="355">
        <v>0</v>
      </c>
      <c r="J32" s="355">
        <v>0</v>
      </c>
      <c r="K32" s="355">
        <v>0</v>
      </c>
      <c r="L32" s="355">
        <v>0</v>
      </c>
      <c r="M32" s="355">
        <v>0</v>
      </c>
      <c r="N32" s="356">
        <v>0</v>
      </c>
      <c r="O32" s="178"/>
      <c r="P32" s="355">
        <v>3</v>
      </c>
      <c r="Q32" s="355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7">
        <v>0</v>
      </c>
      <c r="X32" s="178"/>
    </row>
    <row r="33" spans="1:24">
      <c r="A33" s="178"/>
      <c r="B33" s="355" t="s">
        <v>293</v>
      </c>
      <c r="C33" s="355">
        <v>5471</v>
      </c>
      <c r="D33" s="355" t="s">
        <v>225</v>
      </c>
      <c r="E33" s="355" t="s">
        <v>186</v>
      </c>
      <c r="F33" s="355">
        <v>45</v>
      </c>
      <c r="G33" s="355">
        <v>4</v>
      </c>
      <c r="H33" s="355">
        <v>0</v>
      </c>
      <c r="I33" s="355">
        <v>0</v>
      </c>
      <c r="J33" s="355">
        <v>0</v>
      </c>
      <c r="K33" s="355">
        <v>2</v>
      </c>
      <c r="L33" s="355">
        <v>0</v>
      </c>
      <c r="M33" s="355">
        <v>2</v>
      </c>
      <c r="N33" s="356">
        <v>50</v>
      </c>
      <c r="O33" s="178"/>
      <c r="P33" s="355">
        <v>3</v>
      </c>
      <c r="Q33" s="355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7">
        <v>0</v>
      </c>
      <c r="X33" s="178"/>
    </row>
    <row r="34" spans="1:24" ht="25.5">
      <c r="A34" s="178"/>
      <c r="B34" s="355" t="s">
        <v>293</v>
      </c>
      <c r="C34" s="355">
        <v>5542</v>
      </c>
      <c r="D34" s="355" t="s">
        <v>187</v>
      </c>
      <c r="E34" s="355" t="s">
        <v>188</v>
      </c>
      <c r="F34" s="355">
        <v>68</v>
      </c>
      <c r="G34" s="355">
        <v>5</v>
      </c>
      <c r="H34" s="355">
        <v>0</v>
      </c>
      <c r="I34" s="355">
        <v>0</v>
      </c>
      <c r="J34" s="355">
        <v>0</v>
      </c>
      <c r="K34" s="355">
        <v>1</v>
      </c>
      <c r="L34" s="355">
        <v>0</v>
      </c>
      <c r="M34" s="355">
        <v>1</v>
      </c>
      <c r="N34" s="356">
        <v>20</v>
      </c>
      <c r="O34" s="178"/>
      <c r="P34" s="355">
        <v>3</v>
      </c>
      <c r="Q34" s="355">
        <v>0</v>
      </c>
      <c r="R34" s="355">
        <v>0</v>
      </c>
      <c r="S34" s="355">
        <v>0</v>
      </c>
      <c r="T34" s="355">
        <v>0</v>
      </c>
      <c r="U34" s="355">
        <v>0</v>
      </c>
      <c r="V34" s="355">
        <v>0</v>
      </c>
      <c r="W34" s="357">
        <v>0</v>
      </c>
      <c r="X34" s="178"/>
    </row>
    <row r="35" spans="1:24" ht="25.5">
      <c r="A35" s="178"/>
      <c r="B35" s="355" t="s">
        <v>293</v>
      </c>
      <c r="C35" s="355">
        <v>6442</v>
      </c>
      <c r="D35" s="355" t="s">
        <v>167</v>
      </c>
      <c r="E35" s="355" t="s">
        <v>189</v>
      </c>
      <c r="F35" s="355">
        <v>158</v>
      </c>
      <c r="G35" s="355">
        <v>10</v>
      </c>
      <c r="H35" s="355">
        <v>0</v>
      </c>
      <c r="I35" s="355">
        <v>0</v>
      </c>
      <c r="J35" s="355">
        <v>0</v>
      </c>
      <c r="K35" s="355">
        <v>2</v>
      </c>
      <c r="L35" s="355">
        <v>0</v>
      </c>
      <c r="M35" s="355">
        <v>2</v>
      </c>
      <c r="N35" s="356">
        <v>20</v>
      </c>
      <c r="O35" s="178"/>
      <c r="P35" s="355">
        <v>4</v>
      </c>
      <c r="Q35" s="355">
        <v>0</v>
      </c>
      <c r="R35" s="355">
        <v>0</v>
      </c>
      <c r="S35" s="355">
        <v>0</v>
      </c>
      <c r="T35" s="355">
        <v>2</v>
      </c>
      <c r="U35" s="355">
        <v>2</v>
      </c>
      <c r="V35" s="355">
        <v>0</v>
      </c>
      <c r="W35" s="357">
        <v>0</v>
      </c>
      <c r="X35" s="178"/>
    </row>
    <row r="36" spans="1:24">
      <c r="A36" s="178"/>
      <c r="B36" s="355" t="s">
        <v>293</v>
      </c>
      <c r="C36" s="355">
        <v>6612</v>
      </c>
      <c r="D36" s="355" t="s">
        <v>190</v>
      </c>
      <c r="E36" s="355" t="s">
        <v>191</v>
      </c>
      <c r="F36" s="355">
        <v>73</v>
      </c>
      <c r="G36" s="355">
        <v>5</v>
      </c>
      <c r="H36" s="355">
        <v>0</v>
      </c>
      <c r="I36" s="355">
        <v>0</v>
      </c>
      <c r="J36" s="355">
        <v>0</v>
      </c>
      <c r="K36" s="355">
        <v>0</v>
      </c>
      <c r="L36" s="355">
        <v>0</v>
      </c>
      <c r="M36" s="355">
        <v>0</v>
      </c>
      <c r="N36" s="356">
        <v>0</v>
      </c>
      <c r="O36" s="178"/>
      <c r="P36" s="355">
        <v>3</v>
      </c>
      <c r="Q36" s="355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7">
        <v>0</v>
      </c>
      <c r="X36" s="178"/>
    </row>
    <row r="37" spans="1:24">
      <c r="A37" s="178"/>
      <c r="B37" s="355" t="s">
        <v>293</v>
      </c>
      <c r="C37" s="355">
        <v>6627</v>
      </c>
      <c r="D37" s="355" t="s">
        <v>192</v>
      </c>
      <c r="E37" s="355" t="s">
        <v>193</v>
      </c>
      <c r="F37" s="355">
        <v>153</v>
      </c>
      <c r="G37" s="355">
        <v>9</v>
      </c>
      <c r="H37" s="355">
        <v>0</v>
      </c>
      <c r="I37" s="355">
        <v>0</v>
      </c>
      <c r="J37" s="355">
        <v>0</v>
      </c>
      <c r="K37" s="355">
        <v>7</v>
      </c>
      <c r="L37" s="355">
        <v>0</v>
      </c>
      <c r="M37" s="355">
        <v>7</v>
      </c>
      <c r="N37" s="356">
        <v>77.78</v>
      </c>
      <c r="O37" s="178"/>
      <c r="P37" s="355">
        <v>3</v>
      </c>
      <c r="Q37" s="355">
        <v>0</v>
      </c>
      <c r="R37" s="355">
        <v>1</v>
      </c>
      <c r="S37" s="355">
        <v>-1</v>
      </c>
      <c r="T37" s="355">
        <v>4</v>
      </c>
      <c r="U37" s="355">
        <v>3</v>
      </c>
      <c r="V37" s="355">
        <v>1</v>
      </c>
      <c r="W37" s="357">
        <v>33.33</v>
      </c>
      <c r="X37" s="178"/>
    </row>
    <row r="38" spans="1:24">
      <c r="A38" s="178"/>
      <c r="B38" s="355" t="s">
        <v>293</v>
      </c>
      <c r="C38" s="355">
        <v>6788</v>
      </c>
      <c r="D38" s="355" t="s">
        <v>154</v>
      </c>
      <c r="E38" s="355" t="s">
        <v>194</v>
      </c>
      <c r="F38" s="355">
        <v>30</v>
      </c>
      <c r="G38" s="355">
        <v>4</v>
      </c>
      <c r="H38" s="355">
        <v>0</v>
      </c>
      <c r="I38" s="355">
        <v>0</v>
      </c>
      <c r="J38" s="355">
        <v>0</v>
      </c>
      <c r="K38" s="355">
        <v>0</v>
      </c>
      <c r="L38" s="355">
        <v>0</v>
      </c>
      <c r="M38" s="355">
        <v>0</v>
      </c>
      <c r="N38" s="356">
        <v>0</v>
      </c>
      <c r="O38" s="178"/>
      <c r="P38" s="355">
        <v>3</v>
      </c>
      <c r="Q38" s="355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0</v>
      </c>
      <c r="W38" s="357">
        <v>0</v>
      </c>
      <c r="X38" s="178"/>
    </row>
    <row r="39" spans="1:24" ht="25.5">
      <c r="A39" s="178"/>
      <c r="B39" s="355" t="s">
        <v>293</v>
      </c>
      <c r="C39" s="355">
        <v>6842</v>
      </c>
      <c r="D39" s="355" t="s">
        <v>156</v>
      </c>
      <c r="E39" s="355" t="s">
        <v>195</v>
      </c>
      <c r="F39" s="355">
        <v>193</v>
      </c>
      <c r="G39" s="355">
        <v>13</v>
      </c>
      <c r="H39" s="355">
        <v>0</v>
      </c>
      <c r="I39" s="355">
        <v>0</v>
      </c>
      <c r="J39" s="355">
        <v>0</v>
      </c>
      <c r="K39" s="355">
        <v>5</v>
      </c>
      <c r="L39" s="355">
        <v>0</v>
      </c>
      <c r="M39" s="355">
        <v>5</v>
      </c>
      <c r="N39" s="356">
        <v>38.46</v>
      </c>
      <c r="O39" s="178"/>
      <c r="P39" s="355">
        <v>5</v>
      </c>
      <c r="Q39" s="355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7">
        <v>0</v>
      </c>
      <c r="X39" s="178"/>
    </row>
    <row r="40" spans="1:24">
      <c r="A40" s="178"/>
      <c r="B40" s="355" t="s">
        <v>293</v>
      </c>
      <c r="C40" s="355">
        <v>6848</v>
      </c>
      <c r="D40" s="355" t="s">
        <v>181</v>
      </c>
      <c r="E40" s="355" t="s">
        <v>153</v>
      </c>
      <c r="F40" s="355">
        <v>80</v>
      </c>
      <c r="G40" s="355">
        <v>5</v>
      </c>
      <c r="H40" s="355">
        <v>0</v>
      </c>
      <c r="I40" s="355">
        <v>0</v>
      </c>
      <c r="J40" s="355">
        <v>0</v>
      </c>
      <c r="K40" s="355">
        <v>1</v>
      </c>
      <c r="L40" s="355">
        <v>0</v>
      </c>
      <c r="M40" s="355">
        <v>1</v>
      </c>
      <c r="N40" s="356">
        <v>20</v>
      </c>
      <c r="O40" s="178"/>
      <c r="P40" s="355">
        <v>3</v>
      </c>
      <c r="Q40" s="355">
        <v>0</v>
      </c>
      <c r="R40" s="355">
        <v>0</v>
      </c>
      <c r="S40" s="355">
        <v>0</v>
      </c>
      <c r="T40" s="355">
        <v>0</v>
      </c>
      <c r="U40" s="355">
        <v>1</v>
      </c>
      <c r="V40" s="355">
        <v>-1</v>
      </c>
      <c r="W40" s="357">
        <v>0</v>
      </c>
      <c r="X40" s="178"/>
    </row>
    <row r="41" spans="1:24">
      <c r="A41" s="178"/>
      <c r="B41" s="355" t="s">
        <v>293</v>
      </c>
      <c r="C41" s="355">
        <v>6858</v>
      </c>
      <c r="D41" s="355" t="s">
        <v>197</v>
      </c>
      <c r="E41" s="355" t="s">
        <v>153</v>
      </c>
      <c r="F41" s="355">
        <v>78</v>
      </c>
      <c r="G41" s="355">
        <v>5</v>
      </c>
      <c r="H41" s="355">
        <v>0</v>
      </c>
      <c r="I41" s="355">
        <v>0</v>
      </c>
      <c r="J41" s="355">
        <v>0</v>
      </c>
      <c r="K41" s="355">
        <v>0</v>
      </c>
      <c r="L41" s="355">
        <v>0</v>
      </c>
      <c r="M41" s="355">
        <v>0</v>
      </c>
      <c r="N41" s="356">
        <v>0</v>
      </c>
      <c r="O41" s="178"/>
      <c r="P41" s="355">
        <v>3</v>
      </c>
      <c r="Q41" s="355">
        <v>0</v>
      </c>
      <c r="R41" s="355">
        <v>0</v>
      </c>
      <c r="S41" s="355">
        <v>0</v>
      </c>
      <c r="T41" s="355">
        <v>0</v>
      </c>
      <c r="U41" s="355">
        <v>1</v>
      </c>
      <c r="V41" s="355">
        <v>-1</v>
      </c>
      <c r="W41" s="357">
        <v>0</v>
      </c>
      <c r="X41" s="178"/>
    </row>
    <row r="42" spans="1:24">
      <c r="A42" s="178"/>
      <c r="B42" s="355" t="s">
        <v>293</v>
      </c>
      <c r="C42" s="355">
        <v>6933</v>
      </c>
      <c r="D42" s="355" t="s">
        <v>187</v>
      </c>
      <c r="E42" s="355" t="s">
        <v>153</v>
      </c>
      <c r="F42" s="355">
        <v>108</v>
      </c>
      <c r="G42" s="355">
        <v>7</v>
      </c>
      <c r="H42" s="355">
        <v>0</v>
      </c>
      <c r="I42" s="355">
        <v>0</v>
      </c>
      <c r="J42" s="355">
        <v>0</v>
      </c>
      <c r="K42" s="355">
        <v>4</v>
      </c>
      <c r="L42" s="355">
        <v>0</v>
      </c>
      <c r="M42" s="355">
        <v>4</v>
      </c>
      <c r="N42" s="356">
        <v>57.14</v>
      </c>
      <c r="O42" s="178"/>
      <c r="P42" s="355">
        <v>3</v>
      </c>
      <c r="Q42" s="355">
        <v>0</v>
      </c>
      <c r="R42" s="355">
        <v>0</v>
      </c>
      <c r="S42" s="355">
        <v>0</v>
      </c>
      <c r="T42" s="355">
        <v>0</v>
      </c>
      <c r="U42" s="355">
        <v>0</v>
      </c>
      <c r="V42" s="355">
        <v>0</v>
      </c>
      <c r="W42" s="357">
        <v>0</v>
      </c>
      <c r="X42" s="178"/>
    </row>
    <row r="43" spans="1:24">
      <c r="A43" s="178"/>
      <c r="B43" s="355" t="s">
        <v>293</v>
      </c>
      <c r="C43" s="355">
        <v>7114</v>
      </c>
      <c r="D43" s="355" t="s">
        <v>173</v>
      </c>
      <c r="E43" s="355" t="s">
        <v>174</v>
      </c>
      <c r="F43" s="355">
        <v>114</v>
      </c>
      <c r="G43" s="355">
        <v>7</v>
      </c>
      <c r="H43" s="355">
        <v>0</v>
      </c>
      <c r="I43" s="355">
        <v>0</v>
      </c>
      <c r="J43" s="355">
        <v>0</v>
      </c>
      <c r="K43" s="355">
        <v>1</v>
      </c>
      <c r="L43" s="355">
        <v>0</v>
      </c>
      <c r="M43" s="355">
        <v>1</v>
      </c>
      <c r="N43" s="356">
        <v>14.29</v>
      </c>
      <c r="O43" s="178"/>
      <c r="P43" s="355">
        <v>3</v>
      </c>
      <c r="Q43" s="355">
        <v>0</v>
      </c>
      <c r="R43" s="355">
        <v>0</v>
      </c>
      <c r="S43" s="355">
        <v>0</v>
      </c>
      <c r="T43" s="355">
        <v>2</v>
      </c>
      <c r="U43" s="355">
        <v>2</v>
      </c>
      <c r="V43" s="355">
        <v>0</v>
      </c>
      <c r="W43" s="357">
        <v>0</v>
      </c>
      <c r="X43" s="178"/>
    </row>
    <row r="44" spans="1:24">
      <c r="A44" s="178"/>
      <c r="B44" s="355" t="s">
        <v>293</v>
      </c>
      <c r="C44" s="355">
        <v>7159</v>
      </c>
      <c r="D44" s="355" t="s">
        <v>198</v>
      </c>
      <c r="E44" s="355" t="s">
        <v>151</v>
      </c>
      <c r="F44" s="355">
        <v>109</v>
      </c>
      <c r="G44" s="355">
        <v>7</v>
      </c>
      <c r="H44" s="355">
        <v>0</v>
      </c>
      <c r="I44" s="355">
        <v>0</v>
      </c>
      <c r="J44" s="355">
        <v>0</v>
      </c>
      <c r="K44" s="355">
        <v>3</v>
      </c>
      <c r="L44" s="355">
        <v>0</v>
      </c>
      <c r="M44" s="355">
        <v>3</v>
      </c>
      <c r="N44" s="356">
        <v>42.86</v>
      </c>
      <c r="O44" s="178"/>
      <c r="P44" s="355">
        <v>3</v>
      </c>
      <c r="Q44" s="355">
        <v>0</v>
      </c>
      <c r="R44" s="355">
        <v>0</v>
      </c>
      <c r="S44" s="355">
        <v>0</v>
      </c>
      <c r="T44" s="355">
        <v>0</v>
      </c>
      <c r="U44" s="355">
        <v>0</v>
      </c>
      <c r="V44" s="355">
        <v>0</v>
      </c>
      <c r="W44" s="357">
        <v>0</v>
      </c>
      <c r="X44" s="178"/>
    </row>
    <row r="45" spans="1:24" ht="25.5">
      <c r="A45" s="178"/>
      <c r="B45" s="355" t="s">
        <v>293</v>
      </c>
      <c r="C45" s="355">
        <v>7243</v>
      </c>
      <c r="D45" s="355" t="s">
        <v>199</v>
      </c>
      <c r="E45" s="355" t="s">
        <v>200</v>
      </c>
      <c r="F45" s="355">
        <v>98</v>
      </c>
      <c r="G45" s="355">
        <v>7</v>
      </c>
      <c r="H45" s="355">
        <v>0</v>
      </c>
      <c r="I45" s="355">
        <v>0</v>
      </c>
      <c r="J45" s="355">
        <v>0</v>
      </c>
      <c r="K45" s="355">
        <v>4</v>
      </c>
      <c r="L45" s="355">
        <v>4</v>
      </c>
      <c r="M45" s="355">
        <v>0</v>
      </c>
      <c r="N45" s="356">
        <v>0</v>
      </c>
      <c r="O45" s="178"/>
      <c r="P45" s="355">
        <v>3</v>
      </c>
      <c r="Q45" s="355">
        <v>0</v>
      </c>
      <c r="R45" s="355">
        <v>0</v>
      </c>
      <c r="S45" s="355">
        <v>0</v>
      </c>
      <c r="T45" s="355">
        <v>0</v>
      </c>
      <c r="U45" s="355">
        <v>2</v>
      </c>
      <c r="V45" s="355">
        <v>-2</v>
      </c>
      <c r="W45" s="357">
        <v>0</v>
      </c>
      <c r="X45" s="178"/>
    </row>
    <row r="46" spans="1:24">
      <c r="A46" s="178"/>
      <c r="B46" s="355" t="s">
        <v>293</v>
      </c>
      <c r="C46" s="355">
        <v>7306</v>
      </c>
      <c r="D46" s="355" t="s">
        <v>150</v>
      </c>
      <c r="E46" s="355" t="s">
        <v>151</v>
      </c>
      <c r="F46" s="355">
        <v>82</v>
      </c>
      <c r="G46" s="355">
        <v>6</v>
      </c>
      <c r="H46" s="355">
        <v>0</v>
      </c>
      <c r="I46" s="355">
        <v>0</v>
      </c>
      <c r="J46" s="355">
        <v>0</v>
      </c>
      <c r="K46" s="355">
        <v>0</v>
      </c>
      <c r="L46" s="355">
        <v>0</v>
      </c>
      <c r="M46" s="355">
        <v>0</v>
      </c>
      <c r="N46" s="356">
        <v>0</v>
      </c>
      <c r="O46" s="178"/>
      <c r="P46" s="355">
        <v>3</v>
      </c>
      <c r="Q46" s="355">
        <v>0</v>
      </c>
      <c r="R46" s="355">
        <v>0</v>
      </c>
      <c r="S46" s="355">
        <v>0</v>
      </c>
      <c r="T46" s="355">
        <v>0</v>
      </c>
      <c r="U46" s="355">
        <v>0</v>
      </c>
      <c r="V46" s="355">
        <v>0</v>
      </c>
      <c r="W46" s="357">
        <v>0</v>
      </c>
      <c r="X46" s="178"/>
    </row>
    <row r="47" spans="1:24">
      <c r="A47" s="178"/>
      <c r="B47" s="355" t="s">
        <v>846</v>
      </c>
      <c r="C47" s="355">
        <v>7465</v>
      </c>
      <c r="D47" s="355" t="s">
        <v>173</v>
      </c>
      <c r="E47" s="355" t="s">
        <v>151</v>
      </c>
      <c r="F47" s="355">
        <v>209</v>
      </c>
      <c r="G47" s="355">
        <v>14</v>
      </c>
      <c r="H47" s="355">
        <v>0</v>
      </c>
      <c r="I47" s="355">
        <v>0</v>
      </c>
      <c r="J47" s="355">
        <v>0</v>
      </c>
      <c r="K47" s="355">
        <v>17</v>
      </c>
      <c r="L47" s="355">
        <v>0</v>
      </c>
      <c r="M47" s="355">
        <v>17</v>
      </c>
      <c r="N47" s="356">
        <v>121.43</v>
      </c>
      <c r="O47" s="178"/>
      <c r="P47" s="355">
        <v>5</v>
      </c>
      <c r="Q47" s="355">
        <v>0</v>
      </c>
      <c r="R47" s="355">
        <v>0</v>
      </c>
      <c r="S47" s="355">
        <v>0</v>
      </c>
      <c r="T47" s="355">
        <v>7</v>
      </c>
      <c r="U47" s="355">
        <v>1</v>
      </c>
      <c r="V47" s="355">
        <v>6</v>
      </c>
      <c r="W47" s="357">
        <v>120</v>
      </c>
      <c r="X47" s="178"/>
    </row>
    <row r="48" spans="1:24">
      <c r="A48" s="178"/>
      <c r="B48" s="355" t="s">
        <v>293</v>
      </c>
      <c r="C48" s="355">
        <v>7513</v>
      </c>
      <c r="D48" s="355" t="s">
        <v>154</v>
      </c>
      <c r="E48" s="355" t="s">
        <v>155</v>
      </c>
      <c r="F48" s="355">
        <v>35</v>
      </c>
      <c r="G48" s="355">
        <v>4</v>
      </c>
      <c r="H48" s="355">
        <v>0</v>
      </c>
      <c r="I48" s="355">
        <v>0</v>
      </c>
      <c r="J48" s="355">
        <v>0</v>
      </c>
      <c r="K48" s="355">
        <v>0</v>
      </c>
      <c r="L48" s="355">
        <v>0</v>
      </c>
      <c r="M48" s="355">
        <v>0</v>
      </c>
      <c r="N48" s="356">
        <v>0</v>
      </c>
      <c r="O48" s="178"/>
      <c r="P48" s="355">
        <v>3</v>
      </c>
      <c r="Q48" s="355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7">
        <v>0</v>
      </c>
      <c r="X48" s="178"/>
    </row>
    <row r="49" spans="1:24">
      <c r="A49" s="178"/>
      <c r="B49" s="355" t="s">
        <v>293</v>
      </c>
      <c r="C49" s="355">
        <v>7521</v>
      </c>
      <c r="D49" s="355" t="s">
        <v>196</v>
      </c>
      <c r="E49" s="355" t="s">
        <v>203</v>
      </c>
      <c r="F49" s="355">
        <v>56</v>
      </c>
      <c r="G49" s="355">
        <v>4</v>
      </c>
      <c r="H49" s="355">
        <v>0</v>
      </c>
      <c r="I49" s="355">
        <v>0</v>
      </c>
      <c r="J49" s="355">
        <v>0</v>
      </c>
      <c r="K49" s="355">
        <v>1</v>
      </c>
      <c r="L49" s="355">
        <v>0</v>
      </c>
      <c r="M49" s="355">
        <v>1</v>
      </c>
      <c r="N49" s="356">
        <v>25</v>
      </c>
      <c r="O49" s="178"/>
      <c r="P49" s="355">
        <v>3</v>
      </c>
      <c r="Q49" s="355">
        <v>0</v>
      </c>
      <c r="R49" s="355">
        <v>0</v>
      </c>
      <c r="S49" s="355">
        <v>0</v>
      </c>
      <c r="T49" s="355">
        <v>0</v>
      </c>
      <c r="U49" s="355">
        <v>0</v>
      </c>
      <c r="V49" s="355">
        <v>0</v>
      </c>
      <c r="W49" s="357">
        <v>0</v>
      </c>
      <c r="X49" s="178"/>
    </row>
    <row r="50" spans="1:24">
      <c r="A50" s="178"/>
      <c r="B50" s="355" t="s">
        <v>293</v>
      </c>
      <c r="C50" s="355">
        <v>7562</v>
      </c>
      <c r="D50" s="355" t="s">
        <v>176</v>
      </c>
      <c r="E50" s="355" t="s">
        <v>151</v>
      </c>
      <c r="F50" s="355">
        <v>77</v>
      </c>
      <c r="G50" s="355">
        <v>5</v>
      </c>
      <c r="H50" s="355">
        <v>0</v>
      </c>
      <c r="I50" s="355">
        <v>0</v>
      </c>
      <c r="J50" s="355">
        <v>0</v>
      </c>
      <c r="K50" s="355">
        <v>1</v>
      </c>
      <c r="L50" s="355">
        <v>0</v>
      </c>
      <c r="M50" s="355">
        <v>1</v>
      </c>
      <c r="N50" s="356">
        <v>20</v>
      </c>
      <c r="O50" s="178"/>
      <c r="P50" s="355">
        <v>3</v>
      </c>
      <c r="Q50" s="355">
        <v>0</v>
      </c>
      <c r="R50" s="355">
        <v>0</v>
      </c>
      <c r="S50" s="355">
        <v>0</v>
      </c>
      <c r="T50" s="355">
        <v>0</v>
      </c>
      <c r="U50" s="355">
        <v>1</v>
      </c>
      <c r="V50" s="355">
        <v>-1</v>
      </c>
      <c r="W50" s="357">
        <v>0</v>
      </c>
      <c r="X50" s="178"/>
    </row>
    <row r="51" spans="1:24">
      <c r="A51" s="178"/>
      <c r="B51" s="355" t="s">
        <v>293</v>
      </c>
      <c r="C51" s="355">
        <v>7626</v>
      </c>
      <c r="D51" s="355" t="s">
        <v>154</v>
      </c>
      <c r="E51" s="355" t="s">
        <v>204</v>
      </c>
      <c r="F51" s="355">
        <v>35</v>
      </c>
      <c r="G51" s="355">
        <v>4</v>
      </c>
      <c r="H51" s="355">
        <v>0</v>
      </c>
      <c r="I51" s="355">
        <v>0</v>
      </c>
      <c r="J51" s="355">
        <v>0</v>
      </c>
      <c r="K51" s="355">
        <v>0</v>
      </c>
      <c r="L51" s="355">
        <v>0</v>
      </c>
      <c r="M51" s="355">
        <v>0</v>
      </c>
      <c r="N51" s="356">
        <v>0</v>
      </c>
      <c r="O51" s="178"/>
      <c r="P51" s="355">
        <v>3</v>
      </c>
      <c r="Q51" s="355">
        <v>0</v>
      </c>
      <c r="R51" s="355">
        <v>0</v>
      </c>
      <c r="S51" s="355">
        <v>0</v>
      </c>
      <c r="T51" s="355">
        <v>0</v>
      </c>
      <c r="U51" s="355">
        <v>1</v>
      </c>
      <c r="V51" s="355">
        <v>-1</v>
      </c>
      <c r="W51" s="357">
        <v>0</v>
      </c>
      <c r="X51" s="178"/>
    </row>
    <row r="52" spans="1:24">
      <c r="A52" s="178"/>
      <c r="B52" s="355" t="s">
        <v>293</v>
      </c>
      <c r="C52" s="355">
        <v>7646</v>
      </c>
      <c r="D52" s="355" t="s">
        <v>197</v>
      </c>
      <c r="E52" s="355" t="s">
        <v>153</v>
      </c>
      <c r="F52" s="355">
        <v>111</v>
      </c>
      <c r="G52" s="355">
        <v>8</v>
      </c>
      <c r="H52" s="355">
        <v>0</v>
      </c>
      <c r="I52" s="355">
        <v>0</v>
      </c>
      <c r="J52" s="355">
        <v>0</v>
      </c>
      <c r="K52" s="355">
        <v>0</v>
      </c>
      <c r="L52" s="355">
        <v>0</v>
      </c>
      <c r="M52" s="355">
        <v>0</v>
      </c>
      <c r="N52" s="356">
        <v>0</v>
      </c>
      <c r="O52" s="178"/>
      <c r="P52" s="355">
        <v>3</v>
      </c>
      <c r="Q52" s="355">
        <v>0</v>
      </c>
      <c r="R52" s="355">
        <v>0</v>
      </c>
      <c r="S52" s="355">
        <v>0</v>
      </c>
      <c r="T52" s="355">
        <v>1</v>
      </c>
      <c r="U52" s="355">
        <v>0</v>
      </c>
      <c r="V52" s="355">
        <v>1</v>
      </c>
      <c r="W52" s="357">
        <v>33.33</v>
      </c>
      <c r="X52" s="178"/>
    </row>
    <row r="53" spans="1:24">
      <c r="A53" s="178"/>
      <c r="B53" s="355" t="s">
        <v>293</v>
      </c>
      <c r="C53" s="355">
        <v>7904</v>
      </c>
      <c r="D53" s="355" t="s">
        <v>199</v>
      </c>
      <c r="E53" s="355" t="s">
        <v>171</v>
      </c>
      <c r="F53" s="355">
        <v>278</v>
      </c>
      <c r="G53" s="355">
        <v>18</v>
      </c>
      <c r="H53" s="355">
        <v>2</v>
      </c>
      <c r="I53" s="355">
        <v>0</v>
      </c>
      <c r="J53" s="355">
        <v>2</v>
      </c>
      <c r="K53" s="355">
        <v>12</v>
      </c>
      <c r="L53" s="355">
        <v>0</v>
      </c>
      <c r="M53" s="355">
        <v>12</v>
      </c>
      <c r="N53" s="356">
        <v>66.67</v>
      </c>
      <c r="O53" s="178"/>
      <c r="P53" s="355">
        <v>7</v>
      </c>
      <c r="Q53" s="355">
        <v>1</v>
      </c>
      <c r="R53" s="355">
        <v>1</v>
      </c>
      <c r="S53" s="355">
        <v>0</v>
      </c>
      <c r="T53" s="355">
        <v>4</v>
      </c>
      <c r="U53" s="355">
        <v>2</v>
      </c>
      <c r="V53" s="355">
        <v>2</v>
      </c>
      <c r="W53" s="357">
        <v>28.57</v>
      </c>
      <c r="X53" s="178"/>
    </row>
    <row r="54" spans="1:24">
      <c r="A54" s="178"/>
      <c r="B54" s="355" t="s">
        <v>293</v>
      </c>
      <c r="C54" s="355">
        <v>7912</v>
      </c>
      <c r="D54" s="355" t="s">
        <v>182</v>
      </c>
      <c r="E54" s="355" t="s">
        <v>205</v>
      </c>
      <c r="F54" s="355">
        <v>31</v>
      </c>
      <c r="G54" s="355">
        <v>4</v>
      </c>
      <c r="H54" s="355">
        <v>0</v>
      </c>
      <c r="I54" s="355">
        <v>0</v>
      </c>
      <c r="J54" s="355">
        <v>0</v>
      </c>
      <c r="K54" s="355">
        <v>1</v>
      </c>
      <c r="L54" s="355">
        <v>0</v>
      </c>
      <c r="M54" s="355">
        <v>1</v>
      </c>
      <c r="N54" s="356">
        <v>25</v>
      </c>
      <c r="O54" s="178"/>
      <c r="P54" s="355">
        <v>3</v>
      </c>
      <c r="Q54" s="355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7">
        <v>0</v>
      </c>
      <c r="X54" s="178"/>
    </row>
    <row r="55" spans="1:24">
      <c r="A55" s="178"/>
      <c r="B55" s="355" t="s">
        <v>293</v>
      </c>
      <c r="C55" s="355">
        <v>7949</v>
      </c>
      <c r="D55" s="355" t="s">
        <v>167</v>
      </c>
      <c r="E55" s="355" t="s">
        <v>206</v>
      </c>
      <c r="F55" s="355">
        <v>49</v>
      </c>
      <c r="G55" s="355">
        <v>4</v>
      </c>
      <c r="H55" s="355">
        <v>0</v>
      </c>
      <c r="I55" s="355">
        <v>0</v>
      </c>
      <c r="J55" s="355">
        <v>0</v>
      </c>
      <c r="K55" s="355">
        <v>0</v>
      </c>
      <c r="L55" s="355">
        <v>0</v>
      </c>
      <c r="M55" s="355">
        <v>0</v>
      </c>
      <c r="N55" s="356">
        <v>0</v>
      </c>
      <c r="O55" s="178"/>
      <c r="P55" s="355">
        <v>3</v>
      </c>
      <c r="Q55" s="355">
        <v>0</v>
      </c>
      <c r="R55" s="355">
        <v>0</v>
      </c>
      <c r="S55" s="355">
        <v>0</v>
      </c>
      <c r="T55" s="355">
        <v>0</v>
      </c>
      <c r="U55" s="355">
        <v>0</v>
      </c>
      <c r="V55" s="355">
        <v>0</v>
      </c>
      <c r="W55" s="357">
        <v>0</v>
      </c>
      <c r="X55" s="178"/>
    </row>
    <row r="56" spans="1:24">
      <c r="A56" s="178"/>
      <c r="B56" s="355" t="s">
        <v>293</v>
      </c>
      <c r="C56" s="355">
        <v>8077</v>
      </c>
      <c r="D56" s="355" t="s">
        <v>152</v>
      </c>
      <c r="E56" s="355" t="s">
        <v>153</v>
      </c>
      <c r="F56" s="355">
        <v>361</v>
      </c>
      <c r="G56" s="355">
        <v>24</v>
      </c>
      <c r="H56" s="355">
        <v>0</v>
      </c>
      <c r="I56" s="355">
        <v>0</v>
      </c>
      <c r="J56" s="355">
        <v>0</v>
      </c>
      <c r="K56" s="355">
        <v>9</v>
      </c>
      <c r="L56" s="355">
        <v>17</v>
      </c>
      <c r="M56" s="355">
        <v>-8</v>
      </c>
      <c r="N56" s="356">
        <v>0</v>
      </c>
      <c r="O56" s="178"/>
      <c r="P56" s="355">
        <v>9</v>
      </c>
      <c r="Q56" s="355">
        <v>0</v>
      </c>
      <c r="R56" s="355">
        <v>0</v>
      </c>
      <c r="S56" s="355">
        <v>0</v>
      </c>
      <c r="T56" s="355">
        <v>5</v>
      </c>
      <c r="U56" s="355">
        <v>4</v>
      </c>
      <c r="V56" s="355">
        <v>1</v>
      </c>
      <c r="W56" s="357">
        <v>11.11</v>
      </c>
      <c r="X56" s="178"/>
    </row>
    <row r="57" spans="1:24" ht="25.5">
      <c r="A57" s="178"/>
      <c r="B57" s="355" t="s">
        <v>293</v>
      </c>
      <c r="C57" s="355">
        <v>8090</v>
      </c>
      <c r="D57" s="355" t="s">
        <v>225</v>
      </c>
      <c r="E57" s="355" t="s">
        <v>207</v>
      </c>
      <c r="F57" s="355">
        <v>28</v>
      </c>
      <c r="G57" s="355">
        <v>4</v>
      </c>
      <c r="H57" s="355">
        <v>0</v>
      </c>
      <c r="I57" s="355">
        <v>0</v>
      </c>
      <c r="J57" s="355">
        <v>0</v>
      </c>
      <c r="K57" s="355">
        <v>0</v>
      </c>
      <c r="L57" s="355">
        <v>0</v>
      </c>
      <c r="M57" s="355">
        <v>0</v>
      </c>
      <c r="N57" s="356">
        <v>0</v>
      </c>
      <c r="O57" s="178"/>
      <c r="P57" s="355">
        <v>3</v>
      </c>
      <c r="Q57" s="355">
        <v>0</v>
      </c>
      <c r="R57" s="355">
        <v>0</v>
      </c>
      <c r="S57" s="355">
        <v>0</v>
      </c>
      <c r="T57" s="355">
        <v>0</v>
      </c>
      <c r="U57" s="355">
        <v>0</v>
      </c>
      <c r="V57" s="355">
        <v>0</v>
      </c>
      <c r="W57" s="357">
        <v>0</v>
      </c>
      <c r="X57" s="178"/>
    </row>
    <row r="58" spans="1:24">
      <c r="A58" s="178"/>
      <c r="B58" s="355" t="s">
        <v>293</v>
      </c>
      <c r="C58" s="355">
        <v>8091</v>
      </c>
      <c r="D58" s="355" t="s">
        <v>182</v>
      </c>
      <c r="E58" s="355" t="s">
        <v>208</v>
      </c>
      <c r="F58" s="355">
        <v>49</v>
      </c>
      <c r="G58" s="355">
        <v>4</v>
      </c>
      <c r="H58" s="355">
        <v>0</v>
      </c>
      <c r="I58" s="355">
        <v>0</v>
      </c>
      <c r="J58" s="355">
        <v>0</v>
      </c>
      <c r="K58" s="355">
        <v>1</v>
      </c>
      <c r="L58" s="355">
        <v>0</v>
      </c>
      <c r="M58" s="355">
        <v>1</v>
      </c>
      <c r="N58" s="356">
        <v>25</v>
      </c>
      <c r="O58" s="178"/>
      <c r="P58" s="355">
        <v>3</v>
      </c>
      <c r="Q58" s="355">
        <v>0</v>
      </c>
      <c r="R58" s="355">
        <v>0</v>
      </c>
      <c r="S58" s="355">
        <v>0</v>
      </c>
      <c r="T58" s="355">
        <v>0</v>
      </c>
      <c r="U58" s="355">
        <v>0</v>
      </c>
      <c r="V58" s="355">
        <v>0</v>
      </c>
      <c r="W58" s="357">
        <v>0</v>
      </c>
      <c r="X58" s="178"/>
    </row>
    <row r="59" spans="1:24">
      <c r="A59" s="178"/>
      <c r="B59" s="355" t="s">
        <v>293</v>
      </c>
      <c r="C59" s="355">
        <v>8100</v>
      </c>
      <c r="D59" s="355" t="s">
        <v>167</v>
      </c>
      <c r="E59" s="355" t="s">
        <v>209</v>
      </c>
      <c r="F59" s="355">
        <v>106</v>
      </c>
      <c r="G59" s="355">
        <v>7</v>
      </c>
      <c r="H59" s="355">
        <v>0</v>
      </c>
      <c r="I59" s="355">
        <v>0</v>
      </c>
      <c r="J59" s="355">
        <v>0</v>
      </c>
      <c r="K59" s="355">
        <v>0</v>
      </c>
      <c r="L59" s="355">
        <v>4</v>
      </c>
      <c r="M59" s="355">
        <v>-4</v>
      </c>
      <c r="N59" s="356">
        <v>0</v>
      </c>
      <c r="O59" s="178"/>
      <c r="P59" s="355">
        <v>3</v>
      </c>
      <c r="Q59" s="355">
        <v>0</v>
      </c>
      <c r="R59" s="355">
        <v>0</v>
      </c>
      <c r="S59" s="355">
        <v>0</v>
      </c>
      <c r="T59" s="355">
        <v>0</v>
      </c>
      <c r="U59" s="355">
        <v>1</v>
      </c>
      <c r="V59" s="355">
        <v>-1</v>
      </c>
      <c r="W59" s="357">
        <v>0</v>
      </c>
      <c r="X59" s="178"/>
    </row>
    <row r="60" spans="1:24">
      <c r="A60" s="178"/>
      <c r="B60" s="355" t="s">
        <v>293</v>
      </c>
      <c r="C60" s="355">
        <v>8105</v>
      </c>
      <c r="D60" s="355" t="s">
        <v>196</v>
      </c>
      <c r="E60" s="355" t="s">
        <v>800</v>
      </c>
      <c r="F60" s="355">
        <v>42</v>
      </c>
      <c r="G60" s="355">
        <v>4</v>
      </c>
      <c r="H60" s="355">
        <v>0</v>
      </c>
      <c r="I60" s="355">
        <v>0</v>
      </c>
      <c r="J60" s="355">
        <v>0</v>
      </c>
      <c r="K60" s="355">
        <v>1</v>
      </c>
      <c r="L60" s="355">
        <v>0</v>
      </c>
      <c r="M60" s="355">
        <v>1</v>
      </c>
      <c r="N60" s="356">
        <v>25</v>
      </c>
      <c r="O60" s="178"/>
      <c r="P60" s="355">
        <v>3</v>
      </c>
      <c r="Q60" s="355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7">
        <v>0</v>
      </c>
      <c r="X60" s="178"/>
    </row>
    <row r="61" spans="1:24">
      <c r="A61" s="178"/>
      <c r="B61" s="355" t="s">
        <v>293</v>
      </c>
      <c r="C61" s="355">
        <v>8305</v>
      </c>
      <c r="D61" s="355" t="s">
        <v>158</v>
      </c>
      <c r="E61" s="355" t="s">
        <v>159</v>
      </c>
      <c r="F61" s="355">
        <v>135</v>
      </c>
      <c r="G61" s="355">
        <v>9</v>
      </c>
      <c r="H61" s="355">
        <v>1</v>
      </c>
      <c r="I61" s="355">
        <v>0</v>
      </c>
      <c r="J61" s="355">
        <v>1</v>
      </c>
      <c r="K61" s="355">
        <v>6</v>
      </c>
      <c r="L61" s="355">
        <v>1</v>
      </c>
      <c r="M61" s="355">
        <v>5</v>
      </c>
      <c r="N61" s="356">
        <v>55.56</v>
      </c>
      <c r="O61" s="178"/>
      <c r="P61" s="355">
        <v>3</v>
      </c>
      <c r="Q61" s="355">
        <v>0</v>
      </c>
      <c r="R61" s="355">
        <v>0</v>
      </c>
      <c r="S61" s="355">
        <v>0</v>
      </c>
      <c r="T61" s="355">
        <v>1</v>
      </c>
      <c r="U61" s="355">
        <v>0</v>
      </c>
      <c r="V61" s="355">
        <v>1</v>
      </c>
      <c r="W61" s="357">
        <v>33.33</v>
      </c>
      <c r="X61" s="178"/>
    </row>
    <row r="62" spans="1:24" ht="25.5">
      <c r="A62" s="178"/>
      <c r="B62" s="355" t="s">
        <v>293</v>
      </c>
      <c r="C62" s="355">
        <v>8358</v>
      </c>
      <c r="D62" s="355" t="s">
        <v>182</v>
      </c>
      <c r="E62" s="355" t="s">
        <v>211</v>
      </c>
      <c r="F62" s="355">
        <v>14</v>
      </c>
      <c r="G62" s="355">
        <v>10</v>
      </c>
      <c r="H62" s="355">
        <v>0</v>
      </c>
      <c r="I62" s="355">
        <v>0</v>
      </c>
      <c r="J62" s="355">
        <v>0</v>
      </c>
      <c r="K62" s="355">
        <v>0</v>
      </c>
      <c r="L62" s="355">
        <v>0</v>
      </c>
      <c r="M62" s="355">
        <v>0</v>
      </c>
      <c r="N62" s="356">
        <v>0</v>
      </c>
      <c r="O62" s="178"/>
      <c r="P62" s="355">
        <v>3</v>
      </c>
      <c r="Q62" s="355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7">
        <v>0</v>
      </c>
      <c r="X62" s="178"/>
    </row>
    <row r="63" spans="1:24" ht="25.5">
      <c r="A63" s="178"/>
      <c r="B63" s="355" t="s">
        <v>293</v>
      </c>
      <c r="C63" s="355">
        <v>8386</v>
      </c>
      <c r="D63" s="355" t="s">
        <v>146</v>
      </c>
      <c r="E63" s="355" t="s">
        <v>212</v>
      </c>
      <c r="F63" s="355">
        <v>101</v>
      </c>
      <c r="G63" s="355">
        <v>7</v>
      </c>
      <c r="H63" s="355">
        <v>0</v>
      </c>
      <c r="I63" s="355">
        <v>0</v>
      </c>
      <c r="J63" s="355">
        <v>0</v>
      </c>
      <c r="K63" s="355">
        <v>1</v>
      </c>
      <c r="L63" s="355">
        <v>1</v>
      </c>
      <c r="M63" s="355">
        <v>0</v>
      </c>
      <c r="N63" s="356">
        <v>0</v>
      </c>
      <c r="O63" s="178"/>
      <c r="P63" s="355">
        <v>3</v>
      </c>
      <c r="Q63" s="355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7">
        <v>0</v>
      </c>
      <c r="X63" s="178"/>
    </row>
    <row r="64" spans="1:24">
      <c r="A64" s="178"/>
      <c r="B64" s="355" t="s">
        <v>293</v>
      </c>
      <c r="C64" s="355">
        <v>8540</v>
      </c>
      <c r="D64" s="355" t="s">
        <v>213</v>
      </c>
      <c r="E64" s="355" t="s">
        <v>214</v>
      </c>
      <c r="F64" s="355">
        <v>2</v>
      </c>
      <c r="G64" s="355">
        <v>24</v>
      </c>
      <c r="H64" s="355">
        <v>0</v>
      </c>
      <c r="I64" s="355">
        <v>0</v>
      </c>
      <c r="J64" s="355">
        <v>0</v>
      </c>
      <c r="K64" s="355">
        <v>0</v>
      </c>
      <c r="L64" s="355">
        <v>0</v>
      </c>
      <c r="M64" s="355">
        <v>0</v>
      </c>
      <c r="N64" s="356">
        <v>0</v>
      </c>
      <c r="O64" s="178"/>
      <c r="P64" s="355">
        <v>3</v>
      </c>
      <c r="Q64" s="355">
        <v>0</v>
      </c>
      <c r="R64" s="355">
        <v>0</v>
      </c>
      <c r="S64" s="355">
        <v>0</v>
      </c>
      <c r="T64" s="355">
        <v>0</v>
      </c>
      <c r="U64" s="355">
        <v>0</v>
      </c>
      <c r="V64" s="355">
        <v>0</v>
      </c>
      <c r="W64" s="357">
        <v>0</v>
      </c>
      <c r="X64" s="178"/>
    </row>
    <row r="65" spans="1:24">
      <c r="A65" s="178"/>
      <c r="B65" s="355" t="s">
        <v>293</v>
      </c>
      <c r="C65" s="355">
        <v>8813</v>
      </c>
      <c r="D65" s="355" t="s">
        <v>181</v>
      </c>
      <c r="E65" s="355" t="s">
        <v>153</v>
      </c>
      <c r="F65" s="355">
        <v>88</v>
      </c>
      <c r="G65" s="355">
        <v>6</v>
      </c>
      <c r="H65" s="355">
        <v>1</v>
      </c>
      <c r="I65" s="355">
        <v>0</v>
      </c>
      <c r="J65" s="355">
        <v>1</v>
      </c>
      <c r="K65" s="355">
        <v>2</v>
      </c>
      <c r="L65" s="355">
        <v>1</v>
      </c>
      <c r="M65" s="355">
        <v>1</v>
      </c>
      <c r="N65" s="356">
        <v>16.670000000000002</v>
      </c>
      <c r="O65" s="178"/>
      <c r="P65" s="355">
        <v>3</v>
      </c>
      <c r="Q65" s="355">
        <v>0</v>
      </c>
      <c r="R65" s="355">
        <v>0</v>
      </c>
      <c r="S65" s="355">
        <v>0</v>
      </c>
      <c r="T65" s="355">
        <v>3</v>
      </c>
      <c r="U65" s="355">
        <v>2</v>
      </c>
      <c r="V65" s="355">
        <v>1</v>
      </c>
      <c r="W65" s="357">
        <v>33.33</v>
      </c>
      <c r="X65" s="178"/>
    </row>
    <row r="66" spans="1:24">
      <c r="A66" s="178"/>
      <c r="B66" s="355" t="s">
        <v>293</v>
      </c>
      <c r="C66" s="355">
        <v>8854</v>
      </c>
      <c r="D66" s="355" t="s">
        <v>197</v>
      </c>
      <c r="E66" s="355" t="s">
        <v>153</v>
      </c>
      <c r="F66" s="355">
        <v>93</v>
      </c>
      <c r="G66" s="355">
        <v>6</v>
      </c>
      <c r="H66" s="355">
        <v>0</v>
      </c>
      <c r="I66" s="355">
        <v>0</v>
      </c>
      <c r="J66" s="355">
        <v>0</v>
      </c>
      <c r="K66" s="355">
        <v>0</v>
      </c>
      <c r="L66" s="355">
        <v>0</v>
      </c>
      <c r="M66" s="355">
        <v>0</v>
      </c>
      <c r="N66" s="356">
        <v>0</v>
      </c>
      <c r="O66" s="178"/>
      <c r="P66" s="355">
        <v>3</v>
      </c>
      <c r="Q66" s="355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7">
        <v>0</v>
      </c>
      <c r="X66" s="178"/>
    </row>
    <row r="67" spans="1:24" ht="25.5">
      <c r="A67" s="178"/>
      <c r="B67" s="355" t="s">
        <v>293</v>
      </c>
      <c r="C67" s="355">
        <v>9188</v>
      </c>
      <c r="D67" s="355" t="s">
        <v>215</v>
      </c>
      <c r="E67" s="355" t="s">
        <v>216</v>
      </c>
      <c r="F67" s="355">
        <v>81</v>
      </c>
      <c r="G67" s="355">
        <v>5</v>
      </c>
      <c r="H67" s="355">
        <v>0</v>
      </c>
      <c r="I67" s="355">
        <v>0</v>
      </c>
      <c r="J67" s="355">
        <v>0</v>
      </c>
      <c r="K67" s="355">
        <v>0</v>
      </c>
      <c r="L67" s="355">
        <v>0</v>
      </c>
      <c r="M67" s="355">
        <v>0</v>
      </c>
      <c r="N67" s="356">
        <v>0</v>
      </c>
      <c r="O67" s="178"/>
      <c r="P67" s="355">
        <v>3</v>
      </c>
      <c r="Q67" s="355">
        <v>0</v>
      </c>
      <c r="R67" s="355">
        <v>0</v>
      </c>
      <c r="S67" s="355">
        <v>0</v>
      </c>
      <c r="T67" s="355">
        <v>0</v>
      </c>
      <c r="U67" s="355">
        <v>0</v>
      </c>
      <c r="V67" s="355">
        <v>0</v>
      </c>
      <c r="W67" s="357">
        <v>0</v>
      </c>
      <c r="X67" s="178"/>
    </row>
    <row r="68" spans="1:24">
      <c r="A68" s="178"/>
      <c r="B68" s="355" t="s">
        <v>293</v>
      </c>
      <c r="C68" s="355">
        <v>9287</v>
      </c>
      <c r="D68" s="355" t="s">
        <v>150</v>
      </c>
      <c r="E68" s="355" t="s">
        <v>151</v>
      </c>
      <c r="F68" s="355">
        <v>41</v>
      </c>
      <c r="G68" s="355">
        <v>4</v>
      </c>
      <c r="H68" s="355">
        <v>2</v>
      </c>
      <c r="I68" s="355">
        <v>0</v>
      </c>
      <c r="J68" s="355">
        <v>2</v>
      </c>
      <c r="K68" s="355">
        <v>2</v>
      </c>
      <c r="L68" s="355">
        <v>0</v>
      </c>
      <c r="M68" s="355">
        <v>2</v>
      </c>
      <c r="N68" s="356">
        <v>50</v>
      </c>
      <c r="O68" s="178"/>
      <c r="P68" s="355">
        <v>3</v>
      </c>
      <c r="Q68" s="355">
        <v>0</v>
      </c>
      <c r="R68" s="355">
        <v>0</v>
      </c>
      <c r="S68" s="355">
        <v>0</v>
      </c>
      <c r="T68" s="355">
        <v>0</v>
      </c>
      <c r="U68" s="355">
        <v>0</v>
      </c>
      <c r="V68" s="355">
        <v>0</v>
      </c>
      <c r="W68" s="357">
        <v>0</v>
      </c>
      <c r="X68" s="178"/>
    </row>
    <row r="69" spans="1:24" ht="25.5">
      <c r="A69" s="178"/>
      <c r="B69" s="355" t="s">
        <v>293</v>
      </c>
      <c r="C69" s="355">
        <v>9312</v>
      </c>
      <c r="D69" s="355" t="s">
        <v>177</v>
      </c>
      <c r="E69" s="355" t="s">
        <v>178</v>
      </c>
      <c r="F69" s="355">
        <v>60</v>
      </c>
      <c r="G69" s="355">
        <v>4</v>
      </c>
      <c r="H69" s="355">
        <v>2</v>
      </c>
      <c r="I69" s="355">
        <v>0</v>
      </c>
      <c r="J69" s="355">
        <v>2</v>
      </c>
      <c r="K69" s="355">
        <v>2</v>
      </c>
      <c r="L69" s="355">
        <v>0</v>
      </c>
      <c r="M69" s="355">
        <v>2</v>
      </c>
      <c r="N69" s="356">
        <v>50</v>
      </c>
      <c r="O69" s="178"/>
      <c r="P69" s="355">
        <v>3</v>
      </c>
      <c r="Q69" s="355">
        <v>0</v>
      </c>
      <c r="R69" s="355">
        <v>0</v>
      </c>
      <c r="S69" s="355">
        <v>0</v>
      </c>
      <c r="T69" s="355">
        <v>0</v>
      </c>
      <c r="U69" s="355">
        <v>1</v>
      </c>
      <c r="V69" s="355">
        <v>-1</v>
      </c>
      <c r="W69" s="357">
        <v>0</v>
      </c>
      <c r="X69" s="178"/>
    </row>
    <row r="70" spans="1:24">
      <c r="A70" s="178"/>
      <c r="B70" s="355" t="s">
        <v>293</v>
      </c>
      <c r="C70" s="355">
        <v>9378</v>
      </c>
      <c r="D70" s="355" t="s">
        <v>158</v>
      </c>
      <c r="E70" s="355" t="s">
        <v>159</v>
      </c>
      <c r="F70" s="355">
        <v>119</v>
      </c>
      <c r="G70" s="355">
        <v>8</v>
      </c>
      <c r="H70" s="355">
        <v>0</v>
      </c>
      <c r="I70" s="355">
        <v>0</v>
      </c>
      <c r="J70" s="355">
        <v>0</v>
      </c>
      <c r="K70" s="355">
        <v>2</v>
      </c>
      <c r="L70" s="355">
        <v>0</v>
      </c>
      <c r="M70" s="355">
        <v>2</v>
      </c>
      <c r="N70" s="356">
        <v>25</v>
      </c>
      <c r="O70" s="178"/>
      <c r="P70" s="355">
        <v>3</v>
      </c>
      <c r="Q70" s="355">
        <v>0</v>
      </c>
      <c r="R70" s="355">
        <v>0</v>
      </c>
      <c r="S70" s="355">
        <v>0</v>
      </c>
      <c r="T70" s="355">
        <v>0</v>
      </c>
      <c r="U70" s="355">
        <v>0</v>
      </c>
      <c r="V70" s="355">
        <v>0</v>
      </c>
      <c r="W70" s="357">
        <v>0</v>
      </c>
      <c r="X70" s="178"/>
    </row>
    <row r="71" spans="1:24">
      <c r="A71" s="178"/>
      <c r="B71" s="355" t="s">
        <v>293</v>
      </c>
      <c r="C71" s="355">
        <v>9380</v>
      </c>
      <c r="D71" s="355" t="s">
        <v>218</v>
      </c>
      <c r="E71" s="355" t="s">
        <v>153</v>
      </c>
      <c r="F71" s="355">
        <v>74</v>
      </c>
      <c r="G71" s="355">
        <v>5</v>
      </c>
      <c r="H71" s="355">
        <v>1</v>
      </c>
      <c r="I71" s="355">
        <v>0</v>
      </c>
      <c r="J71" s="355">
        <v>1</v>
      </c>
      <c r="K71" s="355">
        <v>1</v>
      </c>
      <c r="L71" s="355">
        <v>0</v>
      </c>
      <c r="M71" s="355">
        <v>1</v>
      </c>
      <c r="N71" s="356">
        <v>20</v>
      </c>
      <c r="O71" s="178"/>
      <c r="P71" s="355">
        <v>3</v>
      </c>
      <c r="Q71" s="355">
        <v>0</v>
      </c>
      <c r="R71" s="355">
        <v>0</v>
      </c>
      <c r="S71" s="355">
        <v>0</v>
      </c>
      <c r="T71" s="355">
        <v>0</v>
      </c>
      <c r="U71" s="355">
        <v>1</v>
      </c>
      <c r="V71" s="355">
        <v>-1</v>
      </c>
      <c r="W71" s="357">
        <v>0</v>
      </c>
      <c r="X71" s="178"/>
    </row>
    <row r="72" spans="1:24">
      <c r="A72" s="178"/>
      <c r="B72" s="355" t="s">
        <v>846</v>
      </c>
      <c r="C72" s="355">
        <v>9446</v>
      </c>
      <c r="D72" s="355" t="s">
        <v>192</v>
      </c>
      <c r="E72" s="355" t="s">
        <v>171</v>
      </c>
      <c r="F72" s="355">
        <v>80</v>
      </c>
      <c r="G72" s="355">
        <v>6</v>
      </c>
      <c r="H72" s="355">
        <v>6</v>
      </c>
      <c r="I72" s="355">
        <v>0</v>
      </c>
      <c r="J72" s="355">
        <v>6</v>
      </c>
      <c r="K72" s="355">
        <v>7</v>
      </c>
      <c r="L72" s="355">
        <v>0</v>
      </c>
      <c r="M72" s="355">
        <v>7</v>
      </c>
      <c r="N72" s="356">
        <v>116.67</v>
      </c>
      <c r="O72" s="178"/>
      <c r="P72" s="355">
        <v>3</v>
      </c>
      <c r="Q72" s="355">
        <v>0</v>
      </c>
      <c r="R72" s="355">
        <v>0</v>
      </c>
      <c r="S72" s="355">
        <v>0</v>
      </c>
      <c r="T72" s="355">
        <v>0</v>
      </c>
      <c r="U72" s="355">
        <v>0</v>
      </c>
      <c r="V72" s="355">
        <v>0</v>
      </c>
      <c r="W72" s="357">
        <v>0</v>
      </c>
      <c r="X72" s="178"/>
    </row>
    <row r="73" spans="1:24">
      <c r="A73" s="178"/>
      <c r="B73" s="355" t="s">
        <v>293</v>
      </c>
      <c r="C73" s="355">
        <v>9467</v>
      </c>
      <c r="D73" s="355" t="s">
        <v>172</v>
      </c>
      <c r="E73" s="355" t="s">
        <v>219</v>
      </c>
      <c r="F73" s="355">
        <v>151</v>
      </c>
      <c r="G73" s="355">
        <v>11</v>
      </c>
      <c r="H73" s="355">
        <v>0</v>
      </c>
      <c r="I73" s="355">
        <v>0</v>
      </c>
      <c r="J73" s="355">
        <v>0</v>
      </c>
      <c r="K73" s="355">
        <v>0</v>
      </c>
      <c r="L73" s="355">
        <v>0</v>
      </c>
      <c r="M73" s="355">
        <v>0</v>
      </c>
      <c r="N73" s="356">
        <v>0</v>
      </c>
      <c r="O73" s="178"/>
      <c r="P73" s="355">
        <v>4</v>
      </c>
      <c r="Q73" s="355">
        <v>0</v>
      </c>
      <c r="R73" s="355">
        <v>0</v>
      </c>
      <c r="S73" s="355">
        <v>0</v>
      </c>
      <c r="T73" s="355">
        <v>0</v>
      </c>
      <c r="U73" s="355">
        <v>0</v>
      </c>
      <c r="V73" s="355">
        <v>0</v>
      </c>
      <c r="W73" s="357">
        <v>0</v>
      </c>
      <c r="X73" s="178"/>
    </row>
    <row r="74" spans="1:24">
      <c r="A74" s="178"/>
      <c r="B74" s="355" t="s">
        <v>293</v>
      </c>
      <c r="C74" s="355">
        <v>9482</v>
      </c>
      <c r="D74" s="355" t="s">
        <v>192</v>
      </c>
      <c r="E74" s="355" t="s">
        <v>164</v>
      </c>
      <c r="F74" s="355">
        <v>311</v>
      </c>
      <c r="G74" s="355">
        <v>21</v>
      </c>
      <c r="H74" s="355">
        <v>2</v>
      </c>
      <c r="I74" s="355">
        <v>0</v>
      </c>
      <c r="J74" s="355">
        <v>2</v>
      </c>
      <c r="K74" s="355">
        <v>11</v>
      </c>
      <c r="L74" s="355">
        <v>0</v>
      </c>
      <c r="M74" s="355">
        <v>11</v>
      </c>
      <c r="N74" s="356">
        <v>52.38</v>
      </c>
      <c r="O74" s="178"/>
      <c r="P74" s="355">
        <v>8</v>
      </c>
      <c r="Q74" s="355">
        <v>0</v>
      </c>
      <c r="R74" s="355">
        <v>0</v>
      </c>
      <c r="S74" s="355">
        <v>0</v>
      </c>
      <c r="T74" s="355">
        <v>10</v>
      </c>
      <c r="U74" s="355">
        <v>1</v>
      </c>
      <c r="V74" s="355">
        <v>9</v>
      </c>
      <c r="W74" s="357">
        <v>112.5</v>
      </c>
      <c r="X74" s="178"/>
    </row>
    <row r="75" spans="1:24">
      <c r="A75" s="178"/>
      <c r="B75" s="355" t="s">
        <v>293</v>
      </c>
      <c r="C75" s="355">
        <v>9485</v>
      </c>
      <c r="D75" s="355" t="s">
        <v>170</v>
      </c>
      <c r="E75" s="355" t="s">
        <v>171</v>
      </c>
      <c r="F75" s="355">
        <v>240</v>
      </c>
      <c r="G75" s="355">
        <v>17</v>
      </c>
      <c r="H75" s="355">
        <v>0</v>
      </c>
      <c r="I75" s="355">
        <v>0</v>
      </c>
      <c r="J75" s="355">
        <v>0</v>
      </c>
      <c r="K75" s="355">
        <v>6</v>
      </c>
      <c r="L75" s="355">
        <v>52</v>
      </c>
      <c r="M75" s="355">
        <v>-46</v>
      </c>
      <c r="N75" s="356">
        <v>0</v>
      </c>
      <c r="O75" s="178"/>
      <c r="P75" s="355">
        <v>6</v>
      </c>
      <c r="Q75" s="355">
        <v>0</v>
      </c>
      <c r="R75" s="355">
        <v>0</v>
      </c>
      <c r="S75" s="355">
        <v>0</v>
      </c>
      <c r="T75" s="355">
        <v>1</v>
      </c>
      <c r="U75" s="355">
        <v>10</v>
      </c>
      <c r="V75" s="355">
        <v>-9</v>
      </c>
      <c r="W75" s="357">
        <v>0</v>
      </c>
      <c r="X75" s="178"/>
    </row>
    <row r="76" spans="1:24" ht="25.5">
      <c r="A76" s="178"/>
      <c r="B76" s="355" t="s">
        <v>293</v>
      </c>
      <c r="C76" s="355">
        <v>9678</v>
      </c>
      <c r="D76" s="355" t="s">
        <v>163</v>
      </c>
      <c r="E76" s="355" t="s">
        <v>220</v>
      </c>
      <c r="F76" s="355">
        <v>154</v>
      </c>
      <c r="G76" s="355">
        <v>11</v>
      </c>
      <c r="H76" s="355">
        <v>1</v>
      </c>
      <c r="I76" s="355">
        <v>0</v>
      </c>
      <c r="J76" s="355">
        <v>1</v>
      </c>
      <c r="K76" s="355">
        <v>5</v>
      </c>
      <c r="L76" s="355">
        <v>4</v>
      </c>
      <c r="M76" s="355">
        <v>1</v>
      </c>
      <c r="N76" s="356">
        <v>9.09</v>
      </c>
      <c r="O76" s="178"/>
      <c r="P76" s="355">
        <v>4</v>
      </c>
      <c r="Q76" s="355">
        <v>1</v>
      </c>
      <c r="R76" s="355">
        <v>0</v>
      </c>
      <c r="S76" s="355">
        <v>1</v>
      </c>
      <c r="T76" s="355">
        <v>1</v>
      </c>
      <c r="U76" s="355">
        <v>0</v>
      </c>
      <c r="V76" s="355">
        <v>1</v>
      </c>
      <c r="W76" s="357">
        <v>25</v>
      </c>
      <c r="X76" s="178"/>
    </row>
    <row r="77" spans="1:24">
      <c r="A77" s="178"/>
      <c r="B77" s="355" t="s">
        <v>293</v>
      </c>
      <c r="C77" s="355">
        <v>9800</v>
      </c>
      <c r="D77" s="355" t="s">
        <v>170</v>
      </c>
      <c r="E77" s="355" t="s">
        <v>171</v>
      </c>
      <c r="F77" s="355">
        <v>225</v>
      </c>
      <c r="G77" s="355">
        <v>16</v>
      </c>
      <c r="H77" s="355">
        <v>2</v>
      </c>
      <c r="I77" s="355">
        <v>0</v>
      </c>
      <c r="J77" s="355">
        <v>2</v>
      </c>
      <c r="K77" s="355">
        <v>6</v>
      </c>
      <c r="L77" s="355">
        <v>0</v>
      </c>
      <c r="M77" s="355">
        <v>6</v>
      </c>
      <c r="N77" s="356">
        <v>37.5</v>
      </c>
      <c r="O77" s="178"/>
      <c r="P77" s="355">
        <v>6</v>
      </c>
      <c r="Q77" s="355">
        <v>0</v>
      </c>
      <c r="R77" s="355">
        <v>0</v>
      </c>
      <c r="S77" s="355">
        <v>0</v>
      </c>
      <c r="T77" s="355">
        <v>0</v>
      </c>
      <c r="U77" s="355">
        <v>0</v>
      </c>
      <c r="V77" s="355">
        <v>0</v>
      </c>
      <c r="W77" s="357">
        <v>0</v>
      </c>
      <c r="X77" s="178"/>
    </row>
    <row r="78" spans="1:24">
      <c r="A78" s="178"/>
      <c r="B78" s="355" t="s">
        <v>293</v>
      </c>
      <c r="C78" s="355">
        <v>9801</v>
      </c>
      <c r="D78" s="355" t="s">
        <v>154</v>
      </c>
      <c r="E78" s="355" t="s">
        <v>221</v>
      </c>
      <c r="F78" s="355">
        <v>47</v>
      </c>
      <c r="G78" s="355">
        <v>4</v>
      </c>
      <c r="H78" s="355">
        <v>1</v>
      </c>
      <c r="I78" s="355">
        <v>0</v>
      </c>
      <c r="J78" s="355">
        <v>1</v>
      </c>
      <c r="K78" s="355">
        <v>3</v>
      </c>
      <c r="L78" s="355">
        <v>0</v>
      </c>
      <c r="M78" s="355">
        <v>3</v>
      </c>
      <c r="N78" s="356">
        <v>75</v>
      </c>
      <c r="O78" s="178"/>
      <c r="P78" s="355">
        <v>3</v>
      </c>
      <c r="Q78" s="355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7">
        <v>0</v>
      </c>
      <c r="X78" s="178"/>
    </row>
    <row r="79" spans="1:24" ht="25.5">
      <c r="A79" s="178"/>
      <c r="B79" s="355" t="s">
        <v>293</v>
      </c>
      <c r="C79" s="355">
        <v>9838</v>
      </c>
      <c r="D79" s="355" t="s">
        <v>213</v>
      </c>
      <c r="E79" s="355" t="s">
        <v>222</v>
      </c>
      <c r="F79" s="355">
        <v>77</v>
      </c>
      <c r="G79" s="355">
        <v>5</v>
      </c>
      <c r="H79" s="355">
        <v>0</v>
      </c>
      <c r="I79" s="355">
        <v>0</v>
      </c>
      <c r="J79" s="355">
        <v>0</v>
      </c>
      <c r="K79" s="355">
        <v>1</v>
      </c>
      <c r="L79" s="355">
        <v>0</v>
      </c>
      <c r="M79" s="355">
        <v>1</v>
      </c>
      <c r="N79" s="356">
        <v>20</v>
      </c>
      <c r="O79" s="178"/>
      <c r="P79" s="355">
        <v>3</v>
      </c>
      <c r="Q79" s="355">
        <v>0</v>
      </c>
      <c r="R79" s="355">
        <v>0</v>
      </c>
      <c r="S79" s="355">
        <v>0</v>
      </c>
      <c r="T79" s="355">
        <v>1</v>
      </c>
      <c r="U79" s="355">
        <v>0</v>
      </c>
      <c r="V79" s="355">
        <v>1</v>
      </c>
      <c r="W79" s="357">
        <v>33.33</v>
      </c>
      <c r="X79" s="178"/>
    </row>
    <row r="80" spans="1:24">
      <c r="A80" s="178"/>
      <c r="B80" s="355" t="s">
        <v>293</v>
      </c>
      <c r="C80" s="355">
        <v>9995</v>
      </c>
      <c r="D80" s="355" t="s">
        <v>170</v>
      </c>
      <c r="E80" s="355" t="s">
        <v>223</v>
      </c>
      <c r="F80" s="355">
        <v>55</v>
      </c>
      <c r="G80" s="355">
        <v>4</v>
      </c>
      <c r="H80" s="355">
        <v>0</v>
      </c>
      <c r="I80" s="355">
        <v>0</v>
      </c>
      <c r="J80" s="355">
        <v>0</v>
      </c>
      <c r="K80" s="355">
        <v>3</v>
      </c>
      <c r="L80" s="355">
        <v>0</v>
      </c>
      <c r="M80" s="355">
        <v>3</v>
      </c>
      <c r="N80" s="356">
        <v>75</v>
      </c>
      <c r="O80" s="178"/>
      <c r="P80" s="355">
        <v>3</v>
      </c>
      <c r="Q80" s="355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7">
        <v>0</v>
      </c>
      <c r="X80" s="178"/>
    </row>
    <row r="81" spans="1:24" ht="25.5">
      <c r="A81" s="178"/>
      <c r="B81" s="355" t="s">
        <v>293</v>
      </c>
      <c r="C81" s="355">
        <v>10050</v>
      </c>
      <c r="D81" s="355" t="s">
        <v>224</v>
      </c>
      <c r="E81" s="355" t="s">
        <v>178</v>
      </c>
      <c r="F81" s="355">
        <v>176</v>
      </c>
      <c r="G81" s="355">
        <v>11</v>
      </c>
      <c r="H81" s="355">
        <v>0</v>
      </c>
      <c r="I81" s="355">
        <v>0</v>
      </c>
      <c r="J81" s="355">
        <v>0</v>
      </c>
      <c r="K81" s="355">
        <v>2</v>
      </c>
      <c r="L81" s="355">
        <v>0</v>
      </c>
      <c r="M81" s="355">
        <v>2</v>
      </c>
      <c r="N81" s="356">
        <v>18.18</v>
      </c>
      <c r="O81" s="178"/>
      <c r="P81" s="355">
        <v>4</v>
      </c>
      <c r="Q81" s="355">
        <v>0</v>
      </c>
      <c r="R81" s="355">
        <v>0</v>
      </c>
      <c r="S81" s="355">
        <v>0</v>
      </c>
      <c r="T81" s="355">
        <v>0</v>
      </c>
      <c r="U81" s="355">
        <v>1</v>
      </c>
      <c r="V81" s="355">
        <v>-1</v>
      </c>
      <c r="W81" s="357">
        <v>0</v>
      </c>
      <c r="X81" s="178"/>
    </row>
    <row r="82" spans="1:24">
      <c r="A82" s="178"/>
      <c r="B82" s="355" t="s">
        <v>293</v>
      </c>
      <c r="C82" s="355">
        <v>10062</v>
      </c>
      <c r="D82" s="355" t="s">
        <v>165</v>
      </c>
      <c r="E82" s="355" t="s">
        <v>151</v>
      </c>
      <c r="F82" s="355">
        <v>343</v>
      </c>
      <c r="G82" s="355">
        <v>23</v>
      </c>
      <c r="H82" s="355">
        <v>1</v>
      </c>
      <c r="I82" s="355">
        <v>0</v>
      </c>
      <c r="J82" s="355">
        <v>1</v>
      </c>
      <c r="K82" s="355">
        <v>6</v>
      </c>
      <c r="L82" s="355">
        <v>1</v>
      </c>
      <c r="M82" s="355">
        <v>5</v>
      </c>
      <c r="N82" s="356">
        <v>21.74</v>
      </c>
      <c r="O82" s="178"/>
      <c r="P82" s="355">
        <v>8</v>
      </c>
      <c r="Q82" s="355">
        <v>1</v>
      </c>
      <c r="R82" s="355">
        <v>0</v>
      </c>
      <c r="S82" s="355">
        <v>1</v>
      </c>
      <c r="T82" s="355">
        <v>1</v>
      </c>
      <c r="U82" s="355">
        <v>3</v>
      </c>
      <c r="V82" s="355">
        <v>-2</v>
      </c>
      <c r="W82" s="357">
        <v>0</v>
      </c>
      <c r="X82" s="178"/>
    </row>
    <row r="83" spans="1:24">
      <c r="A83" s="178"/>
      <c r="B83" s="355" t="s">
        <v>846</v>
      </c>
      <c r="C83" s="355">
        <v>10070</v>
      </c>
      <c r="D83" s="355" t="s">
        <v>156</v>
      </c>
      <c r="E83" s="355" t="s">
        <v>226</v>
      </c>
      <c r="F83" s="355">
        <v>77</v>
      </c>
      <c r="G83" s="355">
        <v>5</v>
      </c>
      <c r="H83" s="355">
        <v>1</v>
      </c>
      <c r="I83" s="355">
        <v>0</v>
      </c>
      <c r="J83" s="355">
        <v>1</v>
      </c>
      <c r="K83" s="355">
        <v>6</v>
      </c>
      <c r="L83" s="355">
        <v>0</v>
      </c>
      <c r="M83" s="355">
        <v>6</v>
      </c>
      <c r="N83" s="356">
        <v>120</v>
      </c>
      <c r="O83" s="178"/>
      <c r="P83" s="355">
        <v>3</v>
      </c>
      <c r="Q83" s="355">
        <v>1</v>
      </c>
      <c r="R83" s="355">
        <v>0</v>
      </c>
      <c r="S83" s="355">
        <v>1</v>
      </c>
      <c r="T83" s="355">
        <v>1</v>
      </c>
      <c r="U83" s="355">
        <v>0</v>
      </c>
      <c r="V83" s="355">
        <v>1</v>
      </c>
      <c r="W83" s="357">
        <v>33.33</v>
      </c>
      <c r="X83" s="178"/>
    </row>
    <row r="84" spans="1:24" ht="25.5">
      <c r="A84" s="178"/>
      <c r="B84" s="355" t="s">
        <v>293</v>
      </c>
      <c r="C84" s="355">
        <v>10324</v>
      </c>
      <c r="D84" s="355" t="s">
        <v>227</v>
      </c>
      <c r="E84" s="355" t="s">
        <v>228</v>
      </c>
      <c r="F84" s="355">
        <v>0</v>
      </c>
      <c r="G84" s="355">
        <v>0</v>
      </c>
      <c r="H84" s="355">
        <v>0</v>
      </c>
      <c r="I84" s="355">
        <v>0</v>
      </c>
      <c r="J84" s="355">
        <v>0</v>
      </c>
      <c r="K84" s="355">
        <v>0</v>
      </c>
      <c r="L84" s="355">
        <v>0</v>
      </c>
      <c r="M84" s="355">
        <v>0</v>
      </c>
      <c r="N84" s="356">
        <v>0</v>
      </c>
      <c r="O84" s="178"/>
      <c r="P84" s="355">
        <v>0</v>
      </c>
      <c r="Q84" s="355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7">
        <v>0</v>
      </c>
      <c r="X84" s="178"/>
    </row>
    <row r="85" spans="1:24">
      <c r="A85" s="178"/>
      <c r="B85" s="355" t="s">
        <v>293</v>
      </c>
      <c r="C85" s="355">
        <v>10441</v>
      </c>
      <c r="D85" s="355" t="s">
        <v>201</v>
      </c>
      <c r="E85" s="355" t="s">
        <v>153</v>
      </c>
      <c r="F85" s="355">
        <v>189</v>
      </c>
      <c r="G85" s="355">
        <v>13</v>
      </c>
      <c r="H85" s="355">
        <v>0</v>
      </c>
      <c r="I85" s="355">
        <v>0</v>
      </c>
      <c r="J85" s="355">
        <v>0</v>
      </c>
      <c r="K85" s="355">
        <v>7</v>
      </c>
      <c r="L85" s="355">
        <v>2</v>
      </c>
      <c r="M85" s="355">
        <v>5</v>
      </c>
      <c r="N85" s="356">
        <v>38.46</v>
      </c>
      <c r="O85" s="178"/>
      <c r="P85" s="355">
        <v>5</v>
      </c>
      <c r="Q85" s="355">
        <v>1</v>
      </c>
      <c r="R85" s="355">
        <v>1</v>
      </c>
      <c r="S85" s="355">
        <v>0</v>
      </c>
      <c r="T85" s="355">
        <v>1</v>
      </c>
      <c r="U85" s="355">
        <v>2</v>
      </c>
      <c r="V85" s="355">
        <v>-1</v>
      </c>
      <c r="W85" s="357">
        <v>0</v>
      </c>
      <c r="X85" s="178"/>
    </row>
    <row r="86" spans="1:24">
      <c r="A86" s="178"/>
      <c r="B86" s="355" t="s">
        <v>293</v>
      </c>
      <c r="C86" s="355">
        <v>10540</v>
      </c>
      <c r="D86" s="355" t="s">
        <v>163</v>
      </c>
      <c r="E86" s="355" t="s">
        <v>229</v>
      </c>
      <c r="F86" s="355">
        <v>407</v>
      </c>
      <c r="G86" s="355">
        <v>27</v>
      </c>
      <c r="H86" s="355">
        <v>2</v>
      </c>
      <c r="I86" s="355">
        <v>0</v>
      </c>
      <c r="J86" s="355">
        <v>2</v>
      </c>
      <c r="K86" s="355">
        <v>14</v>
      </c>
      <c r="L86" s="355">
        <v>56</v>
      </c>
      <c r="M86" s="355">
        <v>-42</v>
      </c>
      <c r="N86" s="356">
        <v>0</v>
      </c>
      <c r="O86" s="178"/>
      <c r="P86" s="355">
        <v>10</v>
      </c>
      <c r="Q86" s="355">
        <v>0</v>
      </c>
      <c r="R86" s="355">
        <v>0</v>
      </c>
      <c r="S86" s="355">
        <v>0</v>
      </c>
      <c r="T86" s="355">
        <v>5</v>
      </c>
      <c r="U86" s="355">
        <v>7</v>
      </c>
      <c r="V86" s="355">
        <v>-2</v>
      </c>
      <c r="W86" s="357">
        <v>0</v>
      </c>
      <c r="X86" s="178"/>
    </row>
    <row r="87" spans="1:24">
      <c r="A87" s="178"/>
      <c r="B87" s="355" t="s">
        <v>293</v>
      </c>
      <c r="C87" s="355">
        <v>10762</v>
      </c>
      <c r="D87" s="355" t="s">
        <v>196</v>
      </c>
      <c r="E87" s="355" t="s">
        <v>153</v>
      </c>
      <c r="F87" s="355">
        <v>180</v>
      </c>
      <c r="G87" s="355">
        <v>12</v>
      </c>
      <c r="H87" s="355">
        <v>0</v>
      </c>
      <c r="I87" s="355">
        <v>0</v>
      </c>
      <c r="J87" s="355">
        <v>0</v>
      </c>
      <c r="K87" s="355">
        <v>6</v>
      </c>
      <c r="L87" s="355">
        <v>2</v>
      </c>
      <c r="M87" s="355">
        <v>4</v>
      </c>
      <c r="N87" s="356">
        <v>33.33</v>
      </c>
      <c r="O87" s="178"/>
      <c r="P87" s="355">
        <v>4</v>
      </c>
      <c r="Q87" s="355">
        <v>0</v>
      </c>
      <c r="R87" s="355">
        <v>0</v>
      </c>
      <c r="S87" s="355">
        <v>0</v>
      </c>
      <c r="T87" s="355">
        <v>3</v>
      </c>
      <c r="U87" s="355">
        <v>0</v>
      </c>
      <c r="V87" s="355">
        <v>3</v>
      </c>
      <c r="W87" s="357">
        <v>75</v>
      </c>
      <c r="X87" s="178"/>
    </row>
    <row r="88" spans="1:24" ht="25.5">
      <c r="A88" s="178"/>
      <c r="B88" s="355" t="s">
        <v>293</v>
      </c>
      <c r="C88" s="355">
        <v>10799</v>
      </c>
      <c r="D88" s="355" t="s">
        <v>144</v>
      </c>
      <c r="E88" s="355" t="s">
        <v>179</v>
      </c>
      <c r="F88" s="355">
        <v>162</v>
      </c>
      <c r="G88" s="355">
        <v>11</v>
      </c>
      <c r="H88" s="355">
        <v>0</v>
      </c>
      <c r="I88" s="355">
        <v>0</v>
      </c>
      <c r="J88" s="355">
        <v>0</v>
      </c>
      <c r="K88" s="355">
        <v>6</v>
      </c>
      <c r="L88" s="355">
        <v>0</v>
      </c>
      <c r="M88" s="355">
        <v>6</v>
      </c>
      <c r="N88" s="356">
        <v>54.55</v>
      </c>
      <c r="O88" s="178"/>
      <c r="P88" s="355">
        <v>4</v>
      </c>
      <c r="Q88" s="355">
        <v>1</v>
      </c>
      <c r="R88" s="355">
        <v>0</v>
      </c>
      <c r="S88" s="355">
        <v>1</v>
      </c>
      <c r="T88" s="355">
        <v>1</v>
      </c>
      <c r="U88" s="355">
        <v>0</v>
      </c>
      <c r="V88" s="355">
        <v>1</v>
      </c>
      <c r="W88" s="357">
        <v>25</v>
      </c>
      <c r="X88" s="178"/>
    </row>
    <row r="89" spans="1:24">
      <c r="A89" s="178"/>
      <c r="B89" s="355" t="s">
        <v>293</v>
      </c>
      <c r="C89" s="355">
        <v>10832</v>
      </c>
      <c r="D89" s="355" t="s">
        <v>198</v>
      </c>
      <c r="E89" s="355" t="s">
        <v>151</v>
      </c>
      <c r="F89" s="355">
        <v>45</v>
      </c>
      <c r="G89" s="355">
        <v>4</v>
      </c>
      <c r="H89" s="355">
        <v>0</v>
      </c>
      <c r="I89" s="355">
        <v>0</v>
      </c>
      <c r="J89" s="355">
        <v>0</v>
      </c>
      <c r="K89" s="355">
        <v>1</v>
      </c>
      <c r="L89" s="355">
        <v>0</v>
      </c>
      <c r="M89" s="355">
        <v>1</v>
      </c>
      <c r="N89" s="356">
        <v>25</v>
      </c>
      <c r="O89" s="178"/>
      <c r="P89" s="355">
        <v>3</v>
      </c>
      <c r="Q89" s="355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7">
        <v>0</v>
      </c>
      <c r="X89" s="178"/>
    </row>
    <row r="90" spans="1:24">
      <c r="A90" s="178"/>
      <c r="B90" s="355" t="s">
        <v>293</v>
      </c>
      <c r="C90" s="355">
        <v>10915</v>
      </c>
      <c r="D90" s="355" t="s">
        <v>213</v>
      </c>
      <c r="E90" s="355" t="s">
        <v>230</v>
      </c>
      <c r="F90" s="355">
        <v>35</v>
      </c>
      <c r="G90" s="355">
        <v>4</v>
      </c>
      <c r="H90" s="355">
        <v>0</v>
      </c>
      <c r="I90" s="355">
        <v>0</v>
      </c>
      <c r="J90" s="355">
        <v>0</v>
      </c>
      <c r="K90" s="355">
        <v>0</v>
      </c>
      <c r="L90" s="355">
        <v>0</v>
      </c>
      <c r="M90" s="355">
        <v>0</v>
      </c>
      <c r="N90" s="356">
        <v>0</v>
      </c>
      <c r="O90" s="178"/>
      <c r="P90" s="355">
        <v>3</v>
      </c>
      <c r="Q90" s="355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7">
        <v>0</v>
      </c>
      <c r="X90" s="178"/>
    </row>
    <row r="91" spans="1:24" ht="25.5">
      <c r="A91" s="178"/>
      <c r="B91" s="355" t="s">
        <v>293</v>
      </c>
      <c r="C91" s="355">
        <v>11007</v>
      </c>
      <c r="D91" s="355" t="s">
        <v>177</v>
      </c>
      <c r="E91" s="355" t="s">
        <v>178</v>
      </c>
      <c r="F91" s="355">
        <v>67</v>
      </c>
      <c r="G91" s="355">
        <v>5</v>
      </c>
      <c r="H91" s="355">
        <v>0</v>
      </c>
      <c r="I91" s="355">
        <v>0</v>
      </c>
      <c r="J91" s="355">
        <v>0</v>
      </c>
      <c r="K91" s="355">
        <v>1</v>
      </c>
      <c r="L91" s="355">
        <v>0</v>
      </c>
      <c r="M91" s="355">
        <v>1</v>
      </c>
      <c r="N91" s="356">
        <v>20</v>
      </c>
      <c r="O91" s="178"/>
      <c r="P91" s="355">
        <v>3</v>
      </c>
      <c r="Q91" s="355">
        <v>0</v>
      </c>
      <c r="R91" s="355">
        <v>1</v>
      </c>
      <c r="S91" s="355">
        <v>-1</v>
      </c>
      <c r="T91" s="355">
        <v>2</v>
      </c>
      <c r="U91" s="355">
        <v>1</v>
      </c>
      <c r="V91" s="355">
        <v>1</v>
      </c>
      <c r="W91" s="357">
        <v>33.33</v>
      </c>
      <c r="X91" s="178"/>
    </row>
    <row r="92" spans="1:24">
      <c r="A92" s="178"/>
      <c r="B92" s="355" t="s">
        <v>293</v>
      </c>
      <c r="C92" s="355">
        <v>11116</v>
      </c>
      <c r="D92" s="355" t="s">
        <v>224</v>
      </c>
      <c r="E92" s="355" t="s">
        <v>231</v>
      </c>
      <c r="F92" s="355">
        <v>182</v>
      </c>
      <c r="G92" s="355">
        <v>12</v>
      </c>
      <c r="H92" s="355">
        <v>0</v>
      </c>
      <c r="I92" s="355">
        <v>0</v>
      </c>
      <c r="J92" s="355">
        <v>0</v>
      </c>
      <c r="K92" s="355">
        <v>1</v>
      </c>
      <c r="L92" s="355">
        <v>6</v>
      </c>
      <c r="M92" s="355">
        <v>-5</v>
      </c>
      <c r="N92" s="356">
        <v>0</v>
      </c>
      <c r="O92" s="178"/>
      <c r="P92" s="355">
        <v>4</v>
      </c>
      <c r="Q92" s="355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7">
        <v>0</v>
      </c>
      <c r="X92" s="178"/>
    </row>
    <row r="93" spans="1:24">
      <c r="A93" s="178"/>
      <c r="B93" s="355" t="s">
        <v>293</v>
      </c>
      <c r="C93" s="355">
        <v>11440</v>
      </c>
      <c r="D93" s="355" t="s">
        <v>190</v>
      </c>
      <c r="E93" s="355" t="s">
        <v>232</v>
      </c>
      <c r="F93" s="355">
        <v>49</v>
      </c>
      <c r="G93" s="355">
        <v>4</v>
      </c>
      <c r="H93" s="355">
        <v>0</v>
      </c>
      <c r="I93" s="355">
        <v>0</v>
      </c>
      <c r="J93" s="355">
        <v>0</v>
      </c>
      <c r="K93" s="355">
        <v>2</v>
      </c>
      <c r="L93" s="355">
        <v>0</v>
      </c>
      <c r="M93" s="355">
        <v>2</v>
      </c>
      <c r="N93" s="356">
        <v>50</v>
      </c>
      <c r="O93" s="178"/>
      <c r="P93" s="355">
        <v>3</v>
      </c>
      <c r="Q93" s="355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7">
        <v>0</v>
      </c>
      <c r="X93" s="178"/>
    </row>
    <row r="94" spans="1:24">
      <c r="A94" s="178"/>
      <c r="B94" s="355" t="s">
        <v>293</v>
      </c>
      <c r="C94" s="355">
        <v>11536</v>
      </c>
      <c r="D94" s="355" t="s">
        <v>163</v>
      </c>
      <c r="E94" s="355" t="s">
        <v>171</v>
      </c>
      <c r="F94" s="355">
        <v>263</v>
      </c>
      <c r="G94" s="355">
        <v>18</v>
      </c>
      <c r="H94" s="355">
        <v>0</v>
      </c>
      <c r="I94" s="355">
        <v>0</v>
      </c>
      <c r="J94" s="355">
        <v>0</v>
      </c>
      <c r="K94" s="355">
        <v>7</v>
      </c>
      <c r="L94" s="355">
        <v>0</v>
      </c>
      <c r="M94" s="355">
        <v>7</v>
      </c>
      <c r="N94" s="356">
        <v>38.89</v>
      </c>
      <c r="O94" s="178"/>
      <c r="P94" s="355">
        <v>6</v>
      </c>
      <c r="Q94" s="355">
        <v>0</v>
      </c>
      <c r="R94" s="355">
        <v>0</v>
      </c>
      <c r="S94" s="355">
        <v>0</v>
      </c>
      <c r="T94" s="355">
        <v>3</v>
      </c>
      <c r="U94" s="355">
        <v>0</v>
      </c>
      <c r="V94" s="355">
        <v>3</v>
      </c>
      <c r="W94" s="357">
        <v>50</v>
      </c>
      <c r="X94" s="178"/>
    </row>
    <row r="95" spans="1:24" ht="25.5">
      <c r="A95" s="178"/>
      <c r="B95" s="355" t="s">
        <v>293</v>
      </c>
      <c r="C95" s="355">
        <v>11675</v>
      </c>
      <c r="D95" s="355" t="s">
        <v>172</v>
      </c>
      <c r="E95" s="355" t="s">
        <v>233</v>
      </c>
      <c r="F95" s="355">
        <v>258</v>
      </c>
      <c r="G95" s="355">
        <v>18</v>
      </c>
      <c r="H95" s="355">
        <v>1</v>
      </c>
      <c r="I95" s="355">
        <v>0</v>
      </c>
      <c r="J95" s="355">
        <v>1</v>
      </c>
      <c r="K95" s="355">
        <v>5</v>
      </c>
      <c r="L95" s="355">
        <v>0</v>
      </c>
      <c r="M95" s="355">
        <v>5</v>
      </c>
      <c r="N95" s="356">
        <v>27.78</v>
      </c>
      <c r="O95" s="178"/>
      <c r="P95" s="355">
        <v>6</v>
      </c>
      <c r="Q95" s="355">
        <v>1</v>
      </c>
      <c r="R95" s="355">
        <v>1</v>
      </c>
      <c r="S95" s="355">
        <v>0</v>
      </c>
      <c r="T95" s="355">
        <v>4</v>
      </c>
      <c r="U95" s="355">
        <v>4</v>
      </c>
      <c r="V95" s="355">
        <v>0</v>
      </c>
      <c r="W95" s="357">
        <v>0</v>
      </c>
      <c r="X95" s="178"/>
    </row>
    <row r="96" spans="1:24">
      <c r="A96" s="178"/>
      <c r="B96" s="355" t="s">
        <v>846</v>
      </c>
      <c r="C96" s="355">
        <v>11738</v>
      </c>
      <c r="D96" s="355" t="s">
        <v>217</v>
      </c>
      <c r="E96" s="355" t="s">
        <v>174</v>
      </c>
      <c r="F96" s="355">
        <v>179</v>
      </c>
      <c r="G96" s="355">
        <v>12</v>
      </c>
      <c r="H96" s="355">
        <v>1</v>
      </c>
      <c r="I96" s="355">
        <v>0</v>
      </c>
      <c r="J96" s="355">
        <v>1</v>
      </c>
      <c r="K96" s="355">
        <v>12</v>
      </c>
      <c r="L96" s="355">
        <v>0</v>
      </c>
      <c r="M96" s="355">
        <v>12</v>
      </c>
      <c r="N96" s="356">
        <v>100</v>
      </c>
      <c r="O96" s="178"/>
      <c r="P96" s="355">
        <v>4</v>
      </c>
      <c r="Q96" s="355">
        <v>0</v>
      </c>
      <c r="R96" s="355">
        <v>0</v>
      </c>
      <c r="S96" s="355">
        <v>0</v>
      </c>
      <c r="T96" s="355">
        <v>2</v>
      </c>
      <c r="U96" s="355">
        <v>2</v>
      </c>
      <c r="V96" s="355">
        <v>0</v>
      </c>
      <c r="W96" s="357">
        <v>0</v>
      </c>
      <c r="X96" s="178"/>
    </row>
    <row r="97" spans="1:24" ht="38.25">
      <c r="A97" s="178"/>
      <c r="B97" s="355" t="s">
        <v>293</v>
      </c>
      <c r="C97" s="355">
        <v>11809</v>
      </c>
      <c r="D97" s="355" t="s">
        <v>190</v>
      </c>
      <c r="E97" s="355" t="s">
        <v>234</v>
      </c>
      <c r="F97" s="355">
        <v>208</v>
      </c>
      <c r="G97" s="355">
        <v>14</v>
      </c>
      <c r="H97" s="355">
        <v>0</v>
      </c>
      <c r="I97" s="355">
        <v>0</v>
      </c>
      <c r="J97" s="355">
        <v>0</v>
      </c>
      <c r="K97" s="355">
        <v>7</v>
      </c>
      <c r="L97" s="355">
        <v>0</v>
      </c>
      <c r="M97" s="355">
        <v>7</v>
      </c>
      <c r="N97" s="356">
        <v>50</v>
      </c>
      <c r="O97" s="178"/>
      <c r="P97" s="355">
        <v>5</v>
      </c>
      <c r="Q97" s="355">
        <v>0</v>
      </c>
      <c r="R97" s="355">
        <v>0</v>
      </c>
      <c r="S97" s="355">
        <v>0</v>
      </c>
      <c r="T97" s="355">
        <v>1</v>
      </c>
      <c r="U97" s="355">
        <v>1</v>
      </c>
      <c r="V97" s="355">
        <v>0</v>
      </c>
      <c r="W97" s="357">
        <v>0</v>
      </c>
      <c r="X97" s="178"/>
    </row>
    <row r="98" spans="1:24" ht="25.5">
      <c r="A98" s="178"/>
      <c r="B98" s="355" t="s">
        <v>293</v>
      </c>
      <c r="C98" s="355">
        <v>11827</v>
      </c>
      <c r="D98" s="355" t="s">
        <v>146</v>
      </c>
      <c r="E98" s="355" t="s">
        <v>235</v>
      </c>
      <c r="F98" s="355">
        <v>71</v>
      </c>
      <c r="G98" s="355">
        <v>5</v>
      </c>
      <c r="H98" s="355">
        <v>0</v>
      </c>
      <c r="I98" s="355">
        <v>0</v>
      </c>
      <c r="J98" s="355">
        <v>0</v>
      </c>
      <c r="K98" s="355">
        <v>1</v>
      </c>
      <c r="L98" s="355">
        <v>0</v>
      </c>
      <c r="M98" s="355">
        <v>1</v>
      </c>
      <c r="N98" s="356">
        <v>20</v>
      </c>
      <c r="O98" s="178"/>
      <c r="P98" s="355">
        <v>3</v>
      </c>
      <c r="Q98" s="355">
        <v>0</v>
      </c>
      <c r="R98" s="355">
        <v>0</v>
      </c>
      <c r="S98" s="355">
        <v>0</v>
      </c>
      <c r="T98" s="355">
        <v>0</v>
      </c>
      <c r="U98" s="355">
        <v>1</v>
      </c>
      <c r="V98" s="355">
        <v>-1</v>
      </c>
      <c r="W98" s="357">
        <v>0</v>
      </c>
      <c r="X98" s="178"/>
    </row>
    <row r="99" spans="1:24">
      <c r="A99" s="178"/>
      <c r="B99" s="355" t="s">
        <v>846</v>
      </c>
      <c r="C99" s="355">
        <v>11855</v>
      </c>
      <c r="D99" s="355" t="s">
        <v>201</v>
      </c>
      <c r="E99" s="355" t="s">
        <v>153</v>
      </c>
      <c r="F99" s="355">
        <v>82</v>
      </c>
      <c r="G99" s="355">
        <v>6</v>
      </c>
      <c r="H99" s="355">
        <v>0</v>
      </c>
      <c r="I99" s="355">
        <v>0</v>
      </c>
      <c r="J99" s="355">
        <v>0</v>
      </c>
      <c r="K99" s="355">
        <v>6</v>
      </c>
      <c r="L99" s="355">
        <v>0</v>
      </c>
      <c r="M99" s="355">
        <v>6</v>
      </c>
      <c r="N99" s="356">
        <v>100</v>
      </c>
      <c r="O99" s="178"/>
      <c r="P99" s="355">
        <v>3</v>
      </c>
      <c r="Q99" s="355">
        <v>0</v>
      </c>
      <c r="R99" s="355">
        <v>2</v>
      </c>
      <c r="S99" s="355">
        <v>-2</v>
      </c>
      <c r="T99" s="355">
        <v>3</v>
      </c>
      <c r="U99" s="355">
        <v>2</v>
      </c>
      <c r="V99" s="355">
        <v>1</v>
      </c>
      <c r="W99" s="357">
        <v>33.33</v>
      </c>
      <c r="X99" s="178"/>
    </row>
    <row r="100" spans="1:24">
      <c r="A100" s="178"/>
      <c r="B100" s="355" t="s">
        <v>293</v>
      </c>
      <c r="C100" s="355">
        <v>11858</v>
      </c>
      <c r="D100" s="355" t="s">
        <v>172</v>
      </c>
      <c r="E100" s="355" t="s">
        <v>236</v>
      </c>
      <c r="F100" s="355">
        <v>64</v>
      </c>
      <c r="G100" s="355">
        <v>4</v>
      </c>
      <c r="H100" s="355">
        <v>0</v>
      </c>
      <c r="I100" s="355">
        <v>0</v>
      </c>
      <c r="J100" s="355">
        <v>0</v>
      </c>
      <c r="K100" s="355">
        <v>0</v>
      </c>
      <c r="L100" s="355">
        <v>0</v>
      </c>
      <c r="M100" s="355">
        <v>0</v>
      </c>
      <c r="N100" s="356">
        <v>0</v>
      </c>
      <c r="O100" s="178"/>
      <c r="P100" s="355">
        <v>3</v>
      </c>
      <c r="Q100" s="355">
        <v>0</v>
      </c>
      <c r="R100" s="355">
        <v>0</v>
      </c>
      <c r="S100" s="355">
        <v>0</v>
      </c>
      <c r="T100" s="355">
        <v>0</v>
      </c>
      <c r="U100" s="355">
        <v>1</v>
      </c>
      <c r="V100" s="355">
        <v>-1</v>
      </c>
      <c r="W100" s="357">
        <v>0</v>
      </c>
      <c r="X100" s="178"/>
    </row>
    <row r="101" spans="1:24">
      <c r="A101" s="178"/>
      <c r="B101" s="355" t="s">
        <v>293</v>
      </c>
      <c r="C101" s="355">
        <v>11912</v>
      </c>
      <c r="D101" s="355" t="s">
        <v>176</v>
      </c>
      <c r="E101" s="355" t="s">
        <v>151</v>
      </c>
      <c r="F101" s="355">
        <v>47</v>
      </c>
      <c r="G101" s="355">
        <v>4</v>
      </c>
      <c r="H101" s="355">
        <v>0</v>
      </c>
      <c r="I101" s="355">
        <v>0</v>
      </c>
      <c r="J101" s="355">
        <v>0</v>
      </c>
      <c r="K101" s="355">
        <v>0</v>
      </c>
      <c r="L101" s="355">
        <v>0</v>
      </c>
      <c r="M101" s="355">
        <v>0</v>
      </c>
      <c r="N101" s="356">
        <v>0</v>
      </c>
      <c r="O101" s="178"/>
      <c r="P101" s="355">
        <v>3</v>
      </c>
      <c r="Q101" s="355">
        <v>0</v>
      </c>
      <c r="R101" s="355">
        <v>0</v>
      </c>
      <c r="S101" s="355">
        <v>0</v>
      </c>
      <c r="T101" s="355">
        <v>0</v>
      </c>
      <c r="U101" s="355">
        <v>1</v>
      </c>
      <c r="V101" s="355">
        <v>-1</v>
      </c>
      <c r="W101" s="357">
        <v>0</v>
      </c>
      <c r="X101" s="178"/>
    </row>
    <row r="102" spans="1:24">
      <c r="A102" s="178"/>
      <c r="B102" s="355" t="s">
        <v>293</v>
      </c>
      <c r="C102" s="355">
        <v>11999</v>
      </c>
      <c r="D102" s="355" t="s">
        <v>225</v>
      </c>
      <c r="E102" s="355" t="s">
        <v>193</v>
      </c>
      <c r="F102" s="355">
        <v>147</v>
      </c>
      <c r="G102" s="355">
        <v>10</v>
      </c>
      <c r="H102" s="355">
        <v>0</v>
      </c>
      <c r="I102" s="355">
        <v>0</v>
      </c>
      <c r="J102" s="355">
        <v>0</v>
      </c>
      <c r="K102" s="355">
        <v>5</v>
      </c>
      <c r="L102" s="355">
        <v>4</v>
      </c>
      <c r="M102" s="355">
        <v>1</v>
      </c>
      <c r="N102" s="356">
        <v>10</v>
      </c>
      <c r="O102" s="178"/>
      <c r="P102" s="355">
        <v>4</v>
      </c>
      <c r="Q102" s="355">
        <v>0</v>
      </c>
      <c r="R102" s="355">
        <v>0</v>
      </c>
      <c r="S102" s="355">
        <v>0</v>
      </c>
      <c r="T102" s="355">
        <v>1</v>
      </c>
      <c r="U102" s="355">
        <v>2</v>
      </c>
      <c r="V102" s="355">
        <v>-1</v>
      </c>
      <c r="W102" s="357">
        <v>0</v>
      </c>
      <c r="X102" s="178"/>
    </row>
    <row r="103" spans="1:24" ht="25.5">
      <c r="A103" s="178"/>
      <c r="B103" s="355" t="s">
        <v>293</v>
      </c>
      <c r="C103" s="355">
        <v>12078</v>
      </c>
      <c r="D103" s="355" t="s">
        <v>182</v>
      </c>
      <c r="E103" s="355" t="s">
        <v>237</v>
      </c>
      <c r="F103" s="355">
        <v>78</v>
      </c>
      <c r="G103" s="355">
        <v>5</v>
      </c>
      <c r="H103" s="355">
        <v>0</v>
      </c>
      <c r="I103" s="355">
        <v>0</v>
      </c>
      <c r="J103" s="355">
        <v>0</v>
      </c>
      <c r="K103" s="355">
        <v>1</v>
      </c>
      <c r="L103" s="355">
        <v>0</v>
      </c>
      <c r="M103" s="355">
        <v>1</v>
      </c>
      <c r="N103" s="356">
        <v>20</v>
      </c>
      <c r="O103" s="178"/>
      <c r="P103" s="355">
        <v>3</v>
      </c>
      <c r="Q103" s="355">
        <v>0</v>
      </c>
      <c r="R103" s="355">
        <v>0</v>
      </c>
      <c r="S103" s="355">
        <v>0</v>
      </c>
      <c r="T103" s="355">
        <v>0</v>
      </c>
      <c r="U103" s="355">
        <v>2</v>
      </c>
      <c r="V103" s="355">
        <v>-2</v>
      </c>
      <c r="W103" s="357">
        <v>0</v>
      </c>
      <c r="X103" s="178"/>
    </row>
    <row r="104" spans="1:24">
      <c r="A104" s="178"/>
      <c r="B104" s="355" t="s">
        <v>293</v>
      </c>
      <c r="C104" s="355">
        <v>12144</v>
      </c>
      <c r="D104" s="355" t="s">
        <v>190</v>
      </c>
      <c r="E104" s="355" t="s">
        <v>191</v>
      </c>
      <c r="F104" s="355">
        <v>178</v>
      </c>
      <c r="G104" s="355">
        <v>12</v>
      </c>
      <c r="H104" s="355">
        <v>0</v>
      </c>
      <c r="I104" s="355">
        <v>0</v>
      </c>
      <c r="J104" s="355">
        <v>0</v>
      </c>
      <c r="K104" s="355">
        <v>2</v>
      </c>
      <c r="L104" s="355">
        <v>0</v>
      </c>
      <c r="M104" s="355">
        <v>2</v>
      </c>
      <c r="N104" s="356">
        <v>16.670000000000002</v>
      </c>
      <c r="O104" s="178"/>
      <c r="P104" s="355">
        <v>4</v>
      </c>
      <c r="Q104" s="355">
        <v>0</v>
      </c>
      <c r="R104" s="355">
        <v>0</v>
      </c>
      <c r="S104" s="355">
        <v>0</v>
      </c>
      <c r="T104" s="355">
        <v>1</v>
      </c>
      <c r="U104" s="355">
        <v>1</v>
      </c>
      <c r="V104" s="355">
        <v>0</v>
      </c>
      <c r="W104" s="357">
        <v>0</v>
      </c>
      <c r="X104" s="178"/>
    </row>
    <row r="105" spans="1:24" ht="25.5">
      <c r="A105" s="178"/>
      <c r="B105" s="355" t="s">
        <v>293</v>
      </c>
      <c r="C105" s="355">
        <v>12164</v>
      </c>
      <c r="D105" s="355" t="s">
        <v>198</v>
      </c>
      <c r="E105" s="355" t="s">
        <v>178</v>
      </c>
      <c r="F105" s="355">
        <v>147</v>
      </c>
      <c r="G105" s="355">
        <v>10</v>
      </c>
      <c r="H105" s="355">
        <v>0</v>
      </c>
      <c r="I105" s="355">
        <v>0</v>
      </c>
      <c r="J105" s="355">
        <v>0</v>
      </c>
      <c r="K105" s="355">
        <v>5</v>
      </c>
      <c r="L105" s="355">
        <v>0</v>
      </c>
      <c r="M105" s="355">
        <v>5</v>
      </c>
      <c r="N105" s="356">
        <v>50</v>
      </c>
      <c r="O105" s="178"/>
      <c r="P105" s="355">
        <v>4</v>
      </c>
      <c r="Q105" s="355">
        <v>0</v>
      </c>
      <c r="R105" s="355">
        <v>0</v>
      </c>
      <c r="S105" s="355">
        <v>0</v>
      </c>
      <c r="T105" s="355">
        <v>3</v>
      </c>
      <c r="U105" s="355">
        <v>1</v>
      </c>
      <c r="V105" s="355">
        <v>2</v>
      </c>
      <c r="W105" s="357">
        <v>50</v>
      </c>
      <c r="X105" s="178"/>
    </row>
    <row r="106" spans="1:24">
      <c r="A106" s="178"/>
      <c r="B106" s="355" t="s">
        <v>846</v>
      </c>
      <c r="C106" s="355">
        <v>12246</v>
      </c>
      <c r="D106" s="355" t="s">
        <v>225</v>
      </c>
      <c r="E106" s="355" t="s">
        <v>164</v>
      </c>
      <c r="F106" s="355">
        <v>136</v>
      </c>
      <c r="G106" s="355">
        <v>9</v>
      </c>
      <c r="H106" s="355">
        <v>0</v>
      </c>
      <c r="I106" s="355">
        <v>0</v>
      </c>
      <c r="J106" s="355">
        <v>0</v>
      </c>
      <c r="K106" s="355">
        <v>18</v>
      </c>
      <c r="L106" s="355">
        <v>0</v>
      </c>
      <c r="M106" s="355">
        <v>18</v>
      </c>
      <c r="N106" s="356">
        <v>200</v>
      </c>
      <c r="O106" s="178"/>
      <c r="P106" s="355">
        <v>3</v>
      </c>
      <c r="Q106" s="355">
        <v>0</v>
      </c>
      <c r="R106" s="355">
        <v>0</v>
      </c>
      <c r="S106" s="355">
        <v>0</v>
      </c>
      <c r="T106" s="355">
        <v>1</v>
      </c>
      <c r="U106" s="355">
        <v>0</v>
      </c>
      <c r="V106" s="355">
        <v>1</v>
      </c>
      <c r="W106" s="357">
        <v>33.33</v>
      </c>
      <c r="X106" s="178"/>
    </row>
    <row r="107" spans="1:24" ht="25.5">
      <c r="A107" s="178"/>
      <c r="B107" s="355" t="s">
        <v>293</v>
      </c>
      <c r="C107" s="355">
        <v>12313</v>
      </c>
      <c r="D107" s="355" t="s">
        <v>215</v>
      </c>
      <c r="E107" s="355" t="s">
        <v>178</v>
      </c>
      <c r="F107" s="355">
        <v>148</v>
      </c>
      <c r="G107" s="355">
        <v>10</v>
      </c>
      <c r="H107" s="355">
        <v>0</v>
      </c>
      <c r="I107" s="355">
        <v>0</v>
      </c>
      <c r="J107" s="355">
        <v>0</v>
      </c>
      <c r="K107" s="355">
        <v>8</v>
      </c>
      <c r="L107" s="355">
        <v>0</v>
      </c>
      <c r="M107" s="355">
        <v>8</v>
      </c>
      <c r="N107" s="356">
        <v>80</v>
      </c>
      <c r="O107" s="178"/>
      <c r="P107" s="355">
        <v>4</v>
      </c>
      <c r="Q107" s="355">
        <v>0</v>
      </c>
      <c r="R107" s="355">
        <v>0</v>
      </c>
      <c r="S107" s="355">
        <v>0</v>
      </c>
      <c r="T107" s="355">
        <v>2</v>
      </c>
      <c r="U107" s="355">
        <v>0</v>
      </c>
      <c r="V107" s="355">
        <v>2</v>
      </c>
      <c r="W107" s="357">
        <v>50</v>
      </c>
      <c r="X107" s="178"/>
    </row>
    <row r="108" spans="1:24" ht="25.5">
      <c r="A108" s="178"/>
      <c r="B108" s="355" t="s">
        <v>293</v>
      </c>
      <c r="C108" s="355">
        <v>12338</v>
      </c>
      <c r="D108" s="355" t="s">
        <v>215</v>
      </c>
      <c r="E108" s="355" t="s">
        <v>178</v>
      </c>
      <c r="F108" s="355">
        <v>71</v>
      </c>
      <c r="G108" s="355">
        <v>5</v>
      </c>
      <c r="H108" s="355">
        <v>0</v>
      </c>
      <c r="I108" s="355">
        <v>0</v>
      </c>
      <c r="J108" s="355">
        <v>0</v>
      </c>
      <c r="K108" s="355">
        <v>0</v>
      </c>
      <c r="L108" s="355">
        <v>0</v>
      </c>
      <c r="M108" s="355">
        <v>0</v>
      </c>
      <c r="N108" s="356">
        <v>0</v>
      </c>
      <c r="O108" s="178"/>
      <c r="P108" s="355">
        <v>3</v>
      </c>
      <c r="Q108" s="355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7">
        <v>0</v>
      </c>
      <c r="X108" s="178"/>
    </row>
    <row r="109" spans="1:24">
      <c r="A109" s="178"/>
      <c r="B109" s="355" t="s">
        <v>293</v>
      </c>
      <c r="C109" s="355">
        <v>12345</v>
      </c>
      <c r="D109" s="355" t="s">
        <v>187</v>
      </c>
      <c r="E109" s="355" t="s">
        <v>238</v>
      </c>
      <c r="F109" s="355">
        <v>158</v>
      </c>
      <c r="G109" s="355">
        <v>11</v>
      </c>
      <c r="H109" s="355">
        <v>1</v>
      </c>
      <c r="I109" s="355">
        <v>0</v>
      </c>
      <c r="J109" s="355">
        <v>1</v>
      </c>
      <c r="K109" s="355">
        <v>8</v>
      </c>
      <c r="L109" s="355">
        <v>5</v>
      </c>
      <c r="M109" s="355">
        <v>3</v>
      </c>
      <c r="N109" s="356">
        <v>27.27</v>
      </c>
      <c r="O109" s="178"/>
      <c r="P109" s="355">
        <v>4</v>
      </c>
      <c r="Q109" s="355">
        <v>0</v>
      </c>
      <c r="R109" s="355">
        <v>1</v>
      </c>
      <c r="S109" s="355">
        <v>-1</v>
      </c>
      <c r="T109" s="355">
        <v>1</v>
      </c>
      <c r="U109" s="355">
        <v>2</v>
      </c>
      <c r="V109" s="355">
        <v>-1</v>
      </c>
      <c r="W109" s="357">
        <v>0</v>
      </c>
      <c r="X109" s="178"/>
    </row>
    <row r="110" spans="1:24">
      <c r="A110" s="178"/>
      <c r="B110" s="355" t="s">
        <v>293</v>
      </c>
      <c r="C110" s="355">
        <v>12375</v>
      </c>
      <c r="D110" s="355" t="s">
        <v>165</v>
      </c>
      <c r="E110" s="355" t="s">
        <v>239</v>
      </c>
      <c r="F110" s="355">
        <v>65</v>
      </c>
      <c r="G110" s="355">
        <v>5</v>
      </c>
      <c r="H110" s="355">
        <v>0</v>
      </c>
      <c r="I110" s="355">
        <v>0</v>
      </c>
      <c r="J110" s="355">
        <v>0</v>
      </c>
      <c r="K110" s="355">
        <v>0</v>
      </c>
      <c r="L110" s="355">
        <v>0</v>
      </c>
      <c r="M110" s="355">
        <v>0</v>
      </c>
      <c r="N110" s="356">
        <v>0</v>
      </c>
      <c r="O110" s="178"/>
      <c r="P110" s="355">
        <v>3</v>
      </c>
      <c r="Q110" s="355">
        <v>0</v>
      </c>
      <c r="R110" s="355">
        <v>0</v>
      </c>
      <c r="S110" s="355">
        <v>0</v>
      </c>
      <c r="T110" s="355">
        <v>0</v>
      </c>
      <c r="U110" s="355">
        <v>0</v>
      </c>
      <c r="V110" s="355">
        <v>0</v>
      </c>
      <c r="W110" s="357">
        <v>0</v>
      </c>
      <c r="X110" s="178"/>
    </row>
    <row r="111" spans="1:24" ht="25.5">
      <c r="A111" s="178"/>
      <c r="B111" s="355" t="s">
        <v>293</v>
      </c>
      <c r="C111" s="355">
        <v>12449</v>
      </c>
      <c r="D111" s="355" t="s">
        <v>215</v>
      </c>
      <c r="E111" s="355" t="s">
        <v>178</v>
      </c>
      <c r="F111" s="355">
        <v>132</v>
      </c>
      <c r="G111" s="355">
        <v>9</v>
      </c>
      <c r="H111" s="355">
        <v>0</v>
      </c>
      <c r="I111" s="355">
        <v>0</v>
      </c>
      <c r="J111" s="355">
        <v>0</v>
      </c>
      <c r="K111" s="355">
        <v>7</v>
      </c>
      <c r="L111" s="355">
        <v>0</v>
      </c>
      <c r="M111" s="355">
        <v>7</v>
      </c>
      <c r="N111" s="356">
        <v>77.78</v>
      </c>
      <c r="O111" s="178"/>
      <c r="P111" s="355">
        <v>3</v>
      </c>
      <c r="Q111" s="355">
        <v>0</v>
      </c>
      <c r="R111" s="355">
        <v>0</v>
      </c>
      <c r="S111" s="355">
        <v>0</v>
      </c>
      <c r="T111" s="355">
        <v>2</v>
      </c>
      <c r="U111" s="355">
        <v>1</v>
      </c>
      <c r="V111" s="355">
        <v>1</v>
      </c>
      <c r="W111" s="357">
        <v>33.33</v>
      </c>
      <c r="X111" s="178"/>
    </row>
    <row r="112" spans="1:24">
      <c r="A112" s="178"/>
      <c r="B112" s="355" t="s">
        <v>293</v>
      </c>
      <c r="C112" s="355">
        <v>12696</v>
      </c>
      <c r="D112" s="355" t="s">
        <v>201</v>
      </c>
      <c r="E112" s="355" t="s">
        <v>153</v>
      </c>
      <c r="F112" s="355">
        <v>150</v>
      </c>
      <c r="G112" s="355">
        <v>10</v>
      </c>
      <c r="H112" s="355">
        <v>0</v>
      </c>
      <c r="I112" s="355">
        <v>0</v>
      </c>
      <c r="J112" s="355">
        <v>0</v>
      </c>
      <c r="K112" s="355">
        <v>5</v>
      </c>
      <c r="L112" s="355">
        <v>0</v>
      </c>
      <c r="M112" s="355">
        <v>5</v>
      </c>
      <c r="N112" s="356">
        <v>50</v>
      </c>
      <c r="O112" s="178"/>
      <c r="P112" s="355">
        <v>4</v>
      </c>
      <c r="Q112" s="355">
        <v>0</v>
      </c>
      <c r="R112" s="355">
        <v>0</v>
      </c>
      <c r="S112" s="355">
        <v>0</v>
      </c>
      <c r="T112" s="355">
        <v>1</v>
      </c>
      <c r="U112" s="355">
        <v>0</v>
      </c>
      <c r="V112" s="355">
        <v>1</v>
      </c>
      <c r="W112" s="357">
        <v>25</v>
      </c>
      <c r="X112" s="178"/>
    </row>
    <row r="113" spans="1:24">
      <c r="A113" s="178"/>
      <c r="B113" s="355" t="s">
        <v>293</v>
      </c>
      <c r="C113" s="355">
        <v>12708</v>
      </c>
      <c r="D113" s="355" t="s">
        <v>217</v>
      </c>
      <c r="E113" s="355" t="s">
        <v>151</v>
      </c>
      <c r="F113" s="355">
        <v>162</v>
      </c>
      <c r="G113" s="355">
        <v>11</v>
      </c>
      <c r="H113" s="355">
        <v>2</v>
      </c>
      <c r="I113" s="355">
        <v>0</v>
      </c>
      <c r="J113" s="355">
        <v>2</v>
      </c>
      <c r="K113" s="355">
        <v>9</v>
      </c>
      <c r="L113" s="355">
        <v>0</v>
      </c>
      <c r="M113" s="355">
        <v>9</v>
      </c>
      <c r="N113" s="356">
        <v>81.819999999999993</v>
      </c>
      <c r="O113" s="178"/>
      <c r="P113" s="355">
        <v>4</v>
      </c>
      <c r="Q113" s="355">
        <v>2</v>
      </c>
      <c r="R113" s="355">
        <v>0</v>
      </c>
      <c r="S113" s="355">
        <v>2</v>
      </c>
      <c r="T113" s="355">
        <v>5</v>
      </c>
      <c r="U113" s="355">
        <v>0</v>
      </c>
      <c r="V113" s="355">
        <v>5</v>
      </c>
      <c r="W113" s="357">
        <v>125</v>
      </c>
      <c r="X113" s="178"/>
    </row>
    <row r="114" spans="1:24">
      <c r="A114" s="178"/>
      <c r="B114" s="355" t="s">
        <v>293</v>
      </c>
      <c r="C114" s="355">
        <v>12737</v>
      </c>
      <c r="D114" s="355" t="s">
        <v>218</v>
      </c>
      <c r="E114" s="355" t="s">
        <v>153</v>
      </c>
      <c r="F114" s="355">
        <v>30</v>
      </c>
      <c r="G114" s="355">
        <v>4</v>
      </c>
      <c r="H114" s="355">
        <v>0</v>
      </c>
      <c r="I114" s="355">
        <v>0</v>
      </c>
      <c r="J114" s="355">
        <v>0</v>
      </c>
      <c r="K114" s="355">
        <v>0</v>
      </c>
      <c r="L114" s="355">
        <v>0</v>
      </c>
      <c r="M114" s="355">
        <v>0</v>
      </c>
      <c r="N114" s="356">
        <v>0</v>
      </c>
      <c r="O114" s="178"/>
      <c r="P114" s="355">
        <v>3</v>
      </c>
      <c r="Q114" s="355">
        <v>0</v>
      </c>
      <c r="R114" s="355">
        <v>0</v>
      </c>
      <c r="S114" s="355">
        <v>0</v>
      </c>
      <c r="T114" s="355">
        <v>0</v>
      </c>
      <c r="U114" s="355">
        <v>1</v>
      </c>
      <c r="V114" s="355">
        <v>-1</v>
      </c>
      <c r="W114" s="357">
        <v>0</v>
      </c>
      <c r="X114" s="178"/>
    </row>
    <row r="115" spans="1:24">
      <c r="A115" s="178"/>
      <c r="B115" s="355" t="s">
        <v>293</v>
      </c>
      <c r="C115" s="355">
        <v>12851</v>
      </c>
      <c r="D115" s="355" t="s">
        <v>213</v>
      </c>
      <c r="E115" s="355" t="s">
        <v>240</v>
      </c>
      <c r="F115" s="355">
        <v>187</v>
      </c>
      <c r="G115" s="355">
        <v>13</v>
      </c>
      <c r="H115" s="355">
        <v>0</v>
      </c>
      <c r="I115" s="355">
        <v>0</v>
      </c>
      <c r="J115" s="355">
        <v>0</v>
      </c>
      <c r="K115" s="355">
        <v>6</v>
      </c>
      <c r="L115" s="355">
        <v>0</v>
      </c>
      <c r="M115" s="355">
        <v>6</v>
      </c>
      <c r="N115" s="356">
        <v>46.15</v>
      </c>
      <c r="O115" s="178"/>
      <c r="P115" s="355">
        <v>5</v>
      </c>
      <c r="Q115" s="355">
        <v>0</v>
      </c>
      <c r="R115" s="355">
        <v>0</v>
      </c>
      <c r="S115" s="355">
        <v>0</v>
      </c>
      <c r="T115" s="355">
        <v>4</v>
      </c>
      <c r="U115" s="355">
        <v>3</v>
      </c>
      <c r="V115" s="355">
        <v>1</v>
      </c>
      <c r="W115" s="357">
        <v>20</v>
      </c>
      <c r="X115" s="178"/>
    </row>
    <row r="116" spans="1:24">
      <c r="A116" s="178"/>
      <c r="B116" s="355" t="s">
        <v>293</v>
      </c>
      <c r="C116" s="355">
        <v>12856</v>
      </c>
      <c r="D116" s="355" t="s">
        <v>224</v>
      </c>
      <c r="E116" s="355" t="s">
        <v>174</v>
      </c>
      <c r="F116" s="355">
        <v>195</v>
      </c>
      <c r="G116" s="355">
        <v>14</v>
      </c>
      <c r="H116" s="355">
        <v>1</v>
      </c>
      <c r="I116" s="355">
        <v>0</v>
      </c>
      <c r="J116" s="355">
        <v>1</v>
      </c>
      <c r="K116" s="355">
        <v>5</v>
      </c>
      <c r="L116" s="355">
        <v>0</v>
      </c>
      <c r="M116" s="355">
        <v>5</v>
      </c>
      <c r="N116" s="356">
        <v>35.71</v>
      </c>
      <c r="O116" s="178"/>
      <c r="P116" s="355">
        <v>5</v>
      </c>
      <c r="Q116" s="355">
        <v>0</v>
      </c>
      <c r="R116" s="355">
        <v>0</v>
      </c>
      <c r="S116" s="355">
        <v>0</v>
      </c>
      <c r="T116" s="355">
        <v>2</v>
      </c>
      <c r="U116" s="355">
        <v>1</v>
      </c>
      <c r="V116" s="355">
        <v>1</v>
      </c>
      <c r="W116" s="357">
        <v>20</v>
      </c>
      <c r="X116" s="178"/>
    </row>
    <row r="117" spans="1:24" ht="25.5">
      <c r="A117" s="178"/>
      <c r="B117" s="355" t="s">
        <v>293</v>
      </c>
      <c r="C117" s="355">
        <v>13004</v>
      </c>
      <c r="D117" s="355" t="s">
        <v>144</v>
      </c>
      <c r="E117" s="355" t="s">
        <v>241</v>
      </c>
      <c r="F117" s="355">
        <v>31</v>
      </c>
      <c r="G117" s="355">
        <v>4</v>
      </c>
      <c r="H117" s="355">
        <v>0</v>
      </c>
      <c r="I117" s="355">
        <v>0</v>
      </c>
      <c r="J117" s="355">
        <v>0</v>
      </c>
      <c r="K117" s="355">
        <v>2</v>
      </c>
      <c r="L117" s="355">
        <v>0</v>
      </c>
      <c r="M117" s="355">
        <v>2</v>
      </c>
      <c r="N117" s="356">
        <v>50</v>
      </c>
      <c r="O117" s="178"/>
      <c r="P117" s="355">
        <v>3</v>
      </c>
      <c r="Q117" s="355">
        <v>0</v>
      </c>
      <c r="R117" s="355">
        <v>0</v>
      </c>
      <c r="S117" s="355">
        <v>0</v>
      </c>
      <c r="T117" s="355">
        <v>1</v>
      </c>
      <c r="U117" s="355">
        <v>0</v>
      </c>
      <c r="V117" s="355">
        <v>1</v>
      </c>
      <c r="W117" s="357">
        <v>33.33</v>
      </c>
      <c r="X117" s="178"/>
    </row>
    <row r="118" spans="1:24" ht="38.25">
      <c r="A118" s="178"/>
      <c r="B118" s="355" t="s">
        <v>293</v>
      </c>
      <c r="C118" s="355">
        <v>13024</v>
      </c>
      <c r="D118" s="355" t="s">
        <v>172</v>
      </c>
      <c r="E118" s="355" t="s">
        <v>242</v>
      </c>
      <c r="F118" s="355">
        <v>68</v>
      </c>
      <c r="G118" s="355">
        <v>5</v>
      </c>
      <c r="H118" s="355">
        <v>1</v>
      </c>
      <c r="I118" s="355">
        <v>0</v>
      </c>
      <c r="J118" s="355">
        <v>1</v>
      </c>
      <c r="K118" s="355">
        <v>1</v>
      </c>
      <c r="L118" s="355">
        <v>0</v>
      </c>
      <c r="M118" s="355">
        <v>1</v>
      </c>
      <c r="N118" s="356">
        <v>20</v>
      </c>
      <c r="O118" s="178"/>
      <c r="P118" s="355">
        <v>3</v>
      </c>
      <c r="Q118" s="355">
        <v>1</v>
      </c>
      <c r="R118" s="355">
        <v>0</v>
      </c>
      <c r="S118" s="355">
        <v>1</v>
      </c>
      <c r="T118" s="355">
        <v>1</v>
      </c>
      <c r="U118" s="355">
        <v>0</v>
      </c>
      <c r="V118" s="355">
        <v>1</v>
      </c>
      <c r="W118" s="357">
        <v>33.33</v>
      </c>
      <c r="X118" s="178"/>
    </row>
    <row r="119" spans="1:24" ht="25.5">
      <c r="A119" s="178"/>
      <c r="B119" s="355" t="s">
        <v>846</v>
      </c>
      <c r="C119" s="355">
        <v>13272</v>
      </c>
      <c r="D119" s="355" t="s">
        <v>187</v>
      </c>
      <c r="E119" s="355" t="s">
        <v>243</v>
      </c>
      <c r="F119" s="355">
        <v>130</v>
      </c>
      <c r="G119" s="355">
        <v>9</v>
      </c>
      <c r="H119" s="355">
        <v>3</v>
      </c>
      <c r="I119" s="355">
        <v>0</v>
      </c>
      <c r="J119" s="355">
        <v>3</v>
      </c>
      <c r="K119" s="355">
        <v>16</v>
      </c>
      <c r="L119" s="355">
        <v>1</v>
      </c>
      <c r="M119" s="355">
        <v>15</v>
      </c>
      <c r="N119" s="356">
        <v>166.67</v>
      </c>
      <c r="O119" s="178"/>
      <c r="P119" s="355">
        <v>3</v>
      </c>
      <c r="Q119" s="355">
        <v>0</v>
      </c>
      <c r="R119" s="355">
        <v>0</v>
      </c>
      <c r="S119" s="355">
        <v>0</v>
      </c>
      <c r="T119" s="355">
        <v>5</v>
      </c>
      <c r="U119" s="355">
        <v>0</v>
      </c>
      <c r="V119" s="355">
        <v>5</v>
      </c>
      <c r="W119" s="357">
        <v>166.67</v>
      </c>
      <c r="X119" s="178"/>
    </row>
    <row r="120" spans="1:24">
      <c r="A120" s="178"/>
      <c r="B120" s="355" t="s">
        <v>293</v>
      </c>
      <c r="C120" s="355">
        <v>13278</v>
      </c>
      <c r="D120" s="355" t="s">
        <v>150</v>
      </c>
      <c r="E120" s="355" t="s">
        <v>151</v>
      </c>
      <c r="F120" s="355">
        <v>115</v>
      </c>
      <c r="G120" s="355">
        <v>8</v>
      </c>
      <c r="H120" s="355">
        <v>0</v>
      </c>
      <c r="I120" s="355">
        <v>0</v>
      </c>
      <c r="J120" s="355">
        <v>0</v>
      </c>
      <c r="K120" s="355">
        <v>5</v>
      </c>
      <c r="L120" s="355">
        <v>0</v>
      </c>
      <c r="M120" s="355">
        <v>5</v>
      </c>
      <c r="N120" s="356">
        <v>62.5</v>
      </c>
      <c r="O120" s="178"/>
      <c r="P120" s="355">
        <v>3</v>
      </c>
      <c r="Q120" s="355">
        <v>0</v>
      </c>
      <c r="R120" s="355">
        <v>0</v>
      </c>
      <c r="S120" s="355">
        <v>0</v>
      </c>
      <c r="T120" s="355">
        <v>1</v>
      </c>
      <c r="U120" s="355">
        <v>1</v>
      </c>
      <c r="V120" s="355">
        <v>0</v>
      </c>
      <c r="W120" s="357">
        <v>0</v>
      </c>
      <c r="X120" s="178"/>
    </row>
    <row r="121" spans="1:24" ht="25.5">
      <c r="A121" s="178"/>
      <c r="B121" s="355" t="s">
        <v>293</v>
      </c>
      <c r="C121" s="355">
        <v>13286</v>
      </c>
      <c r="D121" s="355" t="s">
        <v>224</v>
      </c>
      <c r="E121" s="355" t="s">
        <v>244</v>
      </c>
      <c r="F121" s="355">
        <v>200</v>
      </c>
      <c r="G121" s="355">
        <v>14</v>
      </c>
      <c r="H121" s="355">
        <v>2</v>
      </c>
      <c r="I121" s="355">
        <v>0</v>
      </c>
      <c r="J121" s="355">
        <v>2</v>
      </c>
      <c r="K121" s="355">
        <v>9</v>
      </c>
      <c r="L121" s="355">
        <v>0</v>
      </c>
      <c r="M121" s="355">
        <v>9</v>
      </c>
      <c r="N121" s="356">
        <v>64.290000000000006</v>
      </c>
      <c r="O121" s="178"/>
      <c r="P121" s="355">
        <v>5</v>
      </c>
      <c r="Q121" s="355">
        <v>0</v>
      </c>
      <c r="R121" s="355">
        <v>0</v>
      </c>
      <c r="S121" s="355">
        <v>0</v>
      </c>
      <c r="T121" s="355">
        <v>0</v>
      </c>
      <c r="U121" s="355">
        <v>0</v>
      </c>
      <c r="V121" s="355">
        <v>0</v>
      </c>
      <c r="W121" s="357">
        <v>0</v>
      </c>
      <c r="X121" s="178"/>
    </row>
    <row r="122" spans="1:24" ht="51">
      <c r="A122" s="178"/>
      <c r="B122" s="355" t="s">
        <v>293</v>
      </c>
      <c r="C122" s="355">
        <v>13435</v>
      </c>
      <c r="D122" s="355" t="s">
        <v>201</v>
      </c>
      <c r="E122" s="355" t="s">
        <v>847</v>
      </c>
      <c r="F122" s="355">
        <v>29</v>
      </c>
      <c r="G122" s="355">
        <v>4</v>
      </c>
      <c r="H122" s="355">
        <v>0</v>
      </c>
      <c r="I122" s="355">
        <v>0</v>
      </c>
      <c r="J122" s="355">
        <v>0</v>
      </c>
      <c r="K122" s="355">
        <v>0</v>
      </c>
      <c r="L122" s="355">
        <v>0</v>
      </c>
      <c r="M122" s="355">
        <v>0</v>
      </c>
      <c r="N122" s="356">
        <v>0</v>
      </c>
      <c r="O122" s="178"/>
      <c r="P122" s="355">
        <v>3</v>
      </c>
      <c r="Q122" s="355">
        <v>0</v>
      </c>
      <c r="R122" s="355">
        <v>0</v>
      </c>
      <c r="S122" s="355">
        <v>0</v>
      </c>
      <c r="T122" s="355">
        <v>0</v>
      </c>
      <c r="U122" s="355">
        <v>0</v>
      </c>
      <c r="V122" s="355">
        <v>0</v>
      </c>
      <c r="W122" s="357">
        <v>0</v>
      </c>
      <c r="X122" s="178"/>
    </row>
    <row r="123" spans="1:24">
      <c r="A123" s="178"/>
      <c r="B123" s="355" t="s">
        <v>293</v>
      </c>
      <c r="C123" s="355">
        <v>13497</v>
      </c>
      <c r="D123" s="355" t="s">
        <v>177</v>
      </c>
      <c r="E123" s="355" t="s">
        <v>151</v>
      </c>
      <c r="F123" s="355">
        <v>44</v>
      </c>
      <c r="G123" s="355">
        <v>4</v>
      </c>
      <c r="H123" s="355">
        <v>0</v>
      </c>
      <c r="I123" s="355">
        <v>0</v>
      </c>
      <c r="J123" s="355">
        <v>0</v>
      </c>
      <c r="K123" s="355">
        <v>0</v>
      </c>
      <c r="L123" s="355">
        <v>0</v>
      </c>
      <c r="M123" s="355">
        <v>0</v>
      </c>
      <c r="N123" s="356">
        <v>0</v>
      </c>
      <c r="O123" s="178"/>
      <c r="P123" s="355">
        <v>3</v>
      </c>
      <c r="Q123" s="355">
        <v>0</v>
      </c>
      <c r="R123" s="355">
        <v>0</v>
      </c>
      <c r="S123" s="355">
        <v>0</v>
      </c>
      <c r="T123" s="355">
        <v>0</v>
      </c>
      <c r="U123" s="355">
        <v>0</v>
      </c>
      <c r="V123" s="355">
        <v>0</v>
      </c>
      <c r="W123" s="357">
        <v>0</v>
      </c>
      <c r="X123" s="178"/>
    </row>
    <row r="124" spans="1:24">
      <c r="A124" s="178"/>
      <c r="B124" s="355" t="s">
        <v>293</v>
      </c>
      <c r="C124" s="355">
        <v>13568</v>
      </c>
      <c r="D124" s="355" t="s">
        <v>173</v>
      </c>
      <c r="E124" s="355" t="s">
        <v>151</v>
      </c>
      <c r="F124" s="355">
        <v>39</v>
      </c>
      <c r="G124" s="355">
        <v>4</v>
      </c>
      <c r="H124" s="355">
        <v>0</v>
      </c>
      <c r="I124" s="355">
        <v>0</v>
      </c>
      <c r="J124" s="355">
        <v>0</v>
      </c>
      <c r="K124" s="355">
        <v>0</v>
      </c>
      <c r="L124" s="355">
        <v>0</v>
      </c>
      <c r="M124" s="355">
        <v>0</v>
      </c>
      <c r="N124" s="356">
        <v>0</v>
      </c>
      <c r="O124" s="178"/>
      <c r="P124" s="355">
        <v>3</v>
      </c>
      <c r="Q124" s="355">
        <v>0</v>
      </c>
      <c r="R124" s="355">
        <v>0</v>
      </c>
      <c r="S124" s="355">
        <v>0</v>
      </c>
      <c r="T124" s="355">
        <v>0</v>
      </c>
      <c r="U124" s="355">
        <v>0</v>
      </c>
      <c r="V124" s="355">
        <v>0</v>
      </c>
      <c r="W124" s="357">
        <v>0</v>
      </c>
      <c r="X124" s="178"/>
    </row>
    <row r="125" spans="1:24">
      <c r="A125" s="178"/>
      <c r="B125" s="355" t="s">
        <v>293</v>
      </c>
      <c r="C125" s="355">
        <v>13719</v>
      </c>
      <c r="D125" s="355" t="s">
        <v>224</v>
      </c>
      <c r="E125" s="355" t="s">
        <v>246</v>
      </c>
      <c r="F125" s="355">
        <v>168</v>
      </c>
      <c r="G125" s="355">
        <v>11</v>
      </c>
      <c r="H125" s="355">
        <v>0</v>
      </c>
      <c r="I125" s="355">
        <v>0</v>
      </c>
      <c r="J125" s="355">
        <v>0</v>
      </c>
      <c r="K125" s="355">
        <v>3</v>
      </c>
      <c r="L125" s="355">
        <v>1</v>
      </c>
      <c r="M125" s="355">
        <v>2</v>
      </c>
      <c r="N125" s="356">
        <v>18.18</v>
      </c>
      <c r="O125" s="178"/>
      <c r="P125" s="355">
        <v>4</v>
      </c>
      <c r="Q125" s="355">
        <v>0</v>
      </c>
      <c r="R125" s="355">
        <v>0</v>
      </c>
      <c r="S125" s="355">
        <v>0</v>
      </c>
      <c r="T125" s="355">
        <v>3</v>
      </c>
      <c r="U125" s="355">
        <v>0</v>
      </c>
      <c r="V125" s="355">
        <v>3</v>
      </c>
      <c r="W125" s="357">
        <v>75</v>
      </c>
      <c r="X125" s="178"/>
    </row>
    <row r="126" spans="1:24">
      <c r="A126" s="178"/>
      <c r="B126" s="355" t="s">
        <v>846</v>
      </c>
      <c r="C126" s="355">
        <v>13779</v>
      </c>
      <c r="D126" s="355" t="s">
        <v>199</v>
      </c>
      <c r="E126" s="355" t="s">
        <v>229</v>
      </c>
      <c r="F126" s="355">
        <v>200</v>
      </c>
      <c r="G126" s="355">
        <v>13</v>
      </c>
      <c r="H126" s="355">
        <v>2</v>
      </c>
      <c r="I126" s="355">
        <v>0</v>
      </c>
      <c r="J126" s="355">
        <v>2</v>
      </c>
      <c r="K126" s="355">
        <v>30</v>
      </c>
      <c r="L126" s="355">
        <v>0</v>
      </c>
      <c r="M126" s="355">
        <v>30</v>
      </c>
      <c r="N126" s="356">
        <v>230.77</v>
      </c>
      <c r="O126" s="178"/>
      <c r="P126" s="355">
        <v>5</v>
      </c>
      <c r="Q126" s="355">
        <v>0</v>
      </c>
      <c r="R126" s="355">
        <v>0</v>
      </c>
      <c r="S126" s="355">
        <v>0</v>
      </c>
      <c r="T126" s="355">
        <v>4</v>
      </c>
      <c r="U126" s="355">
        <v>0</v>
      </c>
      <c r="V126" s="355">
        <v>4</v>
      </c>
      <c r="W126" s="357">
        <v>80</v>
      </c>
      <c r="X126" s="178"/>
    </row>
    <row r="127" spans="1:24">
      <c r="A127" s="178"/>
      <c r="B127" s="355" t="s">
        <v>846</v>
      </c>
      <c r="C127" s="355">
        <v>13836</v>
      </c>
      <c r="D127" s="355" t="s">
        <v>192</v>
      </c>
      <c r="E127" s="355" t="s">
        <v>193</v>
      </c>
      <c r="F127" s="355">
        <v>101</v>
      </c>
      <c r="G127" s="355">
        <v>7</v>
      </c>
      <c r="H127" s="355">
        <v>0</v>
      </c>
      <c r="I127" s="355">
        <v>0</v>
      </c>
      <c r="J127" s="355">
        <v>0</v>
      </c>
      <c r="K127" s="355">
        <v>7</v>
      </c>
      <c r="L127" s="355">
        <v>0</v>
      </c>
      <c r="M127" s="355">
        <v>7</v>
      </c>
      <c r="N127" s="356">
        <v>100</v>
      </c>
      <c r="O127" s="178"/>
      <c r="P127" s="355">
        <v>3</v>
      </c>
      <c r="Q127" s="355">
        <v>0</v>
      </c>
      <c r="R127" s="355">
        <v>0</v>
      </c>
      <c r="S127" s="355">
        <v>0</v>
      </c>
      <c r="T127" s="355">
        <v>4</v>
      </c>
      <c r="U127" s="355">
        <v>1</v>
      </c>
      <c r="V127" s="355">
        <v>3</v>
      </c>
      <c r="W127" s="357">
        <v>100</v>
      </c>
      <c r="X127" s="178"/>
    </row>
    <row r="128" spans="1:24">
      <c r="A128" s="178"/>
      <c r="B128" s="355" t="s">
        <v>293</v>
      </c>
      <c r="C128" s="355">
        <v>13841</v>
      </c>
      <c r="D128" s="355" t="s">
        <v>165</v>
      </c>
      <c r="E128" s="355" t="s">
        <v>247</v>
      </c>
      <c r="F128" s="355">
        <v>75</v>
      </c>
      <c r="G128" s="355">
        <v>5</v>
      </c>
      <c r="H128" s="355">
        <v>0</v>
      </c>
      <c r="I128" s="355">
        <v>0</v>
      </c>
      <c r="J128" s="355">
        <v>0</v>
      </c>
      <c r="K128" s="355">
        <v>2</v>
      </c>
      <c r="L128" s="355">
        <v>0</v>
      </c>
      <c r="M128" s="355">
        <v>2</v>
      </c>
      <c r="N128" s="356">
        <v>40</v>
      </c>
      <c r="O128" s="178"/>
      <c r="P128" s="355">
        <v>3</v>
      </c>
      <c r="Q128" s="355">
        <v>0</v>
      </c>
      <c r="R128" s="355">
        <v>0</v>
      </c>
      <c r="S128" s="355">
        <v>0</v>
      </c>
      <c r="T128" s="355">
        <v>0</v>
      </c>
      <c r="U128" s="355">
        <v>2</v>
      </c>
      <c r="V128" s="355">
        <v>-2</v>
      </c>
      <c r="W128" s="357">
        <v>0</v>
      </c>
      <c r="X128" s="178"/>
    </row>
    <row r="129" spans="1:24">
      <c r="A129" s="178"/>
      <c r="B129" s="355" t="s">
        <v>293</v>
      </c>
      <c r="C129" s="355">
        <v>13895</v>
      </c>
      <c r="D129" s="355" t="s">
        <v>225</v>
      </c>
      <c r="E129" s="355" t="s">
        <v>248</v>
      </c>
      <c r="F129" s="355">
        <v>82</v>
      </c>
      <c r="G129" s="355">
        <v>6</v>
      </c>
      <c r="H129" s="355">
        <v>1</v>
      </c>
      <c r="I129" s="355">
        <v>0</v>
      </c>
      <c r="J129" s="355">
        <v>1</v>
      </c>
      <c r="K129" s="355">
        <v>2</v>
      </c>
      <c r="L129" s="355">
        <v>2</v>
      </c>
      <c r="M129" s="355">
        <v>0</v>
      </c>
      <c r="N129" s="356">
        <v>0</v>
      </c>
      <c r="O129" s="178"/>
      <c r="P129" s="355">
        <v>3</v>
      </c>
      <c r="Q129" s="355">
        <v>0</v>
      </c>
      <c r="R129" s="355">
        <v>0</v>
      </c>
      <c r="S129" s="355">
        <v>0</v>
      </c>
      <c r="T129" s="355">
        <v>4</v>
      </c>
      <c r="U129" s="355">
        <v>1</v>
      </c>
      <c r="V129" s="355">
        <v>3</v>
      </c>
      <c r="W129" s="357">
        <v>100</v>
      </c>
      <c r="X129" s="178"/>
    </row>
    <row r="130" spans="1:24" ht="25.5">
      <c r="A130" s="178"/>
      <c r="B130" s="355" t="s">
        <v>293</v>
      </c>
      <c r="C130" s="355">
        <v>14033</v>
      </c>
      <c r="D130" s="355" t="s">
        <v>148</v>
      </c>
      <c r="E130" s="355" t="s">
        <v>249</v>
      </c>
      <c r="F130" s="355">
        <v>43</v>
      </c>
      <c r="G130" s="355">
        <v>4</v>
      </c>
      <c r="H130" s="355">
        <v>0</v>
      </c>
      <c r="I130" s="355">
        <v>0</v>
      </c>
      <c r="J130" s="355">
        <v>0</v>
      </c>
      <c r="K130" s="355">
        <v>0</v>
      </c>
      <c r="L130" s="355">
        <v>0</v>
      </c>
      <c r="M130" s="355">
        <v>0</v>
      </c>
      <c r="N130" s="356">
        <v>0</v>
      </c>
      <c r="O130" s="178"/>
      <c r="P130" s="355">
        <v>3</v>
      </c>
      <c r="Q130" s="355">
        <v>0</v>
      </c>
      <c r="R130" s="355">
        <v>0</v>
      </c>
      <c r="S130" s="355">
        <v>0</v>
      </c>
      <c r="T130" s="355">
        <v>0</v>
      </c>
      <c r="U130" s="355">
        <v>0</v>
      </c>
      <c r="V130" s="355">
        <v>0</v>
      </c>
      <c r="W130" s="357">
        <v>0</v>
      </c>
      <c r="X130" s="178"/>
    </row>
    <row r="131" spans="1:24">
      <c r="A131" s="178"/>
      <c r="B131" s="355" t="s">
        <v>293</v>
      </c>
      <c r="C131" s="355">
        <v>14089</v>
      </c>
      <c r="D131" s="355" t="s">
        <v>152</v>
      </c>
      <c r="E131" s="355" t="s">
        <v>250</v>
      </c>
      <c r="F131" s="355">
        <v>51</v>
      </c>
      <c r="G131" s="355">
        <v>4</v>
      </c>
      <c r="H131" s="355">
        <v>0</v>
      </c>
      <c r="I131" s="355">
        <v>0</v>
      </c>
      <c r="J131" s="355">
        <v>0</v>
      </c>
      <c r="K131" s="355">
        <v>1</v>
      </c>
      <c r="L131" s="355">
        <v>0</v>
      </c>
      <c r="M131" s="355">
        <v>1</v>
      </c>
      <c r="N131" s="356">
        <v>25</v>
      </c>
      <c r="O131" s="178"/>
      <c r="P131" s="355">
        <v>3</v>
      </c>
      <c r="Q131" s="355">
        <v>0</v>
      </c>
      <c r="R131" s="355">
        <v>0</v>
      </c>
      <c r="S131" s="355">
        <v>0</v>
      </c>
      <c r="T131" s="355">
        <v>0</v>
      </c>
      <c r="U131" s="355">
        <v>0</v>
      </c>
      <c r="V131" s="355">
        <v>0</v>
      </c>
      <c r="W131" s="357">
        <v>0</v>
      </c>
      <c r="X131" s="178"/>
    </row>
    <row r="132" spans="1:24" ht="25.5">
      <c r="A132" s="178"/>
      <c r="B132" s="355" t="s">
        <v>846</v>
      </c>
      <c r="C132" s="355">
        <v>14101</v>
      </c>
      <c r="D132" s="355" t="s">
        <v>199</v>
      </c>
      <c r="E132" s="355" t="s">
        <v>251</v>
      </c>
      <c r="F132" s="355">
        <v>68</v>
      </c>
      <c r="G132" s="355">
        <v>4</v>
      </c>
      <c r="H132" s="355">
        <v>0</v>
      </c>
      <c r="I132" s="355">
        <v>0</v>
      </c>
      <c r="J132" s="355">
        <v>0</v>
      </c>
      <c r="K132" s="355">
        <v>6</v>
      </c>
      <c r="L132" s="355">
        <v>0</v>
      </c>
      <c r="M132" s="355">
        <v>6</v>
      </c>
      <c r="N132" s="356">
        <v>150</v>
      </c>
      <c r="O132" s="178"/>
      <c r="P132" s="355">
        <v>3</v>
      </c>
      <c r="Q132" s="355">
        <v>0</v>
      </c>
      <c r="R132" s="355">
        <v>0</v>
      </c>
      <c r="S132" s="355">
        <v>0</v>
      </c>
      <c r="T132" s="355">
        <v>2</v>
      </c>
      <c r="U132" s="355">
        <v>0</v>
      </c>
      <c r="V132" s="355">
        <v>2</v>
      </c>
      <c r="W132" s="357">
        <v>66.67</v>
      </c>
      <c r="X132" s="178"/>
    </row>
    <row r="133" spans="1:24">
      <c r="A133" s="178"/>
      <c r="B133" s="355" t="s">
        <v>846</v>
      </c>
      <c r="C133" s="355">
        <v>14121</v>
      </c>
      <c r="D133" s="355" t="s">
        <v>218</v>
      </c>
      <c r="E133" s="355" t="s">
        <v>153</v>
      </c>
      <c r="F133" s="355">
        <v>112</v>
      </c>
      <c r="G133" s="355">
        <v>8</v>
      </c>
      <c r="H133" s="355">
        <v>3</v>
      </c>
      <c r="I133" s="355">
        <v>0</v>
      </c>
      <c r="J133" s="355">
        <v>3</v>
      </c>
      <c r="K133" s="355">
        <v>19</v>
      </c>
      <c r="L133" s="355">
        <v>1</v>
      </c>
      <c r="M133" s="355">
        <v>18</v>
      </c>
      <c r="N133" s="356">
        <v>225</v>
      </c>
      <c r="O133" s="178"/>
      <c r="P133" s="355">
        <v>3</v>
      </c>
      <c r="Q133" s="355">
        <v>0</v>
      </c>
      <c r="R133" s="355">
        <v>0</v>
      </c>
      <c r="S133" s="355">
        <v>0</v>
      </c>
      <c r="T133" s="355">
        <v>3</v>
      </c>
      <c r="U133" s="355">
        <v>1</v>
      </c>
      <c r="V133" s="355">
        <v>2</v>
      </c>
      <c r="W133" s="357">
        <v>66.67</v>
      </c>
      <c r="X133" s="178"/>
    </row>
    <row r="134" spans="1:24">
      <c r="A134" s="178"/>
      <c r="B134" s="355" t="s">
        <v>293</v>
      </c>
      <c r="C134" s="355">
        <v>14139</v>
      </c>
      <c r="D134" s="355" t="s">
        <v>197</v>
      </c>
      <c r="E134" s="355" t="s">
        <v>153</v>
      </c>
      <c r="F134" s="355">
        <v>68</v>
      </c>
      <c r="G134" s="355">
        <v>5</v>
      </c>
      <c r="H134" s="355">
        <v>0</v>
      </c>
      <c r="I134" s="355">
        <v>0</v>
      </c>
      <c r="J134" s="355">
        <v>0</v>
      </c>
      <c r="K134" s="355">
        <v>1</v>
      </c>
      <c r="L134" s="355">
        <v>0</v>
      </c>
      <c r="M134" s="355">
        <v>1</v>
      </c>
      <c r="N134" s="356">
        <v>20</v>
      </c>
      <c r="O134" s="178"/>
      <c r="P134" s="355">
        <v>3</v>
      </c>
      <c r="Q134" s="355">
        <v>0</v>
      </c>
      <c r="R134" s="355">
        <v>0</v>
      </c>
      <c r="S134" s="355">
        <v>0</v>
      </c>
      <c r="T134" s="355">
        <v>0</v>
      </c>
      <c r="U134" s="355">
        <v>1</v>
      </c>
      <c r="V134" s="355">
        <v>-1</v>
      </c>
      <c r="W134" s="357">
        <v>0</v>
      </c>
      <c r="X134" s="178"/>
    </row>
    <row r="135" spans="1:24">
      <c r="A135" s="178"/>
      <c r="B135" s="355" t="s">
        <v>293</v>
      </c>
      <c r="C135" s="355">
        <v>14157</v>
      </c>
      <c r="D135" s="355" t="s">
        <v>158</v>
      </c>
      <c r="E135" s="355" t="s">
        <v>159</v>
      </c>
      <c r="F135" s="355">
        <v>52</v>
      </c>
      <c r="G135" s="355">
        <v>4</v>
      </c>
      <c r="H135" s="355">
        <v>0</v>
      </c>
      <c r="I135" s="355">
        <v>0</v>
      </c>
      <c r="J135" s="355">
        <v>0</v>
      </c>
      <c r="K135" s="355">
        <v>0</v>
      </c>
      <c r="L135" s="355">
        <v>0</v>
      </c>
      <c r="M135" s="355">
        <v>0</v>
      </c>
      <c r="N135" s="356">
        <v>0</v>
      </c>
      <c r="O135" s="178"/>
      <c r="P135" s="355">
        <v>3</v>
      </c>
      <c r="Q135" s="355">
        <v>0</v>
      </c>
      <c r="R135" s="355">
        <v>0</v>
      </c>
      <c r="S135" s="355">
        <v>0</v>
      </c>
      <c r="T135" s="355">
        <v>0</v>
      </c>
      <c r="U135" s="355">
        <v>0</v>
      </c>
      <c r="V135" s="355">
        <v>0</v>
      </c>
      <c r="W135" s="357">
        <v>0</v>
      </c>
      <c r="X135" s="178"/>
    </row>
    <row r="136" spans="1:24">
      <c r="A136" s="178"/>
      <c r="B136" s="355" t="s">
        <v>293</v>
      </c>
      <c r="C136" s="355">
        <v>14185</v>
      </c>
      <c r="D136" s="355" t="s">
        <v>217</v>
      </c>
      <c r="E136" s="355" t="s">
        <v>151</v>
      </c>
      <c r="F136" s="355">
        <v>92</v>
      </c>
      <c r="G136" s="355">
        <v>6</v>
      </c>
      <c r="H136" s="355">
        <v>0</v>
      </c>
      <c r="I136" s="355">
        <v>0</v>
      </c>
      <c r="J136" s="355">
        <v>0</v>
      </c>
      <c r="K136" s="355">
        <v>0</v>
      </c>
      <c r="L136" s="355">
        <v>0</v>
      </c>
      <c r="M136" s="355">
        <v>0</v>
      </c>
      <c r="N136" s="356">
        <v>0</v>
      </c>
      <c r="O136" s="178"/>
      <c r="P136" s="355">
        <v>3</v>
      </c>
      <c r="Q136" s="355">
        <v>0</v>
      </c>
      <c r="R136" s="355">
        <v>0</v>
      </c>
      <c r="S136" s="355">
        <v>0</v>
      </c>
      <c r="T136" s="355">
        <v>0</v>
      </c>
      <c r="U136" s="355">
        <v>0</v>
      </c>
      <c r="V136" s="355">
        <v>0</v>
      </c>
      <c r="W136" s="357">
        <v>0</v>
      </c>
      <c r="X136" s="178"/>
    </row>
    <row r="137" spans="1:24">
      <c r="A137" s="178"/>
      <c r="B137" s="355" t="s">
        <v>293</v>
      </c>
      <c r="C137" s="355">
        <v>14230</v>
      </c>
      <c r="D137" s="355" t="s">
        <v>196</v>
      </c>
      <c r="E137" s="355" t="s">
        <v>252</v>
      </c>
      <c r="F137" s="355">
        <v>160</v>
      </c>
      <c r="G137" s="355">
        <v>11</v>
      </c>
      <c r="H137" s="355">
        <v>0</v>
      </c>
      <c r="I137" s="355">
        <v>0</v>
      </c>
      <c r="J137" s="355">
        <v>0</v>
      </c>
      <c r="K137" s="355">
        <v>5</v>
      </c>
      <c r="L137" s="355">
        <v>0</v>
      </c>
      <c r="M137" s="355">
        <v>5</v>
      </c>
      <c r="N137" s="356">
        <v>45.45</v>
      </c>
      <c r="O137" s="178"/>
      <c r="P137" s="355">
        <v>4</v>
      </c>
      <c r="Q137" s="355">
        <v>0</v>
      </c>
      <c r="R137" s="355">
        <v>0</v>
      </c>
      <c r="S137" s="355">
        <v>0</v>
      </c>
      <c r="T137" s="355">
        <v>5</v>
      </c>
      <c r="U137" s="355">
        <v>1</v>
      </c>
      <c r="V137" s="355">
        <v>4</v>
      </c>
      <c r="W137" s="357">
        <v>100</v>
      </c>
      <c r="X137" s="178"/>
    </row>
    <row r="138" spans="1:24">
      <c r="A138" s="178"/>
      <c r="B138" s="355" t="s">
        <v>293</v>
      </c>
      <c r="C138" s="355">
        <v>14340</v>
      </c>
      <c r="D138" s="355" t="s">
        <v>192</v>
      </c>
      <c r="E138" s="355" t="s">
        <v>151</v>
      </c>
      <c r="F138" s="355">
        <v>26</v>
      </c>
      <c r="G138" s="355">
        <v>4</v>
      </c>
      <c r="H138" s="355">
        <v>0</v>
      </c>
      <c r="I138" s="355">
        <v>0</v>
      </c>
      <c r="J138" s="355">
        <v>0</v>
      </c>
      <c r="K138" s="355">
        <v>0</v>
      </c>
      <c r="L138" s="355">
        <v>0</v>
      </c>
      <c r="M138" s="355">
        <v>0</v>
      </c>
      <c r="N138" s="356">
        <v>0</v>
      </c>
      <c r="O138" s="178"/>
      <c r="P138" s="355">
        <v>3</v>
      </c>
      <c r="Q138" s="355">
        <v>0</v>
      </c>
      <c r="R138" s="355">
        <v>0</v>
      </c>
      <c r="S138" s="355">
        <v>0</v>
      </c>
      <c r="T138" s="355">
        <v>0</v>
      </c>
      <c r="U138" s="355">
        <v>0</v>
      </c>
      <c r="V138" s="355">
        <v>0</v>
      </c>
      <c r="W138" s="357">
        <v>0</v>
      </c>
      <c r="X138" s="178"/>
    </row>
    <row r="139" spans="1:24">
      <c r="A139" s="178"/>
      <c r="B139" s="355" t="s">
        <v>293</v>
      </c>
      <c r="C139" s="355">
        <v>14357</v>
      </c>
      <c r="D139" s="355" t="s">
        <v>198</v>
      </c>
      <c r="E139" s="355" t="s">
        <v>151</v>
      </c>
      <c r="F139" s="355">
        <v>146</v>
      </c>
      <c r="G139" s="355">
        <v>10</v>
      </c>
      <c r="H139" s="355">
        <v>1</v>
      </c>
      <c r="I139" s="355">
        <v>0</v>
      </c>
      <c r="J139" s="355">
        <v>1</v>
      </c>
      <c r="K139" s="355">
        <v>6</v>
      </c>
      <c r="L139" s="355">
        <v>5</v>
      </c>
      <c r="M139" s="355">
        <v>1</v>
      </c>
      <c r="N139" s="356">
        <v>10</v>
      </c>
      <c r="O139" s="178"/>
      <c r="P139" s="355">
        <v>4</v>
      </c>
      <c r="Q139" s="355">
        <v>0</v>
      </c>
      <c r="R139" s="355">
        <v>0</v>
      </c>
      <c r="S139" s="355">
        <v>0</v>
      </c>
      <c r="T139" s="355">
        <v>2</v>
      </c>
      <c r="U139" s="355">
        <v>0</v>
      </c>
      <c r="V139" s="355">
        <v>2</v>
      </c>
      <c r="W139" s="357">
        <v>50</v>
      </c>
      <c r="X139" s="178"/>
    </row>
    <row r="140" spans="1:24">
      <c r="A140" s="178"/>
      <c r="B140" s="355" t="s">
        <v>293</v>
      </c>
      <c r="C140" s="355">
        <v>14583</v>
      </c>
      <c r="D140" s="355" t="s">
        <v>156</v>
      </c>
      <c r="E140" s="355" t="s">
        <v>253</v>
      </c>
      <c r="F140" s="355">
        <v>110</v>
      </c>
      <c r="G140" s="355">
        <v>8</v>
      </c>
      <c r="H140" s="355">
        <v>0</v>
      </c>
      <c r="I140" s="355">
        <v>0</v>
      </c>
      <c r="J140" s="355">
        <v>0</v>
      </c>
      <c r="K140" s="355">
        <v>7</v>
      </c>
      <c r="L140" s="355">
        <v>0</v>
      </c>
      <c r="M140" s="355">
        <v>7</v>
      </c>
      <c r="N140" s="356">
        <v>87.5</v>
      </c>
      <c r="O140" s="178"/>
      <c r="P140" s="355">
        <v>3</v>
      </c>
      <c r="Q140" s="355">
        <v>0</v>
      </c>
      <c r="R140" s="355">
        <v>0</v>
      </c>
      <c r="S140" s="355">
        <v>0</v>
      </c>
      <c r="T140" s="355">
        <v>0</v>
      </c>
      <c r="U140" s="355">
        <v>0</v>
      </c>
      <c r="V140" s="355">
        <v>0</v>
      </c>
      <c r="W140" s="357">
        <v>0</v>
      </c>
      <c r="X140" s="178"/>
    </row>
    <row r="141" spans="1:24" ht="25.5">
      <c r="A141" s="178"/>
      <c r="B141" s="355" t="s">
        <v>293</v>
      </c>
      <c r="C141" s="355">
        <v>14610</v>
      </c>
      <c r="D141" s="355" t="s">
        <v>182</v>
      </c>
      <c r="E141" s="355" t="s">
        <v>254</v>
      </c>
      <c r="F141" s="355">
        <v>26</v>
      </c>
      <c r="G141" s="355">
        <v>4</v>
      </c>
      <c r="H141" s="355">
        <v>0</v>
      </c>
      <c r="I141" s="355">
        <v>0</v>
      </c>
      <c r="J141" s="355">
        <v>0</v>
      </c>
      <c r="K141" s="355">
        <v>0</v>
      </c>
      <c r="L141" s="355">
        <v>0</v>
      </c>
      <c r="M141" s="355">
        <v>0</v>
      </c>
      <c r="N141" s="356">
        <v>0</v>
      </c>
      <c r="O141" s="178"/>
      <c r="P141" s="355">
        <v>3</v>
      </c>
      <c r="Q141" s="355">
        <v>0</v>
      </c>
      <c r="R141" s="355">
        <v>0</v>
      </c>
      <c r="S141" s="355">
        <v>0</v>
      </c>
      <c r="T141" s="355">
        <v>0</v>
      </c>
      <c r="U141" s="355">
        <v>0</v>
      </c>
      <c r="V141" s="355">
        <v>0</v>
      </c>
      <c r="W141" s="357">
        <v>0</v>
      </c>
      <c r="X141" s="178"/>
    </row>
    <row r="142" spans="1:24">
      <c r="A142" s="178"/>
      <c r="B142" s="355" t="s">
        <v>293</v>
      </c>
      <c r="C142" s="355">
        <v>14621</v>
      </c>
      <c r="D142" s="355" t="s">
        <v>152</v>
      </c>
      <c r="E142" s="355" t="s">
        <v>153</v>
      </c>
      <c r="F142" s="355">
        <v>63</v>
      </c>
      <c r="G142" s="355">
        <v>4</v>
      </c>
      <c r="H142" s="355">
        <v>0</v>
      </c>
      <c r="I142" s="355">
        <v>0</v>
      </c>
      <c r="J142" s="355">
        <v>0</v>
      </c>
      <c r="K142" s="355">
        <v>1</v>
      </c>
      <c r="L142" s="355">
        <v>0</v>
      </c>
      <c r="M142" s="355">
        <v>1</v>
      </c>
      <c r="N142" s="356">
        <v>25</v>
      </c>
      <c r="O142" s="178"/>
      <c r="P142" s="355">
        <v>3</v>
      </c>
      <c r="Q142" s="355">
        <v>0</v>
      </c>
      <c r="R142" s="355">
        <v>0</v>
      </c>
      <c r="S142" s="355">
        <v>0</v>
      </c>
      <c r="T142" s="355">
        <v>3</v>
      </c>
      <c r="U142" s="355">
        <v>0</v>
      </c>
      <c r="V142" s="355">
        <v>3</v>
      </c>
      <c r="W142" s="357">
        <v>100</v>
      </c>
      <c r="X142" s="178"/>
    </row>
    <row r="143" spans="1:24">
      <c r="A143" s="178"/>
      <c r="B143" s="355" t="s">
        <v>293</v>
      </c>
      <c r="C143" s="355">
        <v>14804</v>
      </c>
      <c r="D143" s="355" t="s">
        <v>176</v>
      </c>
      <c r="E143" s="355" t="s">
        <v>255</v>
      </c>
      <c r="F143" s="355">
        <v>53</v>
      </c>
      <c r="G143" s="355">
        <v>4</v>
      </c>
      <c r="H143" s="355">
        <v>0</v>
      </c>
      <c r="I143" s="355">
        <v>0</v>
      </c>
      <c r="J143" s="355">
        <v>0</v>
      </c>
      <c r="K143" s="355">
        <v>0</v>
      </c>
      <c r="L143" s="355">
        <v>0</v>
      </c>
      <c r="M143" s="355">
        <v>0</v>
      </c>
      <c r="N143" s="356">
        <v>0</v>
      </c>
      <c r="O143" s="178"/>
      <c r="P143" s="355">
        <v>3</v>
      </c>
      <c r="Q143" s="355">
        <v>0</v>
      </c>
      <c r="R143" s="355">
        <v>0</v>
      </c>
      <c r="S143" s="355">
        <v>0</v>
      </c>
      <c r="T143" s="355">
        <v>0</v>
      </c>
      <c r="U143" s="355">
        <v>0</v>
      </c>
      <c r="V143" s="355">
        <v>0</v>
      </c>
      <c r="W143" s="357">
        <v>0</v>
      </c>
      <c r="X143" s="178"/>
    </row>
    <row r="144" spans="1:24">
      <c r="A144" s="178"/>
      <c r="B144" s="355" t="s">
        <v>293</v>
      </c>
      <c r="C144" s="355">
        <v>15001</v>
      </c>
      <c r="D144" s="355" t="s">
        <v>198</v>
      </c>
      <c r="E144" s="355" t="s">
        <v>151</v>
      </c>
      <c r="F144" s="355">
        <v>130</v>
      </c>
      <c r="G144" s="355">
        <v>9</v>
      </c>
      <c r="H144" s="355">
        <v>0</v>
      </c>
      <c r="I144" s="355">
        <v>0</v>
      </c>
      <c r="J144" s="355">
        <v>0</v>
      </c>
      <c r="K144" s="355">
        <v>2</v>
      </c>
      <c r="L144" s="355">
        <v>1</v>
      </c>
      <c r="M144" s="355">
        <v>1</v>
      </c>
      <c r="N144" s="356">
        <v>11.11</v>
      </c>
      <c r="O144" s="178"/>
      <c r="P144" s="355">
        <v>3</v>
      </c>
      <c r="Q144" s="355">
        <v>0</v>
      </c>
      <c r="R144" s="355">
        <v>1</v>
      </c>
      <c r="S144" s="355">
        <v>-1</v>
      </c>
      <c r="T144" s="355">
        <v>7</v>
      </c>
      <c r="U144" s="355">
        <v>1</v>
      </c>
      <c r="V144" s="355">
        <v>6</v>
      </c>
      <c r="W144" s="357">
        <v>200</v>
      </c>
      <c r="X144" s="178"/>
    </row>
    <row r="145" spans="1:24">
      <c r="A145" s="178"/>
      <c r="B145" s="355" t="s">
        <v>293</v>
      </c>
      <c r="C145" s="355">
        <v>15164</v>
      </c>
      <c r="D145" s="355" t="s">
        <v>156</v>
      </c>
      <c r="E145" s="355" t="s">
        <v>157</v>
      </c>
      <c r="F145" s="355">
        <v>94</v>
      </c>
      <c r="G145" s="355">
        <v>7</v>
      </c>
      <c r="H145" s="355">
        <v>0</v>
      </c>
      <c r="I145" s="355">
        <v>0</v>
      </c>
      <c r="J145" s="355">
        <v>0</v>
      </c>
      <c r="K145" s="355">
        <v>6</v>
      </c>
      <c r="L145" s="355">
        <v>0</v>
      </c>
      <c r="M145" s="355">
        <v>6</v>
      </c>
      <c r="N145" s="356">
        <v>85.71</v>
      </c>
      <c r="O145" s="178"/>
      <c r="P145" s="355">
        <v>3</v>
      </c>
      <c r="Q145" s="355">
        <v>1</v>
      </c>
      <c r="R145" s="355">
        <v>0</v>
      </c>
      <c r="S145" s="355">
        <v>1</v>
      </c>
      <c r="T145" s="355">
        <v>4</v>
      </c>
      <c r="U145" s="355">
        <v>0</v>
      </c>
      <c r="V145" s="355">
        <v>4</v>
      </c>
      <c r="W145" s="357">
        <v>133.33000000000001</v>
      </c>
      <c r="X145" s="178"/>
    </row>
    <row r="146" spans="1:24">
      <c r="A146" s="178"/>
      <c r="B146" s="355" t="s">
        <v>293</v>
      </c>
      <c r="C146" s="355">
        <v>15325</v>
      </c>
      <c r="D146" s="355" t="s">
        <v>181</v>
      </c>
      <c r="E146" s="355" t="s">
        <v>153</v>
      </c>
      <c r="F146" s="355">
        <v>41</v>
      </c>
      <c r="G146" s="355">
        <v>4</v>
      </c>
      <c r="H146" s="355">
        <v>0</v>
      </c>
      <c r="I146" s="355">
        <v>0</v>
      </c>
      <c r="J146" s="355">
        <v>0</v>
      </c>
      <c r="K146" s="355">
        <v>0</v>
      </c>
      <c r="L146" s="355">
        <v>0</v>
      </c>
      <c r="M146" s="355">
        <v>0</v>
      </c>
      <c r="N146" s="356">
        <v>0</v>
      </c>
      <c r="O146" s="178"/>
      <c r="P146" s="355">
        <v>3</v>
      </c>
      <c r="Q146" s="355">
        <v>0</v>
      </c>
      <c r="R146" s="355">
        <v>0</v>
      </c>
      <c r="S146" s="355">
        <v>0</v>
      </c>
      <c r="T146" s="355">
        <v>0</v>
      </c>
      <c r="U146" s="355">
        <v>0</v>
      </c>
      <c r="V146" s="355">
        <v>0</v>
      </c>
      <c r="W146" s="357">
        <v>0</v>
      </c>
      <c r="X146" s="178"/>
    </row>
    <row r="147" spans="1:24">
      <c r="A147" s="178"/>
      <c r="B147" s="355" t="s">
        <v>293</v>
      </c>
      <c r="C147" s="355">
        <v>15376</v>
      </c>
      <c r="D147" s="355" t="s">
        <v>197</v>
      </c>
      <c r="E147" s="355" t="s">
        <v>153</v>
      </c>
      <c r="F147" s="355">
        <v>111</v>
      </c>
      <c r="G147" s="355">
        <v>8</v>
      </c>
      <c r="H147" s="355">
        <v>0</v>
      </c>
      <c r="I147" s="355">
        <v>0</v>
      </c>
      <c r="J147" s="355">
        <v>0</v>
      </c>
      <c r="K147" s="355">
        <v>5</v>
      </c>
      <c r="L147" s="355">
        <v>0</v>
      </c>
      <c r="M147" s="355">
        <v>5</v>
      </c>
      <c r="N147" s="356">
        <v>62.5</v>
      </c>
      <c r="O147" s="178"/>
      <c r="P147" s="355">
        <v>3</v>
      </c>
      <c r="Q147" s="355">
        <v>0</v>
      </c>
      <c r="R147" s="355">
        <v>0</v>
      </c>
      <c r="S147" s="355">
        <v>0</v>
      </c>
      <c r="T147" s="355">
        <v>1</v>
      </c>
      <c r="U147" s="355">
        <v>0</v>
      </c>
      <c r="V147" s="355">
        <v>1</v>
      </c>
      <c r="W147" s="357">
        <v>33.33</v>
      </c>
      <c r="X147" s="178"/>
    </row>
    <row r="148" spans="1:24">
      <c r="A148" s="178"/>
      <c r="B148" s="355" t="s">
        <v>293</v>
      </c>
      <c r="C148" s="355">
        <v>15497</v>
      </c>
      <c r="D148" s="355" t="s">
        <v>173</v>
      </c>
      <c r="E148" s="355" t="s">
        <v>151</v>
      </c>
      <c r="F148" s="355">
        <v>66</v>
      </c>
      <c r="G148" s="355">
        <v>5</v>
      </c>
      <c r="H148" s="355">
        <v>0</v>
      </c>
      <c r="I148" s="355">
        <v>0</v>
      </c>
      <c r="J148" s="355">
        <v>0</v>
      </c>
      <c r="K148" s="355">
        <v>0</v>
      </c>
      <c r="L148" s="355">
        <v>0</v>
      </c>
      <c r="M148" s="355">
        <v>0</v>
      </c>
      <c r="N148" s="356">
        <v>0</v>
      </c>
      <c r="O148" s="178"/>
      <c r="P148" s="355">
        <v>3</v>
      </c>
      <c r="Q148" s="355">
        <v>0</v>
      </c>
      <c r="R148" s="355">
        <v>0</v>
      </c>
      <c r="S148" s="355">
        <v>0</v>
      </c>
      <c r="T148" s="355">
        <v>0</v>
      </c>
      <c r="U148" s="355">
        <v>1</v>
      </c>
      <c r="V148" s="355">
        <v>-1</v>
      </c>
      <c r="W148" s="357">
        <v>0</v>
      </c>
      <c r="X148" s="178"/>
    </row>
    <row r="149" spans="1:24">
      <c r="A149" s="178"/>
      <c r="B149" s="355" t="s">
        <v>293</v>
      </c>
      <c r="C149" s="355">
        <v>15576</v>
      </c>
      <c r="D149" s="355" t="s">
        <v>217</v>
      </c>
      <c r="E149" s="355" t="s">
        <v>151</v>
      </c>
      <c r="F149" s="355">
        <v>61</v>
      </c>
      <c r="G149" s="355">
        <v>4</v>
      </c>
      <c r="H149" s="355">
        <v>0</v>
      </c>
      <c r="I149" s="355">
        <v>0</v>
      </c>
      <c r="J149" s="355">
        <v>0</v>
      </c>
      <c r="K149" s="355">
        <v>2</v>
      </c>
      <c r="L149" s="355">
        <v>0</v>
      </c>
      <c r="M149" s="355">
        <v>2</v>
      </c>
      <c r="N149" s="356">
        <v>50</v>
      </c>
      <c r="O149" s="178"/>
      <c r="P149" s="355">
        <v>3</v>
      </c>
      <c r="Q149" s="355">
        <v>0</v>
      </c>
      <c r="R149" s="355">
        <v>0</v>
      </c>
      <c r="S149" s="355">
        <v>0</v>
      </c>
      <c r="T149" s="355">
        <v>1</v>
      </c>
      <c r="U149" s="355">
        <v>2</v>
      </c>
      <c r="V149" s="355">
        <v>-1</v>
      </c>
      <c r="W149" s="357">
        <v>0</v>
      </c>
      <c r="X149" s="178"/>
    </row>
    <row r="150" spans="1:24" ht="25.5">
      <c r="A150" s="178"/>
      <c r="B150" s="355" t="s">
        <v>846</v>
      </c>
      <c r="C150" s="355">
        <v>15704</v>
      </c>
      <c r="D150" s="355" t="s">
        <v>152</v>
      </c>
      <c r="E150" s="355" t="s">
        <v>256</v>
      </c>
      <c r="F150" s="355">
        <v>57</v>
      </c>
      <c r="G150" s="355">
        <v>4</v>
      </c>
      <c r="H150" s="355">
        <v>4</v>
      </c>
      <c r="I150" s="355">
        <v>0</v>
      </c>
      <c r="J150" s="355">
        <v>4</v>
      </c>
      <c r="K150" s="355">
        <v>4</v>
      </c>
      <c r="L150" s="355">
        <v>0</v>
      </c>
      <c r="M150" s="355">
        <v>4</v>
      </c>
      <c r="N150" s="356">
        <v>100</v>
      </c>
      <c r="O150" s="178"/>
      <c r="P150" s="355">
        <v>3</v>
      </c>
      <c r="Q150" s="355">
        <v>0</v>
      </c>
      <c r="R150" s="355">
        <v>0</v>
      </c>
      <c r="S150" s="355">
        <v>0</v>
      </c>
      <c r="T150" s="355">
        <v>0</v>
      </c>
      <c r="U150" s="355">
        <v>0</v>
      </c>
      <c r="V150" s="355">
        <v>0</v>
      </c>
      <c r="W150" s="357">
        <v>0</v>
      </c>
      <c r="X150" s="178"/>
    </row>
    <row r="151" spans="1:24">
      <c r="A151" s="178"/>
      <c r="B151" s="355" t="s">
        <v>293</v>
      </c>
      <c r="C151" s="355">
        <v>16061</v>
      </c>
      <c r="D151" s="355" t="s">
        <v>218</v>
      </c>
      <c r="E151" s="355" t="s">
        <v>153</v>
      </c>
      <c r="F151" s="355">
        <v>29</v>
      </c>
      <c r="G151" s="355">
        <v>4</v>
      </c>
      <c r="H151" s="355">
        <v>2</v>
      </c>
      <c r="I151" s="355">
        <v>0</v>
      </c>
      <c r="J151" s="355">
        <v>2</v>
      </c>
      <c r="K151" s="355">
        <v>2</v>
      </c>
      <c r="L151" s="355">
        <v>0</v>
      </c>
      <c r="M151" s="355">
        <v>2</v>
      </c>
      <c r="N151" s="356">
        <v>50</v>
      </c>
      <c r="O151" s="178"/>
      <c r="P151" s="355">
        <v>3</v>
      </c>
      <c r="Q151" s="355">
        <v>1</v>
      </c>
      <c r="R151" s="355">
        <v>0</v>
      </c>
      <c r="S151" s="355">
        <v>1</v>
      </c>
      <c r="T151" s="355">
        <v>2</v>
      </c>
      <c r="U151" s="355">
        <v>1</v>
      </c>
      <c r="V151" s="355">
        <v>1</v>
      </c>
      <c r="W151" s="357">
        <v>33.33</v>
      </c>
      <c r="X151" s="178"/>
    </row>
    <row r="152" spans="1:24">
      <c r="A152" s="178"/>
      <c r="B152" s="355" t="s">
        <v>846</v>
      </c>
      <c r="C152" s="355">
        <v>16277</v>
      </c>
      <c r="D152" s="355" t="s">
        <v>163</v>
      </c>
      <c r="E152" s="355" t="s">
        <v>164</v>
      </c>
      <c r="F152" s="355">
        <v>58</v>
      </c>
      <c r="G152" s="355">
        <v>4</v>
      </c>
      <c r="H152" s="355">
        <v>0</v>
      </c>
      <c r="I152" s="355">
        <v>0</v>
      </c>
      <c r="J152" s="355">
        <v>0</v>
      </c>
      <c r="K152" s="355">
        <v>4</v>
      </c>
      <c r="L152" s="355">
        <v>0</v>
      </c>
      <c r="M152" s="355">
        <v>4</v>
      </c>
      <c r="N152" s="356">
        <v>100</v>
      </c>
      <c r="O152" s="178"/>
      <c r="P152" s="355">
        <v>3</v>
      </c>
      <c r="Q152" s="355">
        <v>2</v>
      </c>
      <c r="R152" s="355">
        <v>0</v>
      </c>
      <c r="S152" s="355">
        <v>2</v>
      </c>
      <c r="T152" s="355">
        <v>3</v>
      </c>
      <c r="U152" s="355">
        <v>1</v>
      </c>
      <c r="V152" s="355">
        <v>2</v>
      </c>
      <c r="W152" s="357">
        <v>66.67</v>
      </c>
      <c r="X152" s="178"/>
    </row>
    <row r="153" spans="1:24">
      <c r="A153" s="178"/>
      <c r="B153" s="355" t="s">
        <v>846</v>
      </c>
      <c r="C153" s="355">
        <v>16776</v>
      </c>
      <c r="D153" s="355" t="s">
        <v>217</v>
      </c>
      <c r="E153" s="355" t="s">
        <v>151</v>
      </c>
      <c r="F153" s="355">
        <v>21</v>
      </c>
      <c r="G153" s="355">
        <v>4</v>
      </c>
      <c r="H153" s="355">
        <v>0</v>
      </c>
      <c r="I153" s="355">
        <v>0</v>
      </c>
      <c r="J153" s="355">
        <v>0</v>
      </c>
      <c r="K153" s="355">
        <v>4</v>
      </c>
      <c r="L153" s="355">
        <v>0</v>
      </c>
      <c r="M153" s="355">
        <v>4</v>
      </c>
      <c r="N153" s="356">
        <v>100</v>
      </c>
      <c r="O153" s="178"/>
      <c r="P153" s="355">
        <v>3</v>
      </c>
      <c r="Q153" s="355">
        <v>0</v>
      </c>
      <c r="R153" s="355">
        <v>0</v>
      </c>
      <c r="S153" s="355">
        <v>0</v>
      </c>
      <c r="T153" s="355">
        <v>0</v>
      </c>
      <c r="U153" s="355">
        <v>0</v>
      </c>
      <c r="V153" s="355">
        <v>0</v>
      </c>
      <c r="W153" s="357">
        <v>0</v>
      </c>
      <c r="X153" s="178"/>
    </row>
    <row r="154" spans="1:24">
      <c r="A154" s="178"/>
      <c r="B154" s="355" t="s">
        <v>293</v>
      </c>
      <c r="C154" s="355">
        <v>16856</v>
      </c>
      <c r="D154" s="355" t="s">
        <v>156</v>
      </c>
      <c r="E154" s="355" t="s">
        <v>771</v>
      </c>
      <c r="F154" s="355"/>
      <c r="G154" s="355">
        <v>0</v>
      </c>
      <c r="H154" s="355">
        <v>2</v>
      </c>
      <c r="I154" s="355">
        <v>0</v>
      </c>
      <c r="J154" s="355">
        <v>2</v>
      </c>
      <c r="K154" s="355">
        <v>13</v>
      </c>
      <c r="L154" s="355">
        <v>0</v>
      </c>
      <c r="M154" s="355">
        <v>13</v>
      </c>
      <c r="N154" s="356">
        <v>0</v>
      </c>
      <c r="O154" s="178"/>
      <c r="P154" s="355">
        <v>0</v>
      </c>
      <c r="Q154" s="355">
        <v>0</v>
      </c>
      <c r="R154" s="355">
        <v>0</v>
      </c>
      <c r="S154" s="355">
        <v>0</v>
      </c>
      <c r="T154" s="355">
        <v>1</v>
      </c>
      <c r="U154" s="355">
        <v>0</v>
      </c>
      <c r="V154" s="355">
        <v>1</v>
      </c>
      <c r="W154" s="357">
        <v>0</v>
      </c>
      <c r="X154" s="178"/>
    </row>
    <row r="155" spans="1:24" ht="25.5">
      <c r="A155" s="178"/>
      <c r="B155" s="355" t="s">
        <v>293</v>
      </c>
      <c r="C155" s="355">
        <v>98002</v>
      </c>
      <c r="D155" s="355" t="s">
        <v>227</v>
      </c>
      <c r="E155" s="355" t="s">
        <v>258</v>
      </c>
      <c r="F155" s="355"/>
      <c r="G155" s="355">
        <v>0</v>
      </c>
      <c r="H155" s="355">
        <v>0</v>
      </c>
      <c r="I155" s="355">
        <v>0</v>
      </c>
      <c r="J155" s="355">
        <v>0</v>
      </c>
      <c r="K155" s="355">
        <v>0</v>
      </c>
      <c r="L155" s="355">
        <v>0</v>
      </c>
      <c r="M155" s="355">
        <v>0</v>
      </c>
      <c r="N155" s="356">
        <v>0</v>
      </c>
      <c r="O155" s="178"/>
      <c r="P155" s="355">
        <v>0</v>
      </c>
      <c r="Q155" s="355">
        <v>0</v>
      </c>
      <c r="R155" s="355">
        <v>0</v>
      </c>
      <c r="S155" s="355">
        <v>0</v>
      </c>
      <c r="T155" s="355">
        <v>0</v>
      </c>
      <c r="U155" s="355">
        <v>0</v>
      </c>
      <c r="V155" s="355">
        <v>0</v>
      </c>
      <c r="W155" s="357">
        <v>0</v>
      </c>
      <c r="X155" s="178"/>
    </row>
    <row r="156" spans="1:24">
      <c r="K156">
        <f>SUM(K6:K155)</f>
        <v>562</v>
      </c>
    </row>
  </sheetData>
  <mergeCells count="10">
    <mergeCell ref="B3:F4"/>
    <mergeCell ref="G3:N3"/>
    <mergeCell ref="P3:W3"/>
    <mergeCell ref="G4:N4"/>
    <mergeCell ref="P4:W4"/>
    <mergeCell ref="E1:R1"/>
    <mergeCell ref="E2:F2"/>
    <mergeCell ref="G2:I2"/>
    <mergeCell ref="M2:N2"/>
    <mergeCell ref="O2:R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58"/>
  <sheetViews>
    <sheetView workbookViewId="0">
      <selection activeCell="K77" sqref="K77"/>
    </sheetView>
  </sheetViews>
  <sheetFormatPr defaultRowHeight="15"/>
  <sheetData>
    <row r="1" spans="1:22" ht="23.25">
      <c r="A1" s="178"/>
      <c r="B1" s="178"/>
      <c r="C1" s="178"/>
      <c r="D1" s="178"/>
      <c r="E1" s="178"/>
      <c r="F1" s="620" t="s">
        <v>259</v>
      </c>
      <c r="G1" s="620"/>
      <c r="H1" s="620"/>
      <c r="I1" s="620"/>
      <c r="J1" s="620"/>
      <c r="K1" s="620"/>
      <c r="L1" s="620"/>
      <c r="M1" s="620"/>
      <c r="N1" s="178"/>
      <c r="O1" s="178"/>
      <c r="P1" s="178"/>
      <c r="Q1" s="178"/>
      <c r="R1" s="623" t="s">
        <v>874</v>
      </c>
      <c r="S1" s="623"/>
      <c r="T1" s="623"/>
      <c r="U1" s="623"/>
      <c r="V1" s="178"/>
    </row>
    <row r="2" spans="1:22" ht="15.75">
      <c r="A2" s="178"/>
      <c r="B2" s="178"/>
      <c r="C2" s="178"/>
      <c r="D2" s="178"/>
      <c r="E2" s="178"/>
      <c r="F2" s="621" t="s">
        <v>576</v>
      </c>
      <c r="G2" s="621"/>
      <c r="H2" s="621"/>
      <c r="I2" s="621"/>
      <c r="J2" s="621"/>
      <c r="K2" s="621"/>
      <c r="L2" s="621"/>
      <c r="M2" s="621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16.5" thickBot="1">
      <c r="A3" s="178"/>
      <c r="B3" s="178"/>
      <c r="C3" s="178"/>
      <c r="D3" s="178"/>
      <c r="E3" s="178"/>
      <c r="F3" s="621" t="s">
        <v>577</v>
      </c>
      <c r="G3" s="621"/>
      <c r="H3" s="621"/>
      <c r="I3" s="621"/>
      <c r="J3" s="621"/>
      <c r="K3" s="621"/>
      <c r="L3" s="621"/>
      <c r="M3" s="621"/>
      <c r="N3" s="178"/>
      <c r="O3" s="178"/>
      <c r="P3" s="178"/>
      <c r="Q3" s="178"/>
      <c r="R3" s="178"/>
      <c r="S3" s="178"/>
      <c r="T3" s="178"/>
      <c r="U3" s="178"/>
      <c r="V3" s="178"/>
    </row>
    <row r="4" spans="1:22" ht="16.5" thickBot="1">
      <c r="A4" s="178"/>
      <c r="B4" s="178"/>
      <c r="C4" s="178"/>
      <c r="D4" s="178"/>
      <c r="E4" s="178"/>
      <c r="F4" s="655" t="s">
        <v>578</v>
      </c>
      <c r="G4" s="655"/>
      <c r="H4" s="655"/>
      <c r="I4" s="655"/>
      <c r="J4" s="655"/>
      <c r="K4" s="655"/>
      <c r="L4" s="655"/>
      <c r="M4" s="655"/>
      <c r="N4" s="655" t="s">
        <v>260</v>
      </c>
      <c r="O4" s="655"/>
      <c r="P4" s="655"/>
      <c r="Q4" s="655"/>
      <c r="R4" s="655"/>
      <c r="S4" s="655"/>
      <c r="T4" s="655"/>
      <c r="U4" s="655"/>
      <c r="V4" s="178"/>
    </row>
    <row r="5" spans="1:22" ht="15.75" thickBot="1">
      <c r="A5" s="178"/>
      <c r="B5" s="178"/>
      <c r="C5" s="178"/>
      <c r="D5" s="178"/>
      <c r="E5" s="178"/>
      <c r="F5" s="658" t="s">
        <v>261</v>
      </c>
      <c r="G5" s="656" t="s">
        <v>579</v>
      </c>
      <c r="H5" s="656"/>
      <c r="I5" s="656"/>
      <c r="J5" s="656" t="s">
        <v>580</v>
      </c>
      <c r="K5" s="656"/>
      <c r="L5" s="656"/>
      <c r="M5" s="657" t="s">
        <v>262</v>
      </c>
      <c r="N5" s="658" t="s">
        <v>261</v>
      </c>
      <c r="O5" s="656" t="s">
        <v>579</v>
      </c>
      <c r="P5" s="656"/>
      <c r="Q5" s="656"/>
      <c r="R5" s="656" t="s">
        <v>580</v>
      </c>
      <c r="S5" s="656"/>
      <c r="T5" s="656"/>
      <c r="U5" s="657" t="s">
        <v>262</v>
      </c>
      <c r="V5" s="178"/>
    </row>
    <row r="6" spans="1:22" ht="17.25" thickBot="1">
      <c r="A6" s="178"/>
      <c r="B6" s="210" t="s">
        <v>137</v>
      </c>
      <c r="C6" s="359" t="s">
        <v>138</v>
      </c>
      <c r="D6" s="359" t="s">
        <v>139</v>
      </c>
      <c r="E6" s="211" t="s">
        <v>140</v>
      </c>
      <c r="F6" s="658"/>
      <c r="G6" s="210" t="s">
        <v>581</v>
      </c>
      <c r="H6" s="210" t="s">
        <v>582</v>
      </c>
      <c r="I6" s="359" t="s">
        <v>583</v>
      </c>
      <c r="J6" s="210" t="s">
        <v>581</v>
      </c>
      <c r="K6" s="210" t="s">
        <v>582</v>
      </c>
      <c r="L6" s="359" t="s">
        <v>583</v>
      </c>
      <c r="M6" s="657"/>
      <c r="N6" s="658"/>
      <c r="O6" s="210" t="s">
        <v>581</v>
      </c>
      <c r="P6" s="210" t="s">
        <v>582</v>
      </c>
      <c r="Q6" s="359" t="s">
        <v>583</v>
      </c>
      <c r="R6" s="210" t="s">
        <v>581</v>
      </c>
      <c r="S6" s="210" t="s">
        <v>582</v>
      </c>
      <c r="T6" s="359" t="s">
        <v>583</v>
      </c>
      <c r="U6" s="657"/>
      <c r="V6" s="178"/>
    </row>
    <row r="7" spans="1:22">
      <c r="A7" s="178"/>
      <c r="B7" s="212"/>
      <c r="C7" s="212"/>
      <c r="D7" s="213" t="s">
        <v>258</v>
      </c>
      <c r="E7" s="214">
        <v>16474</v>
      </c>
      <c r="F7" s="212"/>
      <c r="G7" s="215">
        <f>SUM(G8:G157)</f>
        <v>85</v>
      </c>
      <c r="H7" s="215">
        <f>SUM(H8:H157)</f>
        <v>7</v>
      </c>
      <c r="I7" s="215">
        <f>SUM(I8:I157)</f>
        <v>78</v>
      </c>
      <c r="J7" s="215">
        <v>647</v>
      </c>
      <c r="K7" s="215">
        <v>233</v>
      </c>
      <c r="L7" s="215">
        <v>414</v>
      </c>
      <c r="M7" s="212"/>
      <c r="N7" s="212"/>
      <c r="O7" s="215">
        <f>SUM(O8:O157)</f>
        <v>20</v>
      </c>
      <c r="P7" s="215">
        <f t="shared" ref="P7:Q7" si="0">SUM(P8:P157)</f>
        <v>3</v>
      </c>
      <c r="Q7" s="215">
        <f t="shared" si="0"/>
        <v>17</v>
      </c>
      <c r="R7" s="215">
        <v>191</v>
      </c>
      <c r="S7" s="215">
        <v>106</v>
      </c>
      <c r="T7" s="215">
        <v>85</v>
      </c>
      <c r="U7" s="212"/>
      <c r="V7" s="178"/>
    </row>
    <row r="8" spans="1:22">
      <c r="A8" s="178"/>
      <c r="B8" s="216">
        <v>863</v>
      </c>
      <c r="C8" s="217" t="s">
        <v>144</v>
      </c>
      <c r="D8" s="217" t="s">
        <v>145</v>
      </c>
      <c r="E8" s="218">
        <v>77</v>
      </c>
      <c r="F8" s="190">
        <v>5</v>
      </c>
      <c r="G8" s="190">
        <v>0</v>
      </c>
      <c r="H8" s="190">
        <v>0</v>
      </c>
      <c r="I8" s="219">
        <v>0</v>
      </c>
      <c r="J8" s="190">
        <v>1</v>
      </c>
      <c r="K8" s="190">
        <v>0</v>
      </c>
      <c r="L8" s="219">
        <v>1</v>
      </c>
      <c r="M8" s="220">
        <v>20</v>
      </c>
      <c r="N8" s="190">
        <v>3</v>
      </c>
      <c r="O8" s="190">
        <v>0</v>
      </c>
      <c r="P8" s="190">
        <v>0</v>
      </c>
      <c r="Q8" s="219">
        <v>0</v>
      </c>
      <c r="R8" s="190">
        <v>0</v>
      </c>
      <c r="S8" s="190">
        <v>0</v>
      </c>
      <c r="T8" s="219">
        <v>0</v>
      </c>
      <c r="U8" s="220">
        <v>0</v>
      </c>
      <c r="V8" s="178"/>
    </row>
    <row r="9" spans="1:22">
      <c r="A9" s="178"/>
      <c r="B9" s="216">
        <v>1032</v>
      </c>
      <c r="C9" s="217" t="s">
        <v>146</v>
      </c>
      <c r="D9" s="217" t="s">
        <v>147</v>
      </c>
      <c r="E9" s="218">
        <v>179</v>
      </c>
      <c r="F9" s="190">
        <v>12</v>
      </c>
      <c r="G9" s="190">
        <v>3</v>
      </c>
      <c r="H9" s="190">
        <v>1</v>
      </c>
      <c r="I9" s="219">
        <v>2</v>
      </c>
      <c r="J9" s="190">
        <v>10</v>
      </c>
      <c r="K9" s="190">
        <v>1</v>
      </c>
      <c r="L9" s="219">
        <v>9</v>
      </c>
      <c r="M9" s="220">
        <v>75</v>
      </c>
      <c r="N9" s="190">
        <v>4</v>
      </c>
      <c r="O9" s="190">
        <v>0</v>
      </c>
      <c r="P9" s="190">
        <v>1</v>
      </c>
      <c r="Q9" s="219">
        <v>-1</v>
      </c>
      <c r="R9" s="190">
        <v>2</v>
      </c>
      <c r="S9" s="190">
        <v>1</v>
      </c>
      <c r="T9" s="219">
        <v>1</v>
      </c>
      <c r="U9" s="220">
        <v>25</v>
      </c>
      <c r="V9" s="178"/>
    </row>
    <row r="10" spans="1:22">
      <c r="A10" s="178"/>
      <c r="B10" s="216">
        <v>1158</v>
      </c>
      <c r="C10" s="217" t="s">
        <v>148</v>
      </c>
      <c r="D10" s="217" t="s">
        <v>149</v>
      </c>
      <c r="E10" s="218">
        <v>101</v>
      </c>
      <c r="F10" s="190">
        <v>7</v>
      </c>
      <c r="G10" s="190">
        <v>0</v>
      </c>
      <c r="H10" s="190">
        <v>0</v>
      </c>
      <c r="I10" s="219">
        <v>0</v>
      </c>
      <c r="J10" s="190">
        <v>4</v>
      </c>
      <c r="K10" s="190">
        <v>0</v>
      </c>
      <c r="L10" s="219">
        <v>4</v>
      </c>
      <c r="M10" s="220">
        <v>57.14</v>
      </c>
      <c r="N10" s="190">
        <v>3</v>
      </c>
      <c r="O10" s="190">
        <v>0</v>
      </c>
      <c r="P10" s="190">
        <v>0</v>
      </c>
      <c r="Q10" s="219">
        <v>0</v>
      </c>
      <c r="R10" s="190">
        <v>1</v>
      </c>
      <c r="S10" s="190">
        <v>0</v>
      </c>
      <c r="T10" s="219">
        <v>1</v>
      </c>
      <c r="U10" s="220">
        <v>33.33</v>
      </c>
      <c r="V10" s="178"/>
    </row>
    <row r="11" spans="1:22">
      <c r="A11" s="178"/>
      <c r="B11" s="216">
        <v>1189</v>
      </c>
      <c r="C11" s="217" t="s">
        <v>150</v>
      </c>
      <c r="D11" s="217" t="s">
        <v>151</v>
      </c>
      <c r="E11" s="218">
        <v>51</v>
      </c>
      <c r="F11" s="190">
        <v>4</v>
      </c>
      <c r="G11" s="190">
        <v>0</v>
      </c>
      <c r="H11" s="190">
        <v>0</v>
      </c>
      <c r="I11" s="219">
        <v>0</v>
      </c>
      <c r="J11" s="190">
        <v>0</v>
      </c>
      <c r="K11" s="190">
        <v>0</v>
      </c>
      <c r="L11" s="219">
        <v>0</v>
      </c>
      <c r="M11" s="220">
        <v>0</v>
      </c>
      <c r="N11" s="190">
        <v>3</v>
      </c>
      <c r="O11" s="190">
        <v>0</v>
      </c>
      <c r="P11" s="190">
        <v>0</v>
      </c>
      <c r="Q11" s="219">
        <v>0</v>
      </c>
      <c r="R11" s="190">
        <v>0</v>
      </c>
      <c r="S11" s="190">
        <v>0</v>
      </c>
      <c r="T11" s="219">
        <v>0</v>
      </c>
      <c r="U11" s="220">
        <v>0</v>
      </c>
      <c r="V11" s="178"/>
    </row>
    <row r="12" spans="1:22">
      <c r="A12" s="178"/>
      <c r="B12" s="216">
        <v>1200</v>
      </c>
      <c r="C12" s="217" t="s">
        <v>181</v>
      </c>
      <c r="D12" s="217" t="s">
        <v>153</v>
      </c>
      <c r="E12" s="218">
        <v>270</v>
      </c>
      <c r="F12" s="190">
        <v>17</v>
      </c>
      <c r="G12" s="190">
        <v>1</v>
      </c>
      <c r="H12" s="190">
        <v>0</v>
      </c>
      <c r="I12" s="219">
        <v>1</v>
      </c>
      <c r="J12" s="190">
        <v>3</v>
      </c>
      <c r="K12" s="190">
        <v>40</v>
      </c>
      <c r="L12" s="219">
        <v>-37</v>
      </c>
      <c r="M12" s="220">
        <v>0</v>
      </c>
      <c r="N12" s="190">
        <v>6</v>
      </c>
      <c r="O12" s="190">
        <v>0</v>
      </c>
      <c r="P12" s="190">
        <v>0</v>
      </c>
      <c r="Q12" s="219">
        <v>0</v>
      </c>
      <c r="R12" s="190">
        <v>1</v>
      </c>
      <c r="S12" s="190">
        <v>4</v>
      </c>
      <c r="T12" s="219">
        <v>-3</v>
      </c>
      <c r="U12" s="220">
        <v>0</v>
      </c>
      <c r="V12" s="178"/>
    </row>
    <row r="13" spans="1:22">
      <c r="A13" s="178"/>
      <c r="B13" s="216">
        <v>1229</v>
      </c>
      <c r="C13" s="217" t="s">
        <v>154</v>
      </c>
      <c r="D13" s="217" t="s">
        <v>155</v>
      </c>
      <c r="E13" s="218">
        <v>197</v>
      </c>
      <c r="F13" s="190">
        <v>13</v>
      </c>
      <c r="G13" s="190">
        <v>0</v>
      </c>
      <c r="H13" s="190">
        <v>0</v>
      </c>
      <c r="I13" s="219">
        <v>0</v>
      </c>
      <c r="J13" s="190">
        <v>19</v>
      </c>
      <c r="K13" s="190">
        <v>5</v>
      </c>
      <c r="L13" s="219">
        <v>14</v>
      </c>
      <c r="M13" s="220">
        <v>107.69</v>
      </c>
      <c r="N13" s="190">
        <v>5</v>
      </c>
      <c r="O13" s="190">
        <v>1</v>
      </c>
      <c r="P13" s="190">
        <v>0</v>
      </c>
      <c r="Q13" s="219">
        <v>1</v>
      </c>
      <c r="R13" s="190">
        <v>7</v>
      </c>
      <c r="S13" s="190">
        <v>4</v>
      </c>
      <c r="T13" s="219">
        <v>3</v>
      </c>
      <c r="U13" s="220">
        <v>60</v>
      </c>
      <c r="V13" s="178"/>
    </row>
    <row r="14" spans="1:22">
      <c r="A14" s="178"/>
      <c r="B14" s="216">
        <v>1784</v>
      </c>
      <c r="C14" s="217" t="s">
        <v>156</v>
      </c>
      <c r="D14" s="217" t="s">
        <v>157</v>
      </c>
      <c r="E14" s="218">
        <v>110</v>
      </c>
      <c r="F14" s="190">
        <v>8</v>
      </c>
      <c r="G14" s="190">
        <v>0</v>
      </c>
      <c r="H14" s="190">
        <v>0</v>
      </c>
      <c r="I14" s="219">
        <v>0</v>
      </c>
      <c r="J14" s="190">
        <v>2</v>
      </c>
      <c r="K14" s="190">
        <v>0</v>
      </c>
      <c r="L14" s="219">
        <v>2</v>
      </c>
      <c r="M14" s="220">
        <v>25</v>
      </c>
      <c r="N14" s="190">
        <v>3</v>
      </c>
      <c r="O14" s="190">
        <v>0</v>
      </c>
      <c r="P14" s="190">
        <v>0</v>
      </c>
      <c r="Q14" s="219">
        <v>0</v>
      </c>
      <c r="R14" s="190">
        <v>1</v>
      </c>
      <c r="S14" s="190">
        <v>0</v>
      </c>
      <c r="T14" s="219">
        <v>1</v>
      </c>
      <c r="U14" s="220">
        <v>33.33</v>
      </c>
      <c r="V14" s="178"/>
    </row>
    <row r="15" spans="1:22">
      <c r="A15" s="178"/>
      <c r="B15" s="216">
        <v>1806</v>
      </c>
      <c r="C15" s="217" t="s">
        <v>158</v>
      </c>
      <c r="D15" s="217" t="s">
        <v>159</v>
      </c>
      <c r="E15" s="218">
        <v>147</v>
      </c>
      <c r="F15" s="190">
        <v>9</v>
      </c>
      <c r="G15" s="190">
        <v>1</v>
      </c>
      <c r="H15" s="190">
        <v>0</v>
      </c>
      <c r="I15" s="219">
        <v>1</v>
      </c>
      <c r="J15" s="190">
        <v>2</v>
      </c>
      <c r="K15" s="190">
        <v>0</v>
      </c>
      <c r="L15" s="219">
        <v>2</v>
      </c>
      <c r="M15" s="220">
        <v>22.22</v>
      </c>
      <c r="N15" s="190">
        <v>3</v>
      </c>
      <c r="O15" s="190">
        <v>0</v>
      </c>
      <c r="P15" s="190">
        <v>0</v>
      </c>
      <c r="Q15" s="219">
        <v>0</v>
      </c>
      <c r="R15" s="190">
        <v>0</v>
      </c>
      <c r="S15" s="190">
        <v>0</v>
      </c>
      <c r="T15" s="219">
        <v>0</v>
      </c>
      <c r="U15" s="220">
        <v>0</v>
      </c>
      <c r="V15" s="178"/>
    </row>
    <row r="16" spans="1:22">
      <c r="A16" s="178"/>
      <c r="B16" s="216">
        <v>1858</v>
      </c>
      <c r="C16" s="217" t="s">
        <v>144</v>
      </c>
      <c r="D16" s="217" t="s">
        <v>160</v>
      </c>
      <c r="E16" s="218">
        <v>75</v>
      </c>
      <c r="F16" s="190">
        <v>5</v>
      </c>
      <c r="G16" s="190">
        <v>0</v>
      </c>
      <c r="H16" s="190">
        <v>0</v>
      </c>
      <c r="I16" s="219">
        <v>0</v>
      </c>
      <c r="J16" s="190">
        <v>3</v>
      </c>
      <c r="K16" s="190">
        <v>0</v>
      </c>
      <c r="L16" s="219">
        <v>3</v>
      </c>
      <c r="M16" s="220">
        <v>60</v>
      </c>
      <c r="N16" s="190">
        <v>3</v>
      </c>
      <c r="O16" s="190">
        <v>0</v>
      </c>
      <c r="P16" s="190">
        <v>0</v>
      </c>
      <c r="Q16" s="219">
        <v>0</v>
      </c>
      <c r="R16" s="190">
        <v>1</v>
      </c>
      <c r="S16" s="190">
        <v>1</v>
      </c>
      <c r="T16" s="219">
        <v>0</v>
      </c>
      <c r="U16" s="220">
        <v>0</v>
      </c>
      <c r="V16" s="178"/>
    </row>
    <row r="17" spans="1:22">
      <c r="A17" s="178"/>
      <c r="B17" s="216">
        <v>1882</v>
      </c>
      <c r="C17" s="217" t="s">
        <v>148</v>
      </c>
      <c r="D17" s="217" t="s">
        <v>161</v>
      </c>
      <c r="E17" s="218">
        <v>71</v>
      </c>
      <c r="F17" s="190">
        <v>5</v>
      </c>
      <c r="G17" s="190">
        <v>0</v>
      </c>
      <c r="H17" s="190">
        <v>0</v>
      </c>
      <c r="I17" s="219">
        <v>0</v>
      </c>
      <c r="J17" s="190">
        <v>1</v>
      </c>
      <c r="K17" s="190">
        <v>0</v>
      </c>
      <c r="L17" s="219">
        <v>1</v>
      </c>
      <c r="M17" s="220">
        <v>20</v>
      </c>
      <c r="N17" s="190">
        <v>3</v>
      </c>
      <c r="O17" s="190">
        <v>0</v>
      </c>
      <c r="P17" s="190">
        <v>0</v>
      </c>
      <c r="Q17" s="219">
        <v>0</v>
      </c>
      <c r="R17" s="190">
        <v>2</v>
      </c>
      <c r="S17" s="190">
        <v>0</v>
      </c>
      <c r="T17" s="219">
        <v>2</v>
      </c>
      <c r="U17" s="220">
        <v>66.67</v>
      </c>
      <c r="V17" s="178"/>
    </row>
    <row r="18" spans="1:22">
      <c r="A18" s="178"/>
      <c r="B18" s="216">
        <v>2493</v>
      </c>
      <c r="C18" s="217" t="s">
        <v>146</v>
      </c>
      <c r="D18" s="217" t="s">
        <v>162</v>
      </c>
      <c r="E18" s="218">
        <v>129</v>
      </c>
      <c r="F18" s="190">
        <v>9</v>
      </c>
      <c r="G18" s="190">
        <v>0</v>
      </c>
      <c r="H18" s="190">
        <v>0</v>
      </c>
      <c r="I18" s="219">
        <v>0</v>
      </c>
      <c r="J18" s="190">
        <v>7</v>
      </c>
      <c r="K18" s="190">
        <v>10</v>
      </c>
      <c r="L18" s="219">
        <v>-3</v>
      </c>
      <c r="M18" s="220">
        <v>0</v>
      </c>
      <c r="N18" s="190">
        <v>3</v>
      </c>
      <c r="O18" s="190">
        <v>0</v>
      </c>
      <c r="P18" s="190">
        <v>0</v>
      </c>
      <c r="Q18" s="219">
        <v>0</v>
      </c>
      <c r="R18" s="190">
        <v>3</v>
      </c>
      <c r="S18" s="190">
        <v>0</v>
      </c>
      <c r="T18" s="219">
        <v>3</v>
      </c>
      <c r="U18" s="220">
        <v>100</v>
      </c>
      <c r="V18" s="178"/>
    </row>
    <row r="19" spans="1:22">
      <c r="A19" s="178"/>
      <c r="B19" s="216">
        <v>3121</v>
      </c>
      <c r="C19" s="217" t="s">
        <v>163</v>
      </c>
      <c r="D19" s="217" t="s">
        <v>164</v>
      </c>
      <c r="E19" s="218">
        <v>291</v>
      </c>
      <c r="F19" s="190">
        <v>19</v>
      </c>
      <c r="G19" s="190">
        <v>0</v>
      </c>
      <c r="H19" s="190">
        <v>0</v>
      </c>
      <c r="I19" s="219">
        <v>0</v>
      </c>
      <c r="J19" s="190">
        <v>12</v>
      </c>
      <c r="K19" s="190">
        <v>0</v>
      </c>
      <c r="L19" s="219">
        <v>12</v>
      </c>
      <c r="M19" s="220">
        <v>63.16</v>
      </c>
      <c r="N19" s="190">
        <v>7</v>
      </c>
      <c r="O19" s="190">
        <v>0</v>
      </c>
      <c r="P19" s="190">
        <v>0</v>
      </c>
      <c r="Q19" s="219">
        <v>0</v>
      </c>
      <c r="R19" s="190">
        <v>2</v>
      </c>
      <c r="S19" s="190">
        <v>2</v>
      </c>
      <c r="T19" s="219">
        <v>0</v>
      </c>
      <c r="U19" s="220">
        <v>0</v>
      </c>
      <c r="V19" s="178"/>
    </row>
    <row r="20" spans="1:22" ht="22.5">
      <c r="A20" s="178"/>
      <c r="B20" s="216">
        <v>3136</v>
      </c>
      <c r="C20" s="217" t="s">
        <v>165</v>
      </c>
      <c r="D20" s="217" t="s">
        <v>166</v>
      </c>
      <c r="E20" s="218">
        <v>125</v>
      </c>
      <c r="F20" s="190">
        <v>8</v>
      </c>
      <c r="G20" s="190">
        <v>1</v>
      </c>
      <c r="H20" s="190">
        <v>0</v>
      </c>
      <c r="I20" s="219">
        <v>1</v>
      </c>
      <c r="J20" s="190">
        <v>7</v>
      </c>
      <c r="K20" s="190">
        <v>0</v>
      </c>
      <c r="L20" s="219">
        <v>7</v>
      </c>
      <c r="M20" s="220">
        <v>87.5</v>
      </c>
      <c r="N20" s="190">
        <v>3</v>
      </c>
      <c r="O20" s="190">
        <v>0</v>
      </c>
      <c r="P20" s="190">
        <v>0</v>
      </c>
      <c r="Q20" s="219">
        <v>0</v>
      </c>
      <c r="R20" s="190">
        <v>1</v>
      </c>
      <c r="S20" s="190">
        <v>0</v>
      </c>
      <c r="T20" s="219">
        <v>1</v>
      </c>
      <c r="U20" s="220">
        <v>33.33</v>
      </c>
      <c r="V20" s="178"/>
    </row>
    <row r="21" spans="1:22">
      <c r="A21" s="178"/>
      <c r="B21" s="216">
        <v>3145</v>
      </c>
      <c r="C21" s="217" t="s">
        <v>167</v>
      </c>
      <c r="D21" s="217" t="s">
        <v>168</v>
      </c>
      <c r="E21" s="218">
        <v>120</v>
      </c>
      <c r="F21" s="190">
        <v>8</v>
      </c>
      <c r="G21" s="190">
        <v>0</v>
      </c>
      <c r="H21" s="190">
        <v>0</v>
      </c>
      <c r="I21" s="219">
        <v>0</v>
      </c>
      <c r="J21" s="190">
        <v>1</v>
      </c>
      <c r="K21" s="190">
        <v>0</v>
      </c>
      <c r="L21" s="219">
        <v>1</v>
      </c>
      <c r="M21" s="220">
        <v>12.5</v>
      </c>
      <c r="N21" s="190">
        <v>3</v>
      </c>
      <c r="O21" s="190">
        <v>0</v>
      </c>
      <c r="P21" s="190">
        <v>0</v>
      </c>
      <c r="Q21" s="219">
        <v>0</v>
      </c>
      <c r="R21" s="190">
        <v>0</v>
      </c>
      <c r="S21" s="190">
        <v>0</v>
      </c>
      <c r="T21" s="219">
        <v>0</v>
      </c>
      <c r="U21" s="220">
        <v>0</v>
      </c>
      <c r="V21" s="178"/>
    </row>
    <row r="22" spans="1:22">
      <c r="A22" s="178"/>
      <c r="B22" s="216">
        <v>3395</v>
      </c>
      <c r="C22" s="217" t="s">
        <v>148</v>
      </c>
      <c r="D22" s="217" t="s">
        <v>169</v>
      </c>
      <c r="E22" s="218">
        <v>27</v>
      </c>
      <c r="F22" s="190">
        <v>4</v>
      </c>
      <c r="G22" s="190">
        <v>0</v>
      </c>
      <c r="H22" s="190">
        <v>0</v>
      </c>
      <c r="I22" s="219">
        <v>0</v>
      </c>
      <c r="J22" s="190">
        <v>0</v>
      </c>
      <c r="K22" s="190">
        <v>0</v>
      </c>
      <c r="L22" s="219">
        <v>0</v>
      </c>
      <c r="M22" s="220">
        <v>0</v>
      </c>
      <c r="N22" s="190">
        <v>3</v>
      </c>
      <c r="O22" s="190">
        <v>0</v>
      </c>
      <c r="P22" s="190">
        <v>0</v>
      </c>
      <c r="Q22" s="219">
        <v>0</v>
      </c>
      <c r="R22" s="190">
        <v>0</v>
      </c>
      <c r="S22" s="190">
        <v>0</v>
      </c>
      <c r="T22" s="219">
        <v>0</v>
      </c>
      <c r="U22" s="220">
        <v>0</v>
      </c>
      <c r="V22" s="178"/>
    </row>
    <row r="23" spans="1:22">
      <c r="A23" s="178"/>
      <c r="B23" s="216">
        <v>3419</v>
      </c>
      <c r="C23" s="217" t="s">
        <v>170</v>
      </c>
      <c r="D23" s="217" t="s">
        <v>171</v>
      </c>
      <c r="E23" s="218">
        <v>166</v>
      </c>
      <c r="F23" s="190">
        <v>11</v>
      </c>
      <c r="G23" s="190">
        <v>0</v>
      </c>
      <c r="H23" s="190">
        <v>0</v>
      </c>
      <c r="I23" s="219">
        <v>0</v>
      </c>
      <c r="J23" s="190">
        <v>4</v>
      </c>
      <c r="K23" s="190">
        <v>0</v>
      </c>
      <c r="L23" s="219">
        <v>4</v>
      </c>
      <c r="M23" s="220">
        <v>36.36</v>
      </c>
      <c r="N23" s="190">
        <v>4</v>
      </c>
      <c r="O23" s="190">
        <v>0</v>
      </c>
      <c r="P23" s="190">
        <v>0</v>
      </c>
      <c r="Q23" s="219">
        <v>0</v>
      </c>
      <c r="R23" s="190">
        <v>0</v>
      </c>
      <c r="S23" s="190">
        <v>0</v>
      </c>
      <c r="T23" s="219">
        <v>0</v>
      </c>
      <c r="U23" s="220">
        <v>0</v>
      </c>
      <c r="V23" s="178"/>
    </row>
    <row r="24" spans="1:22">
      <c r="A24" s="178"/>
      <c r="B24" s="216">
        <v>3510</v>
      </c>
      <c r="C24" s="217" t="s">
        <v>172</v>
      </c>
      <c r="D24" s="217" t="s">
        <v>151</v>
      </c>
      <c r="E24" s="218">
        <v>71</v>
      </c>
      <c r="F24" s="190">
        <v>5</v>
      </c>
      <c r="G24" s="190">
        <v>0</v>
      </c>
      <c r="H24" s="190">
        <v>0</v>
      </c>
      <c r="I24" s="219">
        <v>0</v>
      </c>
      <c r="J24" s="190">
        <v>0</v>
      </c>
      <c r="K24" s="190">
        <v>0</v>
      </c>
      <c r="L24" s="219">
        <v>0</v>
      </c>
      <c r="M24" s="220">
        <v>0</v>
      </c>
      <c r="N24" s="190">
        <v>3</v>
      </c>
      <c r="O24" s="190">
        <v>0</v>
      </c>
      <c r="P24" s="190">
        <v>0</v>
      </c>
      <c r="Q24" s="219">
        <v>0</v>
      </c>
      <c r="R24" s="190">
        <v>0</v>
      </c>
      <c r="S24" s="190">
        <v>0</v>
      </c>
      <c r="T24" s="219">
        <v>0</v>
      </c>
      <c r="U24" s="220">
        <v>0</v>
      </c>
      <c r="V24" s="178"/>
    </row>
    <row r="25" spans="1:22">
      <c r="A25" s="178"/>
      <c r="B25" s="216">
        <v>3855</v>
      </c>
      <c r="C25" s="217" t="s">
        <v>173</v>
      </c>
      <c r="D25" s="217" t="s">
        <v>174</v>
      </c>
      <c r="E25" s="218">
        <v>288</v>
      </c>
      <c r="F25" s="190">
        <v>19</v>
      </c>
      <c r="G25" s="190">
        <v>2</v>
      </c>
      <c r="H25" s="190">
        <v>0</v>
      </c>
      <c r="I25" s="219">
        <v>2</v>
      </c>
      <c r="J25" s="190">
        <v>8</v>
      </c>
      <c r="K25" s="190">
        <v>0</v>
      </c>
      <c r="L25" s="219">
        <v>8</v>
      </c>
      <c r="M25" s="220">
        <v>42.11</v>
      </c>
      <c r="N25" s="190">
        <v>7</v>
      </c>
      <c r="O25" s="190">
        <v>0</v>
      </c>
      <c r="P25" s="190">
        <v>0</v>
      </c>
      <c r="Q25" s="219">
        <v>0</v>
      </c>
      <c r="R25" s="190">
        <v>0</v>
      </c>
      <c r="S25" s="190">
        <v>0</v>
      </c>
      <c r="T25" s="219">
        <v>0</v>
      </c>
      <c r="U25" s="220">
        <v>0</v>
      </c>
      <c r="V25" s="178"/>
    </row>
    <row r="26" spans="1:22">
      <c r="A26" s="178"/>
      <c r="B26" s="216">
        <v>4260</v>
      </c>
      <c r="C26" s="217" t="s">
        <v>148</v>
      </c>
      <c r="D26" s="217" t="s">
        <v>175</v>
      </c>
      <c r="E26" s="218">
        <v>40</v>
      </c>
      <c r="F26" s="190">
        <v>4</v>
      </c>
      <c r="G26" s="190">
        <v>0</v>
      </c>
      <c r="H26" s="190">
        <v>0</v>
      </c>
      <c r="I26" s="219">
        <v>0</v>
      </c>
      <c r="J26" s="190">
        <v>0</v>
      </c>
      <c r="K26" s="190">
        <v>0</v>
      </c>
      <c r="L26" s="219">
        <v>0</v>
      </c>
      <c r="M26" s="220">
        <v>0</v>
      </c>
      <c r="N26" s="190">
        <v>3</v>
      </c>
      <c r="O26" s="190">
        <v>0</v>
      </c>
      <c r="P26" s="190">
        <v>0</v>
      </c>
      <c r="Q26" s="219">
        <v>0</v>
      </c>
      <c r="R26" s="190">
        <v>0</v>
      </c>
      <c r="S26" s="190">
        <v>1</v>
      </c>
      <c r="T26" s="219">
        <v>-1</v>
      </c>
      <c r="U26" s="220">
        <v>0</v>
      </c>
      <c r="V26" s="178"/>
    </row>
    <row r="27" spans="1:22">
      <c r="A27" s="178"/>
      <c r="B27" s="216">
        <v>4339</v>
      </c>
      <c r="C27" s="217" t="s">
        <v>176</v>
      </c>
      <c r="D27" s="217" t="s">
        <v>151</v>
      </c>
      <c r="E27" s="218">
        <v>62</v>
      </c>
      <c r="F27" s="190">
        <v>4</v>
      </c>
      <c r="G27" s="190">
        <v>0</v>
      </c>
      <c r="H27" s="190">
        <v>0</v>
      </c>
      <c r="I27" s="219">
        <v>0</v>
      </c>
      <c r="J27" s="190">
        <v>4</v>
      </c>
      <c r="K27" s="190">
        <v>0</v>
      </c>
      <c r="L27" s="219">
        <v>4</v>
      </c>
      <c r="M27" s="220">
        <v>100</v>
      </c>
      <c r="N27" s="190">
        <v>3</v>
      </c>
      <c r="O27" s="190">
        <v>0</v>
      </c>
      <c r="P27" s="190">
        <v>0</v>
      </c>
      <c r="Q27" s="219">
        <v>0</v>
      </c>
      <c r="R27" s="190">
        <v>0</v>
      </c>
      <c r="S27" s="190">
        <v>0</v>
      </c>
      <c r="T27" s="219">
        <v>0</v>
      </c>
      <c r="U27" s="220">
        <v>0</v>
      </c>
      <c r="V27" s="178"/>
    </row>
    <row r="28" spans="1:22">
      <c r="A28" s="178"/>
      <c r="B28" s="216">
        <v>4426</v>
      </c>
      <c r="C28" s="217" t="s">
        <v>177</v>
      </c>
      <c r="D28" s="217" t="s">
        <v>178</v>
      </c>
      <c r="E28" s="218">
        <v>117</v>
      </c>
      <c r="F28" s="190">
        <v>7</v>
      </c>
      <c r="G28" s="190">
        <v>0</v>
      </c>
      <c r="H28" s="190">
        <v>0</v>
      </c>
      <c r="I28" s="219">
        <v>0</v>
      </c>
      <c r="J28" s="190">
        <v>0</v>
      </c>
      <c r="K28" s="190">
        <v>0</v>
      </c>
      <c r="L28" s="219">
        <v>0</v>
      </c>
      <c r="M28" s="220">
        <v>0</v>
      </c>
      <c r="N28" s="190">
        <v>3</v>
      </c>
      <c r="O28" s="190">
        <v>0</v>
      </c>
      <c r="P28" s="190">
        <v>0</v>
      </c>
      <c r="Q28" s="219">
        <v>0</v>
      </c>
      <c r="R28" s="190">
        <v>0</v>
      </c>
      <c r="S28" s="190">
        <v>0</v>
      </c>
      <c r="T28" s="219">
        <v>0</v>
      </c>
      <c r="U28" s="220">
        <v>0</v>
      </c>
      <c r="V28" s="178"/>
    </row>
    <row r="29" spans="1:22">
      <c r="A29" s="178"/>
      <c r="B29" s="216">
        <v>4584</v>
      </c>
      <c r="C29" s="217" t="s">
        <v>144</v>
      </c>
      <c r="D29" s="217" t="s">
        <v>179</v>
      </c>
      <c r="E29" s="218">
        <v>257</v>
      </c>
      <c r="F29" s="190">
        <v>17</v>
      </c>
      <c r="G29" s="190">
        <v>0</v>
      </c>
      <c r="H29" s="190">
        <v>0</v>
      </c>
      <c r="I29" s="219">
        <v>0</v>
      </c>
      <c r="J29" s="190">
        <v>4</v>
      </c>
      <c r="K29" s="190">
        <v>0</v>
      </c>
      <c r="L29" s="219">
        <v>4</v>
      </c>
      <c r="M29" s="220">
        <v>23.53</v>
      </c>
      <c r="N29" s="190">
        <v>6</v>
      </c>
      <c r="O29" s="190">
        <v>1</v>
      </c>
      <c r="P29" s="190">
        <v>1</v>
      </c>
      <c r="Q29" s="219">
        <v>0</v>
      </c>
      <c r="R29" s="190">
        <v>2</v>
      </c>
      <c r="S29" s="190">
        <v>1</v>
      </c>
      <c r="T29" s="219">
        <v>1</v>
      </c>
      <c r="U29" s="220">
        <v>16.670000000000002</v>
      </c>
      <c r="V29" s="178"/>
    </row>
    <row r="30" spans="1:22">
      <c r="A30" s="178"/>
      <c r="B30" s="216">
        <v>4737</v>
      </c>
      <c r="C30" s="217" t="s">
        <v>176</v>
      </c>
      <c r="D30" s="217" t="s">
        <v>180</v>
      </c>
      <c r="E30" s="218">
        <v>126</v>
      </c>
      <c r="F30" s="190">
        <v>9</v>
      </c>
      <c r="G30" s="190">
        <v>1</v>
      </c>
      <c r="H30" s="190">
        <v>0</v>
      </c>
      <c r="I30" s="219">
        <v>1</v>
      </c>
      <c r="J30" s="190">
        <v>7</v>
      </c>
      <c r="K30" s="190">
        <v>0</v>
      </c>
      <c r="L30" s="219">
        <v>7</v>
      </c>
      <c r="M30" s="220">
        <v>77.78</v>
      </c>
      <c r="N30" s="190">
        <v>3</v>
      </c>
      <c r="O30" s="190">
        <v>0</v>
      </c>
      <c r="P30" s="190">
        <v>0</v>
      </c>
      <c r="Q30" s="219">
        <v>0</v>
      </c>
      <c r="R30" s="190">
        <v>0</v>
      </c>
      <c r="S30" s="190">
        <v>1</v>
      </c>
      <c r="T30" s="219">
        <v>-1</v>
      </c>
      <c r="U30" s="220">
        <v>0</v>
      </c>
      <c r="V30" s="178"/>
    </row>
    <row r="31" spans="1:22">
      <c r="A31" s="178"/>
      <c r="B31" s="216">
        <v>5133</v>
      </c>
      <c r="C31" s="217" t="s">
        <v>181</v>
      </c>
      <c r="D31" s="217" t="s">
        <v>153</v>
      </c>
      <c r="E31" s="218">
        <v>144</v>
      </c>
      <c r="F31" s="190">
        <v>9</v>
      </c>
      <c r="G31" s="190">
        <v>1</v>
      </c>
      <c r="H31" s="190">
        <v>0</v>
      </c>
      <c r="I31" s="219">
        <v>1</v>
      </c>
      <c r="J31" s="190">
        <v>7</v>
      </c>
      <c r="K31" s="190">
        <v>0</v>
      </c>
      <c r="L31" s="219">
        <v>7</v>
      </c>
      <c r="M31" s="220">
        <v>77.78</v>
      </c>
      <c r="N31" s="190">
        <v>3</v>
      </c>
      <c r="O31" s="190">
        <v>0</v>
      </c>
      <c r="P31" s="190">
        <v>0</v>
      </c>
      <c r="Q31" s="219">
        <v>0</v>
      </c>
      <c r="R31" s="190">
        <v>1</v>
      </c>
      <c r="S31" s="190">
        <v>0</v>
      </c>
      <c r="T31" s="219">
        <v>1</v>
      </c>
      <c r="U31" s="220">
        <v>33.33</v>
      </c>
      <c r="V31" s="178"/>
    </row>
    <row r="32" spans="1:22">
      <c r="A32" s="178"/>
      <c r="B32" s="216">
        <v>5195</v>
      </c>
      <c r="C32" s="217" t="s">
        <v>182</v>
      </c>
      <c r="D32" s="217" t="s">
        <v>183</v>
      </c>
      <c r="E32" s="218">
        <v>56</v>
      </c>
      <c r="F32" s="190">
        <v>4</v>
      </c>
      <c r="G32" s="190">
        <v>0</v>
      </c>
      <c r="H32" s="190">
        <v>0</v>
      </c>
      <c r="I32" s="219">
        <v>0</v>
      </c>
      <c r="J32" s="190">
        <v>0</v>
      </c>
      <c r="K32" s="190">
        <v>0</v>
      </c>
      <c r="L32" s="219">
        <v>0</v>
      </c>
      <c r="M32" s="220">
        <v>0</v>
      </c>
      <c r="N32" s="190">
        <v>3</v>
      </c>
      <c r="O32" s="190">
        <v>0</v>
      </c>
      <c r="P32" s="190">
        <v>0</v>
      </c>
      <c r="Q32" s="219">
        <v>0</v>
      </c>
      <c r="R32" s="190">
        <v>0</v>
      </c>
      <c r="S32" s="190">
        <v>0</v>
      </c>
      <c r="T32" s="219">
        <v>0</v>
      </c>
      <c r="U32" s="220">
        <v>0</v>
      </c>
      <c r="V32" s="178"/>
    </row>
    <row r="33" spans="1:22">
      <c r="A33" s="178"/>
      <c r="B33" s="216">
        <v>5221</v>
      </c>
      <c r="C33" s="217" t="s">
        <v>165</v>
      </c>
      <c r="D33" s="217" t="s">
        <v>184</v>
      </c>
      <c r="E33" s="218">
        <v>73</v>
      </c>
      <c r="F33" s="190">
        <v>5</v>
      </c>
      <c r="G33" s="190">
        <v>2</v>
      </c>
      <c r="H33" s="190">
        <v>0</v>
      </c>
      <c r="I33" s="219">
        <v>2</v>
      </c>
      <c r="J33" s="190">
        <v>3</v>
      </c>
      <c r="K33" s="190">
        <v>0</v>
      </c>
      <c r="L33" s="219">
        <v>3</v>
      </c>
      <c r="M33" s="220">
        <v>60</v>
      </c>
      <c r="N33" s="190">
        <v>3</v>
      </c>
      <c r="O33" s="190">
        <v>0</v>
      </c>
      <c r="P33" s="190">
        <v>0</v>
      </c>
      <c r="Q33" s="219">
        <v>0</v>
      </c>
      <c r="R33" s="190">
        <v>0</v>
      </c>
      <c r="S33" s="190">
        <v>0</v>
      </c>
      <c r="T33" s="219">
        <v>0</v>
      </c>
      <c r="U33" s="220">
        <v>0</v>
      </c>
      <c r="V33" s="178"/>
    </row>
    <row r="34" spans="1:22">
      <c r="A34" s="178"/>
      <c r="B34" s="216">
        <v>5313</v>
      </c>
      <c r="C34" s="217" t="s">
        <v>148</v>
      </c>
      <c r="D34" s="217" t="s">
        <v>185</v>
      </c>
      <c r="E34" s="218">
        <v>12</v>
      </c>
      <c r="F34" s="190">
        <v>12</v>
      </c>
      <c r="G34" s="190">
        <v>0</v>
      </c>
      <c r="H34" s="190">
        <v>0</v>
      </c>
      <c r="I34" s="219">
        <v>0</v>
      </c>
      <c r="J34" s="190">
        <v>0</v>
      </c>
      <c r="K34" s="190">
        <v>0</v>
      </c>
      <c r="L34" s="219">
        <v>0</v>
      </c>
      <c r="M34" s="220">
        <v>0</v>
      </c>
      <c r="N34" s="190">
        <v>3</v>
      </c>
      <c r="O34" s="190">
        <v>0</v>
      </c>
      <c r="P34" s="190">
        <v>0</v>
      </c>
      <c r="Q34" s="219">
        <v>0</v>
      </c>
      <c r="R34" s="190">
        <v>0</v>
      </c>
      <c r="S34" s="190">
        <v>0</v>
      </c>
      <c r="T34" s="219">
        <v>0</v>
      </c>
      <c r="U34" s="220">
        <v>0</v>
      </c>
      <c r="V34" s="178"/>
    </row>
    <row r="35" spans="1:22">
      <c r="A35" s="178"/>
      <c r="B35" s="216">
        <v>5471</v>
      </c>
      <c r="C35" s="217" t="s">
        <v>225</v>
      </c>
      <c r="D35" s="217" t="s">
        <v>186</v>
      </c>
      <c r="E35" s="218">
        <v>45</v>
      </c>
      <c r="F35" s="190">
        <v>4</v>
      </c>
      <c r="G35" s="190">
        <v>0</v>
      </c>
      <c r="H35" s="190">
        <v>0</v>
      </c>
      <c r="I35" s="219">
        <v>0</v>
      </c>
      <c r="J35" s="190">
        <v>2</v>
      </c>
      <c r="K35" s="190">
        <v>0</v>
      </c>
      <c r="L35" s="219">
        <v>2</v>
      </c>
      <c r="M35" s="220">
        <v>50</v>
      </c>
      <c r="N35" s="190">
        <v>3</v>
      </c>
      <c r="O35" s="190">
        <v>0</v>
      </c>
      <c r="P35" s="190">
        <v>0</v>
      </c>
      <c r="Q35" s="219">
        <v>0</v>
      </c>
      <c r="R35" s="190">
        <v>0</v>
      </c>
      <c r="S35" s="190">
        <v>0</v>
      </c>
      <c r="T35" s="219">
        <v>0</v>
      </c>
      <c r="U35" s="220">
        <v>0</v>
      </c>
      <c r="V35" s="178"/>
    </row>
    <row r="36" spans="1:22">
      <c r="A36" s="178"/>
      <c r="B36" s="216">
        <v>5542</v>
      </c>
      <c r="C36" s="217" t="s">
        <v>187</v>
      </c>
      <c r="D36" s="217" t="s">
        <v>188</v>
      </c>
      <c r="E36" s="218">
        <v>68</v>
      </c>
      <c r="F36" s="190">
        <v>5</v>
      </c>
      <c r="G36" s="190">
        <v>0</v>
      </c>
      <c r="H36" s="190">
        <v>0</v>
      </c>
      <c r="I36" s="219">
        <v>0</v>
      </c>
      <c r="J36" s="190">
        <v>1</v>
      </c>
      <c r="K36" s="190">
        <v>0</v>
      </c>
      <c r="L36" s="219">
        <v>1</v>
      </c>
      <c r="M36" s="220">
        <v>20</v>
      </c>
      <c r="N36" s="190">
        <v>3</v>
      </c>
      <c r="O36" s="190">
        <v>0</v>
      </c>
      <c r="P36" s="190">
        <v>0</v>
      </c>
      <c r="Q36" s="219">
        <v>0</v>
      </c>
      <c r="R36" s="190">
        <v>0</v>
      </c>
      <c r="S36" s="190">
        <v>0</v>
      </c>
      <c r="T36" s="219">
        <v>0</v>
      </c>
      <c r="U36" s="220">
        <v>0</v>
      </c>
      <c r="V36" s="178"/>
    </row>
    <row r="37" spans="1:22" ht="22.5">
      <c r="A37" s="178"/>
      <c r="B37" s="216">
        <v>6442</v>
      </c>
      <c r="C37" s="217" t="s">
        <v>167</v>
      </c>
      <c r="D37" s="217" t="s">
        <v>189</v>
      </c>
      <c r="E37" s="218">
        <v>158</v>
      </c>
      <c r="F37" s="190">
        <v>10</v>
      </c>
      <c r="G37" s="190">
        <v>0</v>
      </c>
      <c r="H37" s="190">
        <v>0</v>
      </c>
      <c r="I37" s="219">
        <v>0</v>
      </c>
      <c r="J37" s="190">
        <v>2</v>
      </c>
      <c r="K37" s="190">
        <v>0</v>
      </c>
      <c r="L37" s="219">
        <v>2</v>
      </c>
      <c r="M37" s="220">
        <v>20</v>
      </c>
      <c r="N37" s="190">
        <v>4</v>
      </c>
      <c r="O37" s="190">
        <v>0</v>
      </c>
      <c r="P37" s="190">
        <v>0</v>
      </c>
      <c r="Q37" s="219">
        <v>0</v>
      </c>
      <c r="R37" s="190">
        <v>2</v>
      </c>
      <c r="S37" s="190">
        <v>2</v>
      </c>
      <c r="T37" s="219">
        <v>0</v>
      </c>
      <c r="U37" s="220">
        <v>0</v>
      </c>
      <c r="V37" s="178"/>
    </row>
    <row r="38" spans="1:22">
      <c r="A38" s="178"/>
      <c r="B38" s="216">
        <v>6612</v>
      </c>
      <c r="C38" s="217" t="s">
        <v>190</v>
      </c>
      <c r="D38" s="217" t="s">
        <v>191</v>
      </c>
      <c r="E38" s="218">
        <v>73</v>
      </c>
      <c r="F38" s="190">
        <v>5</v>
      </c>
      <c r="G38" s="190">
        <v>0</v>
      </c>
      <c r="H38" s="190">
        <v>0</v>
      </c>
      <c r="I38" s="219">
        <v>0</v>
      </c>
      <c r="J38" s="190">
        <v>0</v>
      </c>
      <c r="K38" s="190">
        <v>0</v>
      </c>
      <c r="L38" s="219">
        <v>0</v>
      </c>
      <c r="M38" s="220">
        <v>0</v>
      </c>
      <c r="N38" s="190">
        <v>3</v>
      </c>
      <c r="O38" s="190">
        <v>0</v>
      </c>
      <c r="P38" s="190">
        <v>0</v>
      </c>
      <c r="Q38" s="219">
        <v>0</v>
      </c>
      <c r="R38" s="190">
        <v>0</v>
      </c>
      <c r="S38" s="190">
        <v>0</v>
      </c>
      <c r="T38" s="219">
        <v>0</v>
      </c>
      <c r="U38" s="220">
        <v>0</v>
      </c>
      <c r="V38" s="178"/>
    </row>
    <row r="39" spans="1:22">
      <c r="A39" s="178"/>
      <c r="B39" s="216">
        <v>6627</v>
      </c>
      <c r="C39" s="217" t="s">
        <v>192</v>
      </c>
      <c r="D39" s="217" t="s">
        <v>193</v>
      </c>
      <c r="E39" s="218">
        <v>153</v>
      </c>
      <c r="F39" s="190">
        <v>9</v>
      </c>
      <c r="G39" s="190">
        <v>0</v>
      </c>
      <c r="H39" s="190">
        <v>0</v>
      </c>
      <c r="I39" s="219">
        <v>0</v>
      </c>
      <c r="J39" s="190">
        <v>7</v>
      </c>
      <c r="K39" s="190">
        <v>0</v>
      </c>
      <c r="L39" s="219">
        <v>7</v>
      </c>
      <c r="M39" s="220">
        <v>77.78</v>
      </c>
      <c r="N39" s="190">
        <v>3</v>
      </c>
      <c r="O39" s="190">
        <v>0</v>
      </c>
      <c r="P39" s="190">
        <v>0</v>
      </c>
      <c r="Q39" s="219">
        <v>0</v>
      </c>
      <c r="R39" s="190">
        <v>4</v>
      </c>
      <c r="S39" s="190">
        <v>3</v>
      </c>
      <c r="T39" s="219">
        <v>1</v>
      </c>
      <c r="U39" s="220">
        <v>33.33</v>
      </c>
      <c r="V39" s="178"/>
    </row>
    <row r="40" spans="1:22">
      <c r="A40" s="178"/>
      <c r="B40" s="216">
        <v>6788</v>
      </c>
      <c r="C40" s="217" t="s">
        <v>154</v>
      </c>
      <c r="D40" s="217" t="s">
        <v>194</v>
      </c>
      <c r="E40" s="218">
        <v>30</v>
      </c>
      <c r="F40" s="190">
        <v>4</v>
      </c>
      <c r="G40" s="190">
        <v>0</v>
      </c>
      <c r="H40" s="190">
        <v>0</v>
      </c>
      <c r="I40" s="219">
        <v>0</v>
      </c>
      <c r="J40" s="190">
        <v>0</v>
      </c>
      <c r="K40" s="190">
        <v>0</v>
      </c>
      <c r="L40" s="219">
        <v>0</v>
      </c>
      <c r="M40" s="220">
        <v>0</v>
      </c>
      <c r="N40" s="190">
        <v>3</v>
      </c>
      <c r="O40" s="190">
        <v>0</v>
      </c>
      <c r="P40" s="190">
        <v>0</v>
      </c>
      <c r="Q40" s="219">
        <v>0</v>
      </c>
      <c r="R40" s="190">
        <v>0</v>
      </c>
      <c r="S40" s="190">
        <v>0</v>
      </c>
      <c r="T40" s="219">
        <v>0</v>
      </c>
      <c r="U40" s="220">
        <v>0</v>
      </c>
      <c r="V40" s="178"/>
    </row>
    <row r="41" spans="1:22" ht="22.5">
      <c r="A41" s="178"/>
      <c r="B41" s="216">
        <v>6842</v>
      </c>
      <c r="C41" s="217" t="s">
        <v>156</v>
      </c>
      <c r="D41" s="217" t="s">
        <v>195</v>
      </c>
      <c r="E41" s="218">
        <v>193</v>
      </c>
      <c r="F41" s="190">
        <v>13</v>
      </c>
      <c r="G41" s="190">
        <v>0</v>
      </c>
      <c r="H41" s="190">
        <v>0</v>
      </c>
      <c r="I41" s="219">
        <v>0</v>
      </c>
      <c r="J41" s="190">
        <v>5</v>
      </c>
      <c r="K41" s="190">
        <v>0</v>
      </c>
      <c r="L41" s="219">
        <v>5</v>
      </c>
      <c r="M41" s="220">
        <v>38.46</v>
      </c>
      <c r="N41" s="190">
        <v>5</v>
      </c>
      <c r="O41" s="190">
        <v>0</v>
      </c>
      <c r="P41" s="190">
        <v>0</v>
      </c>
      <c r="Q41" s="219">
        <v>0</v>
      </c>
      <c r="R41" s="190">
        <v>0</v>
      </c>
      <c r="S41" s="190">
        <v>0</v>
      </c>
      <c r="T41" s="219">
        <v>0</v>
      </c>
      <c r="U41" s="220">
        <v>0</v>
      </c>
      <c r="V41" s="178"/>
    </row>
    <row r="42" spans="1:22">
      <c r="A42" s="178"/>
      <c r="B42" s="216">
        <v>6848</v>
      </c>
      <c r="C42" s="217" t="s">
        <v>181</v>
      </c>
      <c r="D42" s="217" t="s">
        <v>153</v>
      </c>
      <c r="E42" s="218">
        <v>80</v>
      </c>
      <c r="F42" s="190">
        <v>5</v>
      </c>
      <c r="G42" s="190">
        <v>0</v>
      </c>
      <c r="H42" s="190">
        <v>0</v>
      </c>
      <c r="I42" s="219">
        <v>0</v>
      </c>
      <c r="J42" s="190">
        <v>1</v>
      </c>
      <c r="K42" s="190">
        <v>0</v>
      </c>
      <c r="L42" s="219">
        <v>1</v>
      </c>
      <c r="M42" s="220">
        <v>20</v>
      </c>
      <c r="N42" s="190">
        <v>3</v>
      </c>
      <c r="O42" s="190">
        <v>0</v>
      </c>
      <c r="P42" s="190">
        <v>0</v>
      </c>
      <c r="Q42" s="219">
        <v>0</v>
      </c>
      <c r="R42" s="190">
        <v>0</v>
      </c>
      <c r="S42" s="190">
        <v>1</v>
      </c>
      <c r="T42" s="219">
        <v>-1</v>
      </c>
      <c r="U42" s="220">
        <v>0</v>
      </c>
      <c r="V42" s="178"/>
    </row>
    <row r="43" spans="1:22">
      <c r="A43" s="178"/>
      <c r="B43" s="216">
        <v>6858</v>
      </c>
      <c r="C43" s="217" t="s">
        <v>197</v>
      </c>
      <c r="D43" s="217" t="s">
        <v>153</v>
      </c>
      <c r="E43" s="218">
        <v>78</v>
      </c>
      <c r="F43" s="190">
        <v>5</v>
      </c>
      <c r="G43" s="190">
        <v>0</v>
      </c>
      <c r="H43" s="190">
        <v>0</v>
      </c>
      <c r="I43" s="219">
        <v>0</v>
      </c>
      <c r="J43" s="190">
        <v>0</v>
      </c>
      <c r="K43" s="190">
        <v>0</v>
      </c>
      <c r="L43" s="219">
        <v>0</v>
      </c>
      <c r="M43" s="220">
        <v>0</v>
      </c>
      <c r="N43" s="190">
        <v>3</v>
      </c>
      <c r="O43" s="190">
        <v>0</v>
      </c>
      <c r="P43" s="190">
        <v>0</v>
      </c>
      <c r="Q43" s="219">
        <v>0</v>
      </c>
      <c r="R43" s="190">
        <v>0</v>
      </c>
      <c r="S43" s="190">
        <v>1</v>
      </c>
      <c r="T43" s="219">
        <v>-1</v>
      </c>
      <c r="U43" s="220">
        <v>0</v>
      </c>
      <c r="V43" s="178"/>
    </row>
    <row r="44" spans="1:22">
      <c r="A44" s="178"/>
      <c r="B44" s="216">
        <v>6933</v>
      </c>
      <c r="C44" s="217" t="s">
        <v>187</v>
      </c>
      <c r="D44" s="217" t="s">
        <v>153</v>
      </c>
      <c r="E44" s="218">
        <v>108</v>
      </c>
      <c r="F44" s="190">
        <v>7</v>
      </c>
      <c r="G44" s="190">
        <v>0</v>
      </c>
      <c r="H44" s="190">
        <v>0</v>
      </c>
      <c r="I44" s="219">
        <v>0</v>
      </c>
      <c r="J44" s="190">
        <v>4</v>
      </c>
      <c r="K44" s="190">
        <v>0</v>
      </c>
      <c r="L44" s="219">
        <v>4</v>
      </c>
      <c r="M44" s="220">
        <v>57.14</v>
      </c>
      <c r="N44" s="190">
        <v>3</v>
      </c>
      <c r="O44" s="190">
        <v>0</v>
      </c>
      <c r="P44" s="190">
        <v>0</v>
      </c>
      <c r="Q44" s="219">
        <v>0</v>
      </c>
      <c r="R44" s="190">
        <v>0</v>
      </c>
      <c r="S44" s="190">
        <v>0</v>
      </c>
      <c r="T44" s="219">
        <v>0</v>
      </c>
      <c r="U44" s="220">
        <v>0</v>
      </c>
      <c r="V44" s="178"/>
    </row>
    <row r="45" spans="1:22">
      <c r="A45" s="178"/>
      <c r="B45" s="216">
        <v>7114</v>
      </c>
      <c r="C45" s="217" t="s">
        <v>173</v>
      </c>
      <c r="D45" s="217" t="s">
        <v>174</v>
      </c>
      <c r="E45" s="218">
        <v>114</v>
      </c>
      <c r="F45" s="190">
        <v>7</v>
      </c>
      <c r="G45" s="190">
        <v>0</v>
      </c>
      <c r="H45" s="190">
        <v>0</v>
      </c>
      <c r="I45" s="219">
        <v>0</v>
      </c>
      <c r="J45" s="190">
        <v>1</v>
      </c>
      <c r="K45" s="190">
        <v>0</v>
      </c>
      <c r="L45" s="219">
        <v>1</v>
      </c>
      <c r="M45" s="220">
        <v>14.29</v>
      </c>
      <c r="N45" s="190">
        <v>3</v>
      </c>
      <c r="O45" s="190">
        <v>0</v>
      </c>
      <c r="P45" s="190">
        <v>0</v>
      </c>
      <c r="Q45" s="219">
        <v>0</v>
      </c>
      <c r="R45" s="190">
        <v>2</v>
      </c>
      <c r="S45" s="190">
        <v>2</v>
      </c>
      <c r="T45" s="219">
        <v>0</v>
      </c>
      <c r="U45" s="220">
        <v>0</v>
      </c>
      <c r="V45" s="178"/>
    </row>
    <row r="46" spans="1:22">
      <c r="A46" s="178"/>
      <c r="B46" s="216">
        <v>7159</v>
      </c>
      <c r="C46" s="217" t="s">
        <v>198</v>
      </c>
      <c r="D46" s="217" t="s">
        <v>151</v>
      </c>
      <c r="E46" s="218">
        <v>109</v>
      </c>
      <c r="F46" s="190">
        <v>7</v>
      </c>
      <c r="G46" s="190">
        <v>3</v>
      </c>
      <c r="H46" s="190">
        <v>0</v>
      </c>
      <c r="I46" s="219">
        <v>3</v>
      </c>
      <c r="J46" s="190">
        <v>6</v>
      </c>
      <c r="K46" s="190">
        <v>0</v>
      </c>
      <c r="L46" s="219">
        <v>6</v>
      </c>
      <c r="M46" s="220">
        <v>85.71</v>
      </c>
      <c r="N46" s="190">
        <v>3</v>
      </c>
      <c r="O46" s="190">
        <v>1</v>
      </c>
      <c r="P46" s="190">
        <v>0</v>
      </c>
      <c r="Q46" s="219">
        <v>1</v>
      </c>
      <c r="R46" s="190">
        <v>1</v>
      </c>
      <c r="S46" s="190">
        <v>0</v>
      </c>
      <c r="T46" s="219">
        <v>1</v>
      </c>
      <c r="U46" s="220">
        <v>33.33</v>
      </c>
      <c r="V46" s="178"/>
    </row>
    <row r="47" spans="1:22">
      <c r="A47" s="178"/>
      <c r="B47" s="216">
        <v>7243</v>
      </c>
      <c r="C47" s="217" t="s">
        <v>199</v>
      </c>
      <c r="D47" s="217" t="s">
        <v>200</v>
      </c>
      <c r="E47" s="218">
        <v>98</v>
      </c>
      <c r="F47" s="190">
        <v>7</v>
      </c>
      <c r="G47" s="190">
        <v>0</v>
      </c>
      <c r="H47" s="190">
        <v>0</v>
      </c>
      <c r="I47" s="219">
        <v>0</v>
      </c>
      <c r="J47" s="190">
        <v>4</v>
      </c>
      <c r="K47" s="190">
        <v>4</v>
      </c>
      <c r="L47" s="219">
        <v>0</v>
      </c>
      <c r="M47" s="220">
        <v>0</v>
      </c>
      <c r="N47" s="190">
        <v>3</v>
      </c>
      <c r="O47" s="190">
        <v>0</v>
      </c>
      <c r="P47" s="190">
        <v>0</v>
      </c>
      <c r="Q47" s="219">
        <v>0</v>
      </c>
      <c r="R47" s="190">
        <v>0</v>
      </c>
      <c r="S47" s="190">
        <v>2</v>
      </c>
      <c r="T47" s="219">
        <v>-2</v>
      </c>
      <c r="U47" s="220">
        <v>0</v>
      </c>
      <c r="V47" s="178"/>
    </row>
    <row r="48" spans="1:22">
      <c r="A48" s="178"/>
      <c r="B48" s="216">
        <v>7306</v>
      </c>
      <c r="C48" s="217" t="s">
        <v>150</v>
      </c>
      <c r="D48" s="217" t="s">
        <v>151</v>
      </c>
      <c r="E48" s="218">
        <v>82</v>
      </c>
      <c r="F48" s="190">
        <v>6</v>
      </c>
      <c r="G48" s="190">
        <v>0</v>
      </c>
      <c r="H48" s="190">
        <v>0</v>
      </c>
      <c r="I48" s="219">
        <v>0</v>
      </c>
      <c r="J48" s="190">
        <v>0</v>
      </c>
      <c r="K48" s="190">
        <v>0</v>
      </c>
      <c r="L48" s="219">
        <v>0</v>
      </c>
      <c r="M48" s="220">
        <v>0</v>
      </c>
      <c r="N48" s="190">
        <v>3</v>
      </c>
      <c r="O48" s="190">
        <v>0</v>
      </c>
      <c r="P48" s="190">
        <v>0</v>
      </c>
      <c r="Q48" s="219">
        <v>0</v>
      </c>
      <c r="R48" s="190">
        <v>0</v>
      </c>
      <c r="S48" s="190">
        <v>0</v>
      </c>
      <c r="T48" s="219">
        <v>0</v>
      </c>
      <c r="U48" s="220">
        <v>0</v>
      </c>
      <c r="V48" s="178"/>
    </row>
    <row r="49" spans="1:22">
      <c r="A49" s="178"/>
      <c r="B49" s="216">
        <v>7465</v>
      </c>
      <c r="C49" s="217" t="s">
        <v>173</v>
      </c>
      <c r="D49" s="217" t="s">
        <v>151</v>
      </c>
      <c r="E49" s="218">
        <v>209</v>
      </c>
      <c r="F49" s="190">
        <v>14</v>
      </c>
      <c r="G49" s="190">
        <v>2</v>
      </c>
      <c r="H49" s="190">
        <v>0</v>
      </c>
      <c r="I49" s="219">
        <v>2</v>
      </c>
      <c r="J49" s="190">
        <v>19</v>
      </c>
      <c r="K49" s="190">
        <v>0</v>
      </c>
      <c r="L49" s="219">
        <v>19</v>
      </c>
      <c r="M49" s="220">
        <v>135.71</v>
      </c>
      <c r="N49" s="190">
        <v>5</v>
      </c>
      <c r="O49" s="190">
        <v>0</v>
      </c>
      <c r="P49" s="190">
        <v>0</v>
      </c>
      <c r="Q49" s="219">
        <v>0</v>
      </c>
      <c r="R49" s="190">
        <v>7</v>
      </c>
      <c r="S49" s="190">
        <v>1</v>
      </c>
      <c r="T49" s="219">
        <v>6</v>
      </c>
      <c r="U49" s="220">
        <v>120</v>
      </c>
      <c r="V49" s="178"/>
    </row>
    <row r="50" spans="1:22">
      <c r="A50" s="178"/>
      <c r="B50" s="216">
        <v>7513</v>
      </c>
      <c r="C50" s="217" t="s">
        <v>154</v>
      </c>
      <c r="D50" s="217" t="s">
        <v>155</v>
      </c>
      <c r="E50" s="218">
        <v>35</v>
      </c>
      <c r="F50" s="190">
        <v>4</v>
      </c>
      <c r="G50" s="190">
        <v>0</v>
      </c>
      <c r="H50" s="190">
        <v>0</v>
      </c>
      <c r="I50" s="219">
        <v>0</v>
      </c>
      <c r="J50" s="190">
        <v>0</v>
      </c>
      <c r="K50" s="190">
        <v>0</v>
      </c>
      <c r="L50" s="219">
        <v>0</v>
      </c>
      <c r="M50" s="220">
        <v>0</v>
      </c>
      <c r="N50" s="190">
        <v>3</v>
      </c>
      <c r="O50" s="190">
        <v>0</v>
      </c>
      <c r="P50" s="190">
        <v>0</v>
      </c>
      <c r="Q50" s="219">
        <v>0</v>
      </c>
      <c r="R50" s="190">
        <v>0</v>
      </c>
      <c r="S50" s="190">
        <v>0</v>
      </c>
      <c r="T50" s="219">
        <v>0</v>
      </c>
      <c r="U50" s="220">
        <v>0</v>
      </c>
      <c r="V50" s="178"/>
    </row>
    <row r="51" spans="1:22">
      <c r="A51" s="178"/>
      <c r="B51" s="216">
        <v>7521</v>
      </c>
      <c r="C51" s="217" t="s">
        <v>196</v>
      </c>
      <c r="D51" s="217" t="s">
        <v>203</v>
      </c>
      <c r="E51" s="218">
        <v>56</v>
      </c>
      <c r="F51" s="190">
        <v>4</v>
      </c>
      <c r="G51" s="190">
        <v>0</v>
      </c>
      <c r="H51" s="190">
        <v>0</v>
      </c>
      <c r="I51" s="219">
        <v>0</v>
      </c>
      <c r="J51" s="190">
        <v>1</v>
      </c>
      <c r="K51" s="190">
        <v>0</v>
      </c>
      <c r="L51" s="219">
        <v>1</v>
      </c>
      <c r="M51" s="220">
        <v>25</v>
      </c>
      <c r="N51" s="190">
        <v>3</v>
      </c>
      <c r="O51" s="190">
        <v>0</v>
      </c>
      <c r="P51" s="190">
        <v>0</v>
      </c>
      <c r="Q51" s="219">
        <v>0</v>
      </c>
      <c r="R51" s="190">
        <v>0</v>
      </c>
      <c r="S51" s="190">
        <v>0</v>
      </c>
      <c r="T51" s="219">
        <v>0</v>
      </c>
      <c r="U51" s="220">
        <v>0</v>
      </c>
      <c r="V51" s="178"/>
    </row>
    <row r="52" spans="1:22">
      <c r="A52" s="178"/>
      <c r="B52" s="216">
        <v>7562</v>
      </c>
      <c r="C52" s="217" t="s">
        <v>176</v>
      </c>
      <c r="D52" s="217" t="s">
        <v>151</v>
      </c>
      <c r="E52" s="218">
        <v>77</v>
      </c>
      <c r="F52" s="190">
        <v>5</v>
      </c>
      <c r="G52" s="190">
        <v>0</v>
      </c>
      <c r="H52" s="190">
        <v>0</v>
      </c>
      <c r="I52" s="219">
        <v>0</v>
      </c>
      <c r="J52" s="190">
        <v>1</v>
      </c>
      <c r="K52" s="190">
        <v>0</v>
      </c>
      <c r="L52" s="219">
        <v>1</v>
      </c>
      <c r="M52" s="220">
        <v>20</v>
      </c>
      <c r="N52" s="190">
        <v>3</v>
      </c>
      <c r="O52" s="190">
        <v>0</v>
      </c>
      <c r="P52" s="190">
        <v>0</v>
      </c>
      <c r="Q52" s="219">
        <v>0</v>
      </c>
      <c r="R52" s="190">
        <v>0</v>
      </c>
      <c r="S52" s="190">
        <v>1</v>
      </c>
      <c r="T52" s="219">
        <v>-1</v>
      </c>
      <c r="U52" s="220">
        <v>0</v>
      </c>
      <c r="V52" s="178"/>
    </row>
    <row r="53" spans="1:22">
      <c r="A53" s="178"/>
      <c r="B53" s="216">
        <v>7626</v>
      </c>
      <c r="C53" s="217" t="s">
        <v>154</v>
      </c>
      <c r="D53" s="217" t="s">
        <v>204</v>
      </c>
      <c r="E53" s="218">
        <v>35</v>
      </c>
      <c r="F53" s="190">
        <v>4</v>
      </c>
      <c r="G53" s="190">
        <v>0</v>
      </c>
      <c r="H53" s="190">
        <v>0</v>
      </c>
      <c r="I53" s="219">
        <v>0</v>
      </c>
      <c r="J53" s="190">
        <v>0</v>
      </c>
      <c r="K53" s="190">
        <v>0</v>
      </c>
      <c r="L53" s="219">
        <v>0</v>
      </c>
      <c r="M53" s="220">
        <v>0</v>
      </c>
      <c r="N53" s="190">
        <v>3</v>
      </c>
      <c r="O53" s="190">
        <v>0</v>
      </c>
      <c r="P53" s="190">
        <v>0</v>
      </c>
      <c r="Q53" s="219">
        <v>0</v>
      </c>
      <c r="R53" s="190">
        <v>0</v>
      </c>
      <c r="S53" s="190">
        <v>1</v>
      </c>
      <c r="T53" s="219">
        <v>-1</v>
      </c>
      <c r="U53" s="220">
        <v>0</v>
      </c>
      <c r="V53" s="178"/>
    </row>
    <row r="54" spans="1:22">
      <c r="A54" s="178"/>
      <c r="B54" s="216">
        <v>7646</v>
      </c>
      <c r="C54" s="217" t="s">
        <v>197</v>
      </c>
      <c r="D54" s="217" t="s">
        <v>153</v>
      </c>
      <c r="E54" s="218">
        <v>111</v>
      </c>
      <c r="F54" s="190">
        <v>8</v>
      </c>
      <c r="G54" s="190">
        <v>0</v>
      </c>
      <c r="H54" s="190">
        <v>0</v>
      </c>
      <c r="I54" s="219">
        <v>0</v>
      </c>
      <c r="J54" s="190">
        <v>0</v>
      </c>
      <c r="K54" s="190">
        <v>0</v>
      </c>
      <c r="L54" s="219">
        <v>0</v>
      </c>
      <c r="M54" s="220">
        <v>0</v>
      </c>
      <c r="N54" s="190">
        <v>3</v>
      </c>
      <c r="O54" s="190">
        <v>0</v>
      </c>
      <c r="P54" s="190">
        <v>0</v>
      </c>
      <c r="Q54" s="219">
        <v>0</v>
      </c>
      <c r="R54" s="190">
        <v>1</v>
      </c>
      <c r="S54" s="190">
        <v>0</v>
      </c>
      <c r="T54" s="219">
        <v>1</v>
      </c>
      <c r="U54" s="220">
        <v>33.33</v>
      </c>
      <c r="V54" s="178"/>
    </row>
    <row r="55" spans="1:22">
      <c r="A55" s="178"/>
      <c r="B55" s="216">
        <v>7904</v>
      </c>
      <c r="C55" s="217" t="s">
        <v>199</v>
      </c>
      <c r="D55" s="217" t="s">
        <v>171</v>
      </c>
      <c r="E55" s="218">
        <v>278</v>
      </c>
      <c r="F55" s="190">
        <v>18</v>
      </c>
      <c r="G55" s="190">
        <v>0</v>
      </c>
      <c r="H55" s="190">
        <v>0</v>
      </c>
      <c r="I55" s="219">
        <v>0</v>
      </c>
      <c r="J55" s="190">
        <v>12</v>
      </c>
      <c r="K55" s="190">
        <v>0</v>
      </c>
      <c r="L55" s="219">
        <v>12</v>
      </c>
      <c r="M55" s="220">
        <v>66.67</v>
      </c>
      <c r="N55" s="190">
        <v>7</v>
      </c>
      <c r="O55" s="190">
        <v>1</v>
      </c>
      <c r="P55" s="190">
        <v>0</v>
      </c>
      <c r="Q55" s="219">
        <v>1</v>
      </c>
      <c r="R55" s="190">
        <v>5</v>
      </c>
      <c r="S55" s="190">
        <v>2</v>
      </c>
      <c r="T55" s="219">
        <v>3</v>
      </c>
      <c r="U55" s="220">
        <v>42.86</v>
      </c>
      <c r="V55" s="178"/>
    </row>
    <row r="56" spans="1:22">
      <c r="A56" s="178"/>
      <c r="B56" s="216">
        <v>7912</v>
      </c>
      <c r="C56" s="217" t="s">
        <v>182</v>
      </c>
      <c r="D56" s="217" t="s">
        <v>205</v>
      </c>
      <c r="E56" s="218">
        <v>31</v>
      </c>
      <c r="F56" s="190">
        <v>4</v>
      </c>
      <c r="G56" s="190">
        <v>0</v>
      </c>
      <c r="H56" s="190">
        <v>0</v>
      </c>
      <c r="I56" s="219">
        <v>0</v>
      </c>
      <c r="J56" s="190">
        <v>1</v>
      </c>
      <c r="K56" s="190">
        <v>0</v>
      </c>
      <c r="L56" s="219">
        <v>1</v>
      </c>
      <c r="M56" s="220">
        <v>25</v>
      </c>
      <c r="N56" s="190">
        <v>3</v>
      </c>
      <c r="O56" s="190">
        <v>0</v>
      </c>
      <c r="P56" s="190">
        <v>0</v>
      </c>
      <c r="Q56" s="219">
        <v>0</v>
      </c>
      <c r="R56" s="190">
        <v>0</v>
      </c>
      <c r="S56" s="190">
        <v>0</v>
      </c>
      <c r="T56" s="219">
        <v>0</v>
      </c>
      <c r="U56" s="220">
        <v>0</v>
      </c>
      <c r="V56" s="178"/>
    </row>
    <row r="57" spans="1:22">
      <c r="A57" s="178"/>
      <c r="B57" s="216">
        <v>7949</v>
      </c>
      <c r="C57" s="217" t="s">
        <v>167</v>
      </c>
      <c r="D57" s="217" t="s">
        <v>206</v>
      </c>
      <c r="E57" s="218">
        <v>49</v>
      </c>
      <c r="F57" s="190">
        <v>4</v>
      </c>
      <c r="G57" s="190">
        <v>0</v>
      </c>
      <c r="H57" s="190">
        <v>0</v>
      </c>
      <c r="I57" s="219">
        <v>0</v>
      </c>
      <c r="J57" s="190">
        <v>0</v>
      </c>
      <c r="K57" s="190">
        <v>0</v>
      </c>
      <c r="L57" s="219">
        <v>0</v>
      </c>
      <c r="M57" s="220">
        <v>0</v>
      </c>
      <c r="N57" s="190">
        <v>3</v>
      </c>
      <c r="O57" s="190">
        <v>0</v>
      </c>
      <c r="P57" s="190">
        <v>0</v>
      </c>
      <c r="Q57" s="219">
        <v>0</v>
      </c>
      <c r="R57" s="190">
        <v>0</v>
      </c>
      <c r="S57" s="190">
        <v>0</v>
      </c>
      <c r="T57" s="219">
        <v>0</v>
      </c>
      <c r="U57" s="220">
        <v>0</v>
      </c>
      <c r="V57" s="178"/>
    </row>
    <row r="58" spans="1:22">
      <c r="A58" s="178"/>
      <c r="B58" s="216">
        <v>8077</v>
      </c>
      <c r="C58" s="217" t="s">
        <v>152</v>
      </c>
      <c r="D58" s="217" t="s">
        <v>153</v>
      </c>
      <c r="E58" s="218">
        <v>361</v>
      </c>
      <c r="F58" s="190">
        <v>24</v>
      </c>
      <c r="G58" s="190">
        <v>2</v>
      </c>
      <c r="H58" s="190">
        <v>0</v>
      </c>
      <c r="I58" s="219">
        <v>2</v>
      </c>
      <c r="J58" s="190">
        <v>11</v>
      </c>
      <c r="K58" s="190">
        <v>17</v>
      </c>
      <c r="L58" s="219">
        <v>-6</v>
      </c>
      <c r="M58" s="220">
        <v>0</v>
      </c>
      <c r="N58" s="190">
        <v>9</v>
      </c>
      <c r="O58" s="190">
        <v>1</v>
      </c>
      <c r="P58" s="190">
        <v>0</v>
      </c>
      <c r="Q58" s="219">
        <v>1</v>
      </c>
      <c r="R58" s="190">
        <v>6</v>
      </c>
      <c r="S58" s="190">
        <v>4</v>
      </c>
      <c r="T58" s="219">
        <v>2</v>
      </c>
      <c r="U58" s="220">
        <v>22.22</v>
      </c>
      <c r="V58" s="178"/>
    </row>
    <row r="59" spans="1:22">
      <c r="A59" s="178"/>
      <c r="B59" s="216">
        <v>8090</v>
      </c>
      <c r="C59" s="217" t="s">
        <v>225</v>
      </c>
      <c r="D59" s="217" t="s">
        <v>207</v>
      </c>
      <c r="E59" s="218">
        <v>28</v>
      </c>
      <c r="F59" s="190">
        <v>4</v>
      </c>
      <c r="G59" s="190">
        <v>0</v>
      </c>
      <c r="H59" s="190">
        <v>0</v>
      </c>
      <c r="I59" s="219">
        <v>0</v>
      </c>
      <c r="J59" s="190">
        <v>0</v>
      </c>
      <c r="K59" s="190">
        <v>0</v>
      </c>
      <c r="L59" s="219">
        <v>0</v>
      </c>
      <c r="M59" s="220">
        <v>0</v>
      </c>
      <c r="N59" s="190">
        <v>3</v>
      </c>
      <c r="O59" s="190">
        <v>0</v>
      </c>
      <c r="P59" s="190">
        <v>0</v>
      </c>
      <c r="Q59" s="219">
        <v>0</v>
      </c>
      <c r="R59" s="190">
        <v>0</v>
      </c>
      <c r="S59" s="190">
        <v>0</v>
      </c>
      <c r="T59" s="219">
        <v>0</v>
      </c>
      <c r="U59" s="220">
        <v>0</v>
      </c>
      <c r="V59" s="178"/>
    </row>
    <row r="60" spans="1:22">
      <c r="A60" s="178"/>
      <c r="B60" s="216">
        <v>8091</v>
      </c>
      <c r="C60" s="217" t="s">
        <v>182</v>
      </c>
      <c r="D60" s="217" t="s">
        <v>208</v>
      </c>
      <c r="E60" s="218">
        <v>49</v>
      </c>
      <c r="F60" s="190">
        <v>4</v>
      </c>
      <c r="G60" s="190">
        <v>0</v>
      </c>
      <c r="H60" s="190">
        <v>0</v>
      </c>
      <c r="I60" s="219">
        <v>0</v>
      </c>
      <c r="J60" s="190">
        <v>1</v>
      </c>
      <c r="K60" s="190">
        <v>0</v>
      </c>
      <c r="L60" s="219">
        <v>1</v>
      </c>
      <c r="M60" s="220">
        <v>25</v>
      </c>
      <c r="N60" s="190">
        <v>3</v>
      </c>
      <c r="O60" s="190">
        <v>0</v>
      </c>
      <c r="P60" s="190">
        <v>0</v>
      </c>
      <c r="Q60" s="219">
        <v>0</v>
      </c>
      <c r="R60" s="190">
        <v>0</v>
      </c>
      <c r="S60" s="190">
        <v>0</v>
      </c>
      <c r="T60" s="219">
        <v>0</v>
      </c>
      <c r="U60" s="220">
        <v>0</v>
      </c>
      <c r="V60" s="178"/>
    </row>
    <row r="61" spans="1:22">
      <c r="A61" s="178"/>
      <c r="B61" s="216">
        <v>8100</v>
      </c>
      <c r="C61" s="217" t="s">
        <v>167</v>
      </c>
      <c r="D61" s="217" t="s">
        <v>209</v>
      </c>
      <c r="E61" s="218">
        <v>106</v>
      </c>
      <c r="F61" s="190">
        <v>7</v>
      </c>
      <c r="G61" s="190">
        <v>0</v>
      </c>
      <c r="H61" s="190">
        <v>0</v>
      </c>
      <c r="I61" s="219">
        <v>0</v>
      </c>
      <c r="J61" s="190">
        <v>0</v>
      </c>
      <c r="K61" s="190">
        <v>4</v>
      </c>
      <c r="L61" s="219">
        <v>-4</v>
      </c>
      <c r="M61" s="220">
        <v>0</v>
      </c>
      <c r="N61" s="190">
        <v>3</v>
      </c>
      <c r="O61" s="190">
        <v>0</v>
      </c>
      <c r="P61" s="190">
        <v>0</v>
      </c>
      <c r="Q61" s="219">
        <v>0</v>
      </c>
      <c r="R61" s="190">
        <v>0</v>
      </c>
      <c r="S61" s="190">
        <v>1</v>
      </c>
      <c r="T61" s="219">
        <v>-1</v>
      </c>
      <c r="U61" s="220">
        <v>0</v>
      </c>
      <c r="V61" s="178"/>
    </row>
    <row r="62" spans="1:22">
      <c r="A62" s="178"/>
      <c r="B62" s="216">
        <v>8105</v>
      </c>
      <c r="C62" s="217" t="s">
        <v>196</v>
      </c>
      <c r="D62" s="217" t="s">
        <v>800</v>
      </c>
      <c r="E62" s="218">
        <v>42</v>
      </c>
      <c r="F62" s="190">
        <v>4</v>
      </c>
      <c r="G62" s="190">
        <v>0</v>
      </c>
      <c r="H62" s="190">
        <v>0</v>
      </c>
      <c r="I62" s="219">
        <v>0</v>
      </c>
      <c r="J62" s="190">
        <v>1</v>
      </c>
      <c r="K62" s="190">
        <v>0</v>
      </c>
      <c r="L62" s="219">
        <v>1</v>
      </c>
      <c r="M62" s="220">
        <v>25</v>
      </c>
      <c r="N62" s="190">
        <v>3</v>
      </c>
      <c r="O62" s="190">
        <v>0</v>
      </c>
      <c r="P62" s="190">
        <v>0</v>
      </c>
      <c r="Q62" s="219">
        <v>0</v>
      </c>
      <c r="R62" s="190">
        <v>0</v>
      </c>
      <c r="S62" s="190">
        <v>0</v>
      </c>
      <c r="T62" s="219">
        <v>0</v>
      </c>
      <c r="U62" s="220">
        <v>0</v>
      </c>
      <c r="V62" s="178"/>
    </row>
    <row r="63" spans="1:22">
      <c r="A63" s="178"/>
      <c r="B63" s="216">
        <v>8305</v>
      </c>
      <c r="C63" s="217" t="s">
        <v>158</v>
      </c>
      <c r="D63" s="217" t="s">
        <v>159</v>
      </c>
      <c r="E63" s="218">
        <v>135</v>
      </c>
      <c r="F63" s="190">
        <v>9</v>
      </c>
      <c r="G63" s="190">
        <v>0</v>
      </c>
      <c r="H63" s="190">
        <v>0</v>
      </c>
      <c r="I63" s="219">
        <v>0</v>
      </c>
      <c r="J63" s="190">
        <v>6</v>
      </c>
      <c r="K63" s="190">
        <v>1</v>
      </c>
      <c r="L63" s="219">
        <v>5</v>
      </c>
      <c r="M63" s="220">
        <v>55.56</v>
      </c>
      <c r="N63" s="190">
        <v>3</v>
      </c>
      <c r="O63" s="190">
        <v>0</v>
      </c>
      <c r="P63" s="190">
        <v>0</v>
      </c>
      <c r="Q63" s="219">
        <v>0</v>
      </c>
      <c r="R63" s="190">
        <v>1</v>
      </c>
      <c r="S63" s="190">
        <v>0</v>
      </c>
      <c r="T63" s="219">
        <v>1</v>
      </c>
      <c r="U63" s="220">
        <v>33.33</v>
      </c>
      <c r="V63" s="178"/>
    </row>
    <row r="64" spans="1:22" ht="22.5">
      <c r="A64" s="178"/>
      <c r="B64" s="216">
        <v>8358</v>
      </c>
      <c r="C64" s="217" t="s">
        <v>182</v>
      </c>
      <c r="D64" s="217" t="s">
        <v>211</v>
      </c>
      <c r="E64" s="218">
        <v>14</v>
      </c>
      <c r="F64" s="190">
        <v>10</v>
      </c>
      <c r="G64" s="190">
        <v>0</v>
      </c>
      <c r="H64" s="190">
        <v>0</v>
      </c>
      <c r="I64" s="219">
        <v>0</v>
      </c>
      <c r="J64" s="190">
        <v>0</v>
      </c>
      <c r="K64" s="190">
        <v>0</v>
      </c>
      <c r="L64" s="219">
        <v>0</v>
      </c>
      <c r="M64" s="220">
        <v>0</v>
      </c>
      <c r="N64" s="190">
        <v>3</v>
      </c>
      <c r="O64" s="190">
        <v>0</v>
      </c>
      <c r="P64" s="190">
        <v>0</v>
      </c>
      <c r="Q64" s="219">
        <v>0</v>
      </c>
      <c r="R64" s="190">
        <v>0</v>
      </c>
      <c r="S64" s="190">
        <v>0</v>
      </c>
      <c r="T64" s="219">
        <v>0</v>
      </c>
      <c r="U64" s="220">
        <v>0</v>
      </c>
      <c r="V64" s="178"/>
    </row>
    <row r="65" spans="1:22" ht="22.5">
      <c r="A65" s="178"/>
      <c r="B65" s="216">
        <v>8386</v>
      </c>
      <c r="C65" s="217" t="s">
        <v>146</v>
      </c>
      <c r="D65" s="217" t="s">
        <v>212</v>
      </c>
      <c r="E65" s="218">
        <v>101</v>
      </c>
      <c r="F65" s="190">
        <v>7</v>
      </c>
      <c r="G65" s="190">
        <v>0</v>
      </c>
      <c r="H65" s="190">
        <v>0</v>
      </c>
      <c r="I65" s="219">
        <v>0</v>
      </c>
      <c r="J65" s="190">
        <v>1</v>
      </c>
      <c r="K65" s="190">
        <v>1</v>
      </c>
      <c r="L65" s="219">
        <v>0</v>
      </c>
      <c r="M65" s="220">
        <v>0</v>
      </c>
      <c r="N65" s="190">
        <v>3</v>
      </c>
      <c r="O65" s="190">
        <v>0</v>
      </c>
      <c r="P65" s="190">
        <v>0</v>
      </c>
      <c r="Q65" s="219">
        <v>0</v>
      </c>
      <c r="R65" s="190">
        <v>0</v>
      </c>
      <c r="S65" s="190">
        <v>0</v>
      </c>
      <c r="T65" s="219">
        <v>0</v>
      </c>
      <c r="U65" s="220">
        <v>0</v>
      </c>
      <c r="V65" s="178"/>
    </row>
    <row r="66" spans="1:22">
      <c r="A66" s="178"/>
      <c r="B66" s="216">
        <v>8540</v>
      </c>
      <c r="C66" s="217" t="s">
        <v>213</v>
      </c>
      <c r="D66" s="217" t="s">
        <v>214</v>
      </c>
      <c r="E66" s="218">
        <v>2</v>
      </c>
      <c r="F66" s="190">
        <v>24</v>
      </c>
      <c r="G66" s="190">
        <v>0</v>
      </c>
      <c r="H66" s="190">
        <v>0</v>
      </c>
      <c r="I66" s="219">
        <v>0</v>
      </c>
      <c r="J66" s="190">
        <v>0</v>
      </c>
      <c r="K66" s="190">
        <v>0</v>
      </c>
      <c r="L66" s="219">
        <v>0</v>
      </c>
      <c r="M66" s="220">
        <v>0</v>
      </c>
      <c r="N66" s="190">
        <v>3</v>
      </c>
      <c r="O66" s="190">
        <v>0</v>
      </c>
      <c r="P66" s="190">
        <v>0</v>
      </c>
      <c r="Q66" s="219">
        <v>0</v>
      </c>
      <c r="R66" s="190">
        <v>0</v>
      </c>
      <c r="S66" s="190">
        <v>0</v>
      </c>
      <c r="T66" s="219">
        <v>0</v>
      </c>
      <c r="U66" s="220">
        <v>0</v>
      </c>
      <c r="V66" s="178"/>
    </row>
    <row r="67" spans="1:22">
      <c r="A67" s="178"/>
      <c r="B67" s="216">
        <v>8813</v>
      </c>
      <c r="C67" s="217" t="s">
        <v>181</v>
      </c>
      <c r="D67" s="217" t="s">
        <v>153</v>
      </c>
      <c r="E67" s="218">
        <v>88</v>
      </c>
      <c r="F67" s="190">
        <v>6</v>
      </c>
      <c r="G67" s="190">
        <v>0</v>
      </c>
      <c r="H67" s="190">
        <v>0</v>
      </c>
      <c r="I67" s="219">
        <v>0</v>
      </c>
      <c r="J67" s="190">
        <v>2</v>
      </c>
      <c r="K67" s="190">
        <v>1</v>
      </c>
      <c r="L67" s="219">
        <v>1</v>
      </c>
      <c r="M67" s="220">
        <v>16.670000000000002</v>
      </c>
      <c r="N67" s="190">
        <v>3</v>
      </c>
      <c r="O67" s="190">
        <v>0</v>
      </c>
      <c r="P67" s="190">
        <v>1</v>
      </c>
      <c r="Q67" s="219">
        <v>-1</v>
      </c>
      <c r="R67" s="190">
        <v>3</v>
      </c>
      <c r="S67" s="190">
        <v>3</v>
      </c>
      <c r="T67" s="219">
        <v>0</v>
      </c>
      <c r="U67" s="220">
        <v>0</v>
      </c>
      <c r="V67" s="178"/>
    </row>
    <row r="68" spans="1:22">
      <c r="A68" s="178"/>
      <c r="B68" s="216">
        <v>8854</v>
      </c>
      <c r="C68" s="217" t="s">
        <v>197</v>
      </c>
      <c r="D68" s="217" t="s">
        <v>153</v>
      </c>
      <c r="E68" s="218">
        <v>93</v>
      </c>
      <c r="F68" s="190">
        <v>6</v>
      </c>
      <c r="G68" s="190">
        <v>0</v>
      </c>
      <c r="H68" s="190">
        <v>0</v>
      </c>
      <c r="I68" s="219">
        <v>0</v>
      </c>
      <c r="J68" s="190">
        <v>0</v>
      </c>
      <c r="K68" s="190">
        <v>0</v>
      </c>
      <c r="L68" s="219">
        <v>0</v>
      </c>
      <c r="M68" s="220">
        <v>0</v>
      </c>
      <c r="N68" s="190">
        <v>3</v>
      </c>
      <c r="O68" s="190">
        <v>0</v>
      </c>
      <c r="P68" s="190">
        <v>0</v>
      </c>
      <c r="Q68" s="219">
        <v>0</v>
      </c>
      <c r="R68" s="190">
        <v>0</v>
      </c>
      <c r="S68" s="190">
        <v>0</v>
      </c>
      <c r="T68" s="219">
        <v>0</v>
      </c>
      <c r="U68" s="220">
        <v>0</v>
      </c>
      <c r="V68" s="178"/>
    </row>
    <row r="69" spans="1:22" ht="22.5">
      <c r="A69" s="178"/>
      <c r="B69" s="216">
        <v>9188</v>
      </c>
      <c r="C69" s="217" t="s">
        <v>215</v>
      </c>
      <c r="D69" s="217" t="s">
        <v>216</v>
      </c>
      <c r="E69" s="218">
        <v>81</v>
      </c>
      <c r="F69" s="190">
        <v>5</v>
      </c>
      <c r="G69" s="190">
        <v>0</v>
      </c>
      <c r="H69" s="190">
        <v>0</v>
      </c>
      <c r="I69" s="219">
        <v>0</v>
      </c>
      <c r="J69" s="190">
        <v>0</v>
      </c>
      <c r="K69" s="190">
        <v>0</v>
      </c>
      <c r="L69" s="219">
        <v>0</v>
      </c>
      <c r="M69" s="220">
        <v>0</v>
      </c>
      <c r="N69" s="190">
        <v>3</v>
      </c>
      <c r="O69" s="190">
        <v>0</v>
      </c>
      <c r="P69" s="190">
        <v>0</v>
      </c>
      <c r="Q69" s="219">
        <v>0</v>
      </c>
      <c r="R69" s="190">
        <v>0</v>
      </c>
      <c r="S69" s="190">
        <v>0</v>
      </c>
      <c r="T69" s="219">
        <v>0</v>
      </c>
      <c r="U69" s="220">
        <v>0</v>
      </c>
      <c r="V69" s="178"/>
    </row>
    <row r="70" spans="1:22">
      <c r="A70" s="178"/>
      <c r="B70" s="216">
        <v>9287</v>
      </c>
      <c r="C70" s="217" t="s">
        <v>150</v>
      </c>
      <c r="D70" s="217" t="s">
        <v>151</v>
      </c>
      <c r="E70" s="218">
        <v>41</v>
      </c>
      <c r="F70" s="190">
        <v>4</v>
      </c>
      <c r="G70" s="190">
        <v>1</v>
      </c>
      <c r="H70" s="190">
        <v>0</v>
      </c>
      <c r="I70" s="219">
        <v>1</v>
      </c>
      <c r="J70" s="190">
        <v>3</v>
      </c>
      <c r="K70" s="190">
        <v>0</v>
      </c>
      <c r="L70" s="219">
        <v>3</v>
      </c>
      <c r="M70" s="220">
        <v>75</v>
      </c>
      <c r="N70" s="190">
        <v>3</v>
      </c>
      <c r="O70" s="190">
        <v>0</v>
      </c>
      <c r="P70" s="190">
        <v>0</v>
      </c>
      <c r="Q70" s="219">
        <v>0</v>
      </c>
      <c r="R70" s="190">
        <v>0</v>
      </c>
      <c r="S70" s="190">
        <v>0</v>
      </c>
      <c r="T70" s="219">
        <v>0</v>
      </c>
      <c r="U70" s="220">
        <v>0</v>
      </c>
      <c r="V70" s="178"/>
    </row>
    <row r="71" spans="1:22">
      <c r="A71" s="178"/>
      <c r="B71" s="216">
        <v>9312</v>
      </c>
      <c r="C71" s="217" t="s">
        <v>177</v>
      </c>
      <c r="D71" s="217" t="s">
        <v>178</v>
      </c>
      <c r="E71" s="218">
        <v>60</v>
      </c>
      <c r="F71" s="190">
        <v>4</v>
      </c>
      <c r="G71" s="190">
        <v>0</v>
      </c>
      <c r="H71" s="190">
        <v>0</v>
      </c>
      <c r="I71" s="219">
        <v>0</v>
      </c>
      <c r="J71" s="190">
        <v>2</v>
      </c>
      <c r="K71" s="190">
        <v>0</v>
      </c>
      <c r="L71" s="219">
        <v>2</v>
      </c>
      <c r="M71" s="220">
        <v>50</v>
      </c>
      <c r="N71" s="190">
        <v>3</v>
      </c>
      <c r="O71" s="190">
        <v>0</v>
      </c>
      <c r="P71" s="190">
        <v>0</v>
      </c>
      <c r="Q71" s="219">
        <v>0</v>
      </c>
      <c r="R71" s="190">
        <v>0</v>
      </c>
      <c r="S71" s="190">
        <v>1</v>
      </c>
      <c r="T71" s="219">
        <v>-1</v>
      </c>
      <c r="U71" s="220">
        <v>0</v>
      </c>
      <c r="V71" s="178"/>
    </row>
    <row r="72" spans="1:22">
      <c r="A72" s="178"/>
      <c r="B72" s="216">
        <v>9378</v>
      </c>
      <c r="C72" s="217" t="s">
        <v>158</v>
      </c>
      <c r="D72" s="217" t="s">
        <v>159</v>
      </c>
      <c r="E72" s="218">
        <v>119</v>
      </c>
      <c r="F72" s="190">
        <v>8</v>
      </c>
      <c r="G72" s="190">
        <v>0</v>
      </c>
      <c r="H72" s="190">
        <v>0</v>
      </c>
      <c r="I72" s="219">
        <v>0</v>
      </c>
      <c r="J72" s="190">
        <v>2</v>
      </c>
      <c r="K72" s="190">
        <v>0</v>
      </c>
      <c r="L72" s="219">
        <v>2</v>
      </c>
      <c r="M72" s="220">
        <v>25</v>
      </c>
      <c r="N72" s="190">
        <v>3</v>
      </c>
      <c r="O72" s="190">
        <v>0</v>
      </c>
      <c r="P72" s="190">
        <v>0</v>
      </c>
      <c r="Q72" s="219">
        <v>0</v>
      </c>
      <c r="R72" s="190">
        <v>0</v>
      </c>
      <c r="S72" s="190">
        <v>0</v>
      </c>
      <c r="T72" s="219">
        <v>0</v>
      </c>
      <c r="U72" s="220">
        <v>0</v>
      </c>
      <c r="V72" s="178"/>
    </row>
    <row r="73" spans="1:22">
      <c r="A73" s="178"/>
      <c r="B73" s="216">
        <v>9380</v>
      </c>
      <c r="C73" s="217" t="s">
        <v>218</v>
      </c>
      <c r="D73" s="217" t="s">
        <v>153</v>
      </c>
      <c r="E73" s="218">
        <v>74</v>
      </c>
      <c r="F73" s="190">
        <v>5</v>
      </c>
      <c r="G73" s="190">
        <v>0</v>
      </c>
      <c r="H73" s="190">
        <v>0</v>
      </c>
      <c r="I73" s="219">
        <v>0</v>
      </c>
      <c r="J73" s="190">
        <v>1</v>
      </c>
      <c r="K73" s="190">
        <v>0</v>
      </c>
      <c r="L73" s="219">
        <v>1</v>
      </c>
      <c r="M73" s="220">
        <v>20</v>
      </c>
      <c r="N73" s="190">
        <v>3</v>
      </c>
      <c r="O73" s="190">
        <v>0</v>
      </c>
      <c r="P73" s="190">
        <v>0</v>
      </c>
      <c r="Q73" s="219">
        <v>0</v>
      </c>
      <c r="R73" s="190">
        <v>0</v>
      </c>
      <c r="S73" s="190">
        <v>1</v>
      </c>
      <c r="T73" s="219">
        <v>-1</v>
      </c>
      <c r="U73" s="220">
        <v>0</v>
      </c>
      <c r="V73" s="178"/>
    </row>
    <row r="74" spans="1:22">
      <c r="A74" s="178"/>
      <c r="B74" s="216">
        <v>9446</v>
      </c>
      <c r="C74" s="217" t="s">
        <v>192</v>
      </c>
      <c r="D74" s="217" t="s">
        <v>171</v>
      </c>
      <c r="E74" s="218">
        <v>80</v>
      </c>
      <c r="F74" s="190">
        <v>6</v>
      </c>
      <c r="G74" s="190">
        <v>0</v>
      </c>
      <c r="H74" s="190">
        <v>0</v>
      </c>
      <c r="I74" s="219">
        <v>0</v>
      </c>
      <c r="J74" s="190">
        <v>7</v>
      </c>
      <c r="K74" s="190">
        <v>0</v>
      </c>
      <c r="L74" s="219">
        <v>7</v>
      </c>
      <c r="M74" s="220">
        <v>116.67</v>
      </c>
      <c r="N74" s="190">
        <v>3</v>
      </c>
      <c r="O74" s="190">
        <v>1</v>
      </c>
      <c r="P74" s="190">
        <v>0</v>
      </c>
      <c r="Q74" s="219">
        <v>1</v>
      </c>
      <c r="R74" s="190">
        <v>1</v>
      </c>
      <c r="S74" s="190">
        <v>0</v>
      </c>
      <c r="T74" s="219">
        <v>1</v>
      </c>
      <c r="U74" s="220">
        <v>33.33</v>
      </c>
      <c r="V74" s="178"/>
    </row>
    <row r="75" spans="1:22">
      <c r="A75" s="178"/>
      <c r="B75" s="216">
        <v>9467</v>
      </c>
      <c r="C75" s="217" t="s">
        <v>172</v>
      </c>
      <c r="D75" s="217" t="s">
        <v>219</v>
      </c>
      <c r="E75" s="218">
        <v>151</v>
      </c>
      <c r="F75" s="190">
        <v>11</v>
      </c>
      <c r="G75" s="190">
        <v>0</v>
      </c>
      <c r="H75" s="190">
        <v>0</v>
      </c>
      <c r="I75" s="219">
        <v>0</v>
      </c>
      <c r="J75" s="190">
        <v>0</v>
      </c>
      <c r="K75" s="190">
        <v>0</v>
      </c>
      <c r="L75" s="219">
        <v>0</v>
      </c>
      <c r="M75" s="220">
        <v>0</v>
      </c>
      <c r="N75" s="190">
        <v>4</v>
      </c>
      <c r="O75" s="190">
        <v>0</v>
      </c>
      <c r="P75" s="190">
        <v>0</v>
      </c>
      <c r="Q75" s="219">
        <v>0</v>
      </c>
      <c r="R75" s="190">
        <v>0</v>
      </c>
      <c r="S75" s="190">
        <v>0</v>
      </c>
      <c r="T75" s="219">
        <v>0</v>
      </c>
      <c r="U75" s="220">
        <v>0</v>
      </c>
      <c r="V75" s="178"/>
    </row>
    <row r="76" spans="1:22">
      <c r="A76" s="178"/>
      <c r="B76" s="216">
        <v>9482</v>
      </c>
      <c r="C76" s="217" t="s">
        <v>192</v>
      </c>
      <c r="D76" s="217" t="s">
        <v>164</v>
      </c>
      <c r="E76" s="218">
        <v>311</v>
      </c>
      <c r="F76" s="190">
        <v>21</v>
      </c>
      <c r="G76" s="190">
        <v>0</v>
      </c>
      <c r="H76" s="190">
        <v>0</v>
      </c>
      <c r="I76" s="219">
        <v>0</v>
      </c>
      <c r="J76" s="190">
        <v>11</v>
      </c>
      <c r="K76" s="190">
        <v>0</v>
      </c>
      <c r="L76" s="219">
        <v>11</v>
      </c>
      <c r="M76" s="220">
        <v>52.38</v>
      </c>
      <c r="N76" s="190">
        <v>8</v>
      </c>
      <c r="O76" s="190">
        <v>0</v>
      </c>
      <c r="P76" s="190">
        <v>0</v>
      </c>
      <c r="Q76" s="219">
        <v>0</v>
      </c>
      <c r="R76" s="190">
        <v>10</v>
      </c>
      <c r="S76" s="190">
        <v>1</v>
      </c>
      <c r="T76" s="219">
        <v>9</v>
      </c>
      <c r="U76" s="220">
        <v>112.5</v>
      </c>
      <c r="V76" s="178"/>
    </row>
    <row r="77" spans="1:22">
      <c r="A77" s="178"/>
      <c r="B77" s="216">
        <v>9485</v>
      </c>
      <c r="C77" s="217" t="s">
        <v>170</v>
      </c>
      <c r="D77" s="217" t="s">
        <v>171</v>
      </c>
      <c r="E77" s="218">
        <v>240</v>
      </c>
      <c r="F77" s="190">
        <v>17</v>
      </c>
      <c r="G77" s="190">
        <v>0</v>
      </c>
      <c r="H77" s="190">
        <v>0</v>
      </c>
      <c r="I77" s="219">
        <v>0</v>
      </c>
      <c r="J77" s="190">
        <v>6</v>
      </c>
      <c r="K77" s="190">
        <v>52</v>
      </c>
      <c r="L77" s="219">
        <v>-46</v>
      </c>
      <c r="M77" s="220">
        <v>0</v>
      </c>
      <c r="N77" s="190">
        <v>6</v>
      </c>
      <c r="O77" s="190">
        <v>0</v>
      </c>
      <c r="P77" s="190">
        <v>0</v>
      </c>
      <c r="Q77" s="219">
        <v>0</v>
      </c>
      <c r="R77" s="190">
        <v>1</v>
      </c>
      <c r="S77" s="190">
        <v>10</v>
      </c>
      <c r="T77" s="219">
        <v>-9</v>
      </c>
      <c r="U77" s="220">
        <v>0</v>
      </c>
      <c r="V77" s="178"/>
    </row>
    <row r="78" spans="1:22">
      <c r="A78" s="178"/>
      <c r="B78" s="216">
        <v>9678</v>
      </c>
      <c r="C78" s="217" t="s">
        <v>163</v>
      </c>
      <c r="D78" s="217" t="s">
        <v>220</v>
      </c>
      <c r="E78" s="218">
        <v>154</v>
      </c>
      <c r="F78" s="190">
        <v>11</v>
      </c>
      <c r="G78" s="190">
        <v>0</v>
      </c>
      <c r="H78" s="190">
        <v>0</v>
      </c>
      <c r="I78" s="219">
        <v>0</v>
      </c>
      <c r="J78" s="190">
        <v>5</v>
      </c>
      <c r="K78" s="190">
        <v>4</v>
      </c>
      <c r="L78" s="219">
        <v>1</v>
      </c>
      <c r="M78" s="220">
        <v>9.09</v>
      </c>
      <c r="N78" s="190">
        <v>4</v>
      </c>
      <c r="O78" s="190">
        <v>0</v>
      </c>
      <c r="P78" s="190">
        <v>0</v>
      </c>
      <c r="Q78" s="219">
        <v>0</v>
      </c>
      <c r="R78" s="190">
        <v>1</v>
      </c>
      <c r="S78" s="190">
        <v>0</v>
      </c>
      <c r="T78" s="219">
        <v>1</v>
      </c>
      <c r="U78" s="220">
        <v>25</v>
      </c>
      <c r="V78" s="178"/>
    </row>
    <row r="79" spans="1:22">
      <c r="A79" s="178"/>
      <c r="B79" s="216">
        <v>9800</v>
      </c>
      <c r="C79" s="217" t="s">
        <v>170</v>
      </c>
      <c r="D79" s="217" t="s">
        <v>171</v>
      </c>
      <c r="E79" s="218">
        <v>225</v>
      </c>
      <c r="F79" s="190">
        <v>16</v>
      </c>
      <c r="G79" s="190">
        <v>0</v>
      </c>
      <c r="H79" s="190">
        <v>0</v>
      </c>
      <c r="I79" s="219">
        <v>0</v>
      </c>
      <c r="J79" s="190">
        <v>6</v>
      </c>
      <c r="K79" s="190">
        <v>0</v>
      </c>
      <c r="L79" s="219">
        <v>6</v>
      </c>
      <c r="M79" s="220">
        <v>37.5</v>
      </c>
      <c r="N79" s="190">
        <v>6</v>
      </c>
      <c r="O79" s="190">
        <v>0</v>
      </c>
      <c r="P79" s="190">
        <v>0</v>
      </c>
      <c r="Q79" s="219">
        <v>0</v>
      </c>
      <c r="R79" s="190">
        <v>0</v>
      </c>
      <c r="S79" s="190">
        <v>0</v>
      </c>
      <c r="T79" s="219">
        <v>0</v>
      </c>
      <c r="U79" s="220">
        <v>0</v>
      </c>
      <c r="V79" s="178"/>
    </row>
    <row r="80" spans="1:22">
      <c r="A80" s="178"/>
      <c r="B80" s="216">
        <v>9801</v>
      </c>
      <c r="C80" s="217" t="s">
        <v>154</v>
      </c>
      <c r="D80" s="217" t="s">
        <v>221</v>
      </c>
      <c r="E80" s="218">
        <v>47</v>
      </c>
      <c r="F80" s="190">
        <v>4</v>
      </c>
      <c r="G80" s="190">
        <v>0</v>
      </c>
      <c r="H80" s="190">
        <v>0</v>
      </c>
      <c r="I80" s="219">
        <v>0</v>
      </c>
      <c r="J80" s="190">
        <v>3</v>
      </c>
      <c r="K80" s="190">
        <v>0</v>
      </c>
      <c r="L80" s="219">
        <v>3</v>
      </c>
      <c r="M80" s="220">
        <v>75</v>
      </c>
      <c r="N80" s="190">
        <v>3</v>
      </c>
      <c r="O80" s="190">
        <v>0</v>
      </c>
      <c r="P80" s="190">
        <v>0</v>
      </c>
      <c r="Q80" s="219">
        <v>0</v>
      </c>
      <c r="R80" s="190">
        <v>0</v>
      </c>
      <c r="S80" s="190">
        <v>0</v>
      </c>
      <c r="T80" s="219">
        <v>0</v>
      </c>
      <c r="U80" s="220">
        <v>0</v>
      </c>
      <c r="V80" s="178"/>
    </row>
    <row r="81" spans="1:22">
      <c r="A81" s="178"/>
      <c r="B81" s="216">
        <v>9838</v>
      </c>
      <c r="C81" s="217" t="s">
        <v>213</v>
      </c>
      <c r="D81" s="217" t="s">
        <v>222</v>
      </c>
      <c r="E81" s="218">
        <v>77</v>
      </c>
      <c r="F81" s="190">
        <v>5</v>
      </c>
      <c r="G81" s="190">
        <v>0</v>
      </c>
      <c r="H81" s="190">
        <v>0</v>
      </c>
      <c r="I81" s="219">
        <v>0</v>
      </c>
      <c r="J81" s="190">
        <v>1</v>
      </c>
      <c r="K81" s="190">
        <v>0</v>
      </c>
      <c r="L81" s="219">
        <v>1</v>
      </c>
      <c r="M81" s="220">
        <v>20</v>
      </c>
      <c r="N81" s="190">
        <v>3</v>
      </c>
      <c r="O81" s="190">
        <v>0</v>
      </c>
      <c r="P81" s="190">
        <v>0</v>
      </c>
      <c r="Q81" s="219">
        <v>0</v>
      </c>
      <c r="R81" s="190">
        <v>1</v>
      </c>
      <c r="S81" s="190">
        <v>0</v>
      </c>
      <c r="T81" s="219">
        <v>1</v>
      </c>
      <c r="U81" s="220">
        <v>33.33</v>
      </c>
      <c r="V81" s="178"/>
    </row>
    <row r="82" spans="1:22">
      <c r="A82" s="178"/>
      <c r="B82" s="216">
        <v>9995</v>
      </c>
      <c r="C82" s="217" t="s">
        <v>170</v>
      </c>
      <c r="D82" s="217" t="s">
        <v>223</v>
      </c>
      <c r="E82" s="218">
        <v>55</v>
      </c>
      <c r="F82" s="190">
        <v>4</v>
      </c>
      <c r="G82" s="190">
        <v>1</v>
      </c>
      <c r="H82" s="190">
        <v>0</v>
      </c>
      <c r="I82" s="219">
        <v>1</v>
      </c>
      <c r="J82" s="190">
        <v>4</v>
      </c>
      <c r="K82" s="190">
        <v>0</v>
      </c>
      <c r="L82" s="219">
        <v>4</v>
      </c>
      <c r="M82" s="220">
        <v>100</v>
      </c>
      <c r="N82" s="190">
        <v>3</v>
      </c>
      <c r="O82" s="190">
        <v>0</v>
      </c>
      <c r="P82" s="190">
        <v>0</v>
      </c>
      <c r="Q82" s="219">
        <v>0</v>
      </c>
      <c r="R82" s="190">
        <v>0</v>
      </c>
      <c r="S82" s="190">
        <v>0</v>
      </c>
      <c r="T82" s="219">
        <v>0</v>
      </c>
      <c r="U82" s="220">
        <v>0</v>
      </c>
      <c r="V82" s="178"/>
    </row>
    <row r="83" spans="1:22">
      <c r="A83" s="178"/>
      <c r="B83" s="216">
        <v>10050</v>
      </c>
      <c r="C83" s="217" t="s">
        <v>224</v>
      </c>
      <c r="D83" s="217" t="s">
        <v>178</v>
      </c>
      <c r="E83" s="218">
        <v>176</v>
      </c>
      <c r="F83" s="190">
        <v>11</v>
      </c>
      <c r="G83" s="190">
        <v>0</v>
      </c>
      <c r="H83" s="190">
        <v>1</v>
      </c>
      <c r="I83" s="219">
        <v>-1</v>
      </c>
      <c r="J83" s="190">
        <v>2</v>
      </c>
      <c r="K83" s="190">
        <v>1</v>
      </c>
      <c r="L83" s="219">
        <v>1</v>
      </c>
      <c r="M83" s="220">
        <v>9.09</v>
      </c>
      <c r="N83" s="190">
        <v>4</v>
      </c>
      <c r="O83" s="190">
        <v>1</v>
      </c>
      <c r="P83" s="190">
        <v>0</v>
      </c>
      <c r="Q83" s="219">
        <v>1</v>
      </c>
      <c r="R83" s="190">
        <v>1</v>
      </c>
      <c r="S83" s="190">
        <v>1</v>
      </c>
      <c r="T83" s="219">
        <v>0</v>
      </c>
      <c r="U83" s="220">
        <v>0</v>
      </c>
      <c r="V83" s="178"/>
    </row>
    <row r="84" spans="1:22">
      <c r="A84" s="178"/>
      <c r="B84" s="216">
        <v>10062</v>
      </c>
      <c r="C84" s="217" t="s">
        <v>165</v>
      </c>
      <c r="D84" s="217" t="s">
        <v>151</v>
      </c>
      <c r="E84" s="218">
        <v>343</v>
      </c>
      <c r="F84" s="190">
        <v>23</v>
      </c>
      <c r="G84" s="190">
        <v>0</v>
      </c>
      <c r="H84" s="190">
        <v>0</v>
      </c>
      <c r="I84" s="219">
        <v>0</v>
      </c>
      <c r="J84" s="190">
        <v>6</v>
      </c>
      <c r="K84" s="190">
        <v>1</v>
      </c>
      <c r="L84" s="219">
        <v>5</v>
      </c>
      <c r="M84" s="220">
        <v>21.74</v>
      </c>
      <c r="N84" s="190">
        <v>8</v>
      </c>
      <c r="O84" s="190">
        <v>1</v>
      </c>
      <c r="P84" s="190">
        <v>0</v>
      </c>
      <c r="Q84" s="219">
        <v>1</v>
      </c>
      <c r="R84" s="190">
        <v>2</v>
      </c>
      <c r="S84" s="190">
        <v>3</v>
      </c>
      <c r="T84" s="219">
        <v>-1</v>
      </c>
      <c r="U84" s="220">
        <v>0</v>
      </c>
      <c r="V84" s="178"/>
    </row>
    <row r="85" spans="1:22">
      <c r="A85" s="178"/>
      <c r="B85" s="216">
        <v>10070</v>
      </c>
      <c r="C85" s="217" t="s">
        <v>156</v>
      </c>
      <c r="D85" s="217" t="s">
        <v>226</v>
      </c>
      <c r="E85" s="218">
        <v>77</v>
      </c>
      <c r="F85" s="190">
        <v>5</v>
      </c>
      <c r="G85" s="190">
        <v>0</v>
      </c>
      <c r="H85" s="190">
        <v>0</v>
      </c>
      <c r="I85" s="219">
        <v>0</v>
      </c>
      <c r="J85" s="190">
        <v>6</v>
      </c>
      <c r="K85" s="190">
        <v>0</v>
      </c>
      <c r="L85" s="219">
        <v>6</v>
      </c>
      <c r="M85" s="220">
        <v>120</v>
      </c>
      <c r="N85" s="190">
        <v>3</v>
      </c>
      <c r="O85" s="190">
        <v>1</v>
      </c>
      <c r="P85" s="190">
        <v>0</v>
      </c>
      <c r="Q85" s="219">
        <v>1</v>
      </c>
      <c r="R85" s="190">
        <v>2</v>
      </c>
      <c r="S85" s="190">
        <v>0</v>
      </c>
      <c r="T85" s="219">
        <v>2</v>
      </c>
      <c r="U85" s="220">
        <v>66.67</v>
      </c>
      <c r="V85" s="178"/>
    </row>
    <row r="86" spans="1:22">
      <c r="A86" s="178"/>
      <c r="B86" s="216">
        <v>10324</v>
      </c>
      <c r="C86" s="217" t="s">
        <v>227</v>
      </c>
      <c r="D86" s="217" t="s">
        <v>228</v>
      </c>
      <c r="E86" s="218">
        <v>0</v>
      </c>
      <c r="F86" s="190">
        <v>0</v>
      </c>
      <c r="G86" s="190">
        <v>0</v>
      </c>
      <c r="H86" s="190">
        <v>0</v>
      </c>
      <c r="I86" s="219">
        <v>0</v>
      </c>
      <c r="J86" s="190">
        <v>0</v>
      </c>
      <c r="K86" s="190">
        <v>0</v>
      </c>
      <c r="L86" s="219">
        <v>0</v>
      </c>
      <c r="M86" s="220">
        <v>0</v>
      </c>
      <c r="N86" s="190">
        <v>0</v>
      </c>
      <c r="O86" s="190">
        <v>0</v>
      </c>
      <c r="P86" s="190">
        <v>0</v>
      </c>
      <c r="Q86" s="219">
        <v>0</v>
      </c>
      <c r="R86" s="190">
        <v>0</v>
      </c>
      <c r="S86" s="190">
        <v>0</v>
      </c>
      <c r="T86" s="219">
        <v>0</v>
      </c>
      <c r="U86" s="220">
        <v>0</v>
      </c>
      <c r="V86" s="178"/>
    </row>
    <row r="87" spans="1:22">
      <c r="A87" s="178"/>
      <c r="B87" s="216">
        <v>10441</v>
      </c>
      <c r="C87" s="217" t="s">
        <v>201</v>
      </c>
      <c r="D87" s="217" t="s">
        <v>153</v>
      </c>
      <c r="E87" s="218">
        <v>189</v>
      </c>
      <c r="F87" s="190">
        <v>13</v>
      </c>
      <c r="G87" s="190">
        <v>6</v>
      </c>
      <c r="H87" s="190">
        <v>0</v>
      </c>
      <c r="I87" s="219">
        <v>6</v>
      </c>
      <c r="J87" s="190">
        <v>13</v>
      </c>
      <c r="K87" s="190">
        <v>2</v>
      </c>
      <c r="L87" s="219">
        <v>11</v>
      </c>
      <c r="M87" s="220">
        <v>84.62</v>
      </c>
      <c r="N87" s="190">
        <v>5</v>
      </c>
      <c r="O87" s="190">
        <v>0</v>
      </c>
      <c r="P87" s="190">
        <v>0</v>
      </c>
      <c r="Q87" s="219">
        <v>0</v>
      </c>
      <c r="R87" s="190">
        <v>1</v>
      </c>
      <c r="S87" s="190">
        <v>2</v>
      </c>
      <c r="T87" s="219">
        <v>-1</v>
      </c>
      <c r="U87" s="220">
        <v>0</v>
      </c>
      <c r="V87" s="178"/>
    </row>
    <row r="88" spans="1:22">
      <c r="A88" s="178"/>
      <c r="B88" s="216">
        <v>10540</v>
      </c>
      <c r="C88" s="217" t="s">
        <v>163</v>
      </c>
      <c r="D88" s="217" t="s">
        <v>229</v>
      </c>
      <c r="E88" s="218">
        <v>407</v>
      </c>
      <c r="F88" s="190">
        <v>27</v>
      </c>
      <c r="G88" s="190">
        <v>4</v>
      </c>
      <c r="H88" s="190">
        <v>0</v>
      </c>
      <c r="I88" s="219">
        <v>4</v>
      </c>
      <c r="J88" s="190">
        <v>18</v>
      </c>
      <c r="K88" s="190">
        <v>56</v>
      </c>
      <c r="L88" s="219">
        <v>-38</v>
      </c>
      <c r="M88" s="220">
        <v>0</v>
      </c>
      <c r="N88" s="190">
        <v>10</v>
      </c>
      <c r="O88" s="190">
        <v>1</v>
      </c>
      <c r="P88" s="190">
        <v>0</v>
      </c>
      <c r="Q88" s="219">
        <v>1</v>
      </c>
      <c r="R88" s="190">
        <v>6</v>
      </c>
      <c r="S88" s="190">
        <v>7</v>
      </c>
      <c r="T88" s="219">
        <v>-1</v>
      </c>
      <c r="U88" s="220">
        <v>0</v>
      </c>
      <c r="V88" s="178"/>
    </row>
    <row r="89" spans="1:22">
      <c r="A89" s="178"/>
      <c r="B89" s="216">
        <v>10762</v>
      </c>
      <c r="C89" s="217" t="s">
        <v>196</v>
      </c>
      <c r="D89" s="217" t="s">
        <v>153</v>
      </c>
      <c r="E89" s="218">
        <v>180</v>
      </c>
      <c r="F89" s="190">
        <v>12</v>
      </c>
      <c r="G89" s="190">
        <v>0</v>
      </c>
      <c r="H89" s="190">
        <v>0</v>
      </c>
      <c r="I89" s="219">
        <v>0</v>
      </c>
      <c r="J89" s="190">
        <v>6</v>
      </c>
      <c r="K89" s="190">
        <v>2</v>
      </c>
      <c r="L89" s="219">
        <v>4</v>
      </c>
      <c r="M89" s="220">
        <v>33.33</v>
      </c>
      <c r="N89" s="190">
        <v>4</v>
      </c>
      <c r="O89" s="190">
        <v>0</v>
      </c>
      <c r="P89" s="190">
        <v>0</v>
      </c>
      <c r="Q89" s="219">
        <v>0</v>
      </c>
      <c r="R89" s="190">
        <v>3</v>
      </c>
      <c r="S89" s="190">
        <v>0</v>
      </c>
      <c r="T89" s="219">
        <v>3</v>
      </c>
      <c r="U89" s="220">
        <v>75</v>
      </c>
      <c r="V89" s="178"/>
    </row>
    <row r="90" spans="1:22">
      <c r="A90" s="178"/>
      <c r="B90" s="216">
        <v>10799</v>
      </c>
      <c r="C90" s="217" t="s">
        <v>144</v>
      </c>
      <c r="D90" s="217" t="s">
        <v>179</v>
      </c>
      <c r="E90" s="218">
        <v>162</v>
      </c>
      <c r="F90" s="190">
        <v>11</v>
      </c>
      <c r="G90" s="190">
        <v>6</v>
      </c>
      <c r="H90" s="190">
        <v>0</v>
      </c>
      <c r="I90" s="219">
        <v>6</v>
      </c>
      <c r="J90" s="190">
        <v>12</v>
      </c>
      <c r="K90" s="190">
        <v>0</v>
      </c>
      <c r="L90" s="219">
        <v>12</v>
      </c>
      <c r="M90" s="220">
        <v>109.09</v>
      </c>
      <c r="N90" s="190">
        <v>4</v>
      </c>
      <c r="O90" s="190">
        <v>0</v>
      </c>
      <c r="P90" s="190">
        <v>0</v>
      </c>
      <c r="Q90" s="219">
        <v>0</v>
      </c>
      <c r="R90" s="190">
        <v>1</v>
      </c>
      <c r="S90" s="190">
        <v>0</v>
      </c>
      <c r="T90" s="219">
        <v>1</v>
      </c>
      <c r="U90" s="220">
        <v>25</v>
      </c>
      <c r="V90" s="178"/>
    </row>
    <row r="91" spans="1:22">
      <c r="A91" s="178"/>
      <c r="B91" s="216">
        <v>10832</v>
      </c>
      <c r="C91" s="217" t="s">
        <v>198</v>
      </c>
      <c r="D91" s="217" t="s">
        <v>151</v>
      </c>
      <c r="E91" s="218">
        <v>45</v>
      </c>
      <c r="F91" s="190">
        <v>4</v>
      </c>
      <c r="G91" s="190">
        <v>0</v>
      </c>
      <c r="H91" s="190">
        <v>0</v>
      </c>
      <c r="I91" s="219">
        <v>0</v>
      </c>
      <c r="J91" s="190">
        <v>1</v>
      </c>
      <c r="K91" s="190">
        <v>0</v>
      </c>
      <c r="L91" s="219">
        <v>1</v>
      </c>
      <c r="M91" s="220">
        <v>25</v>
      </c>
      <c r="N91" s="190">
        <v>3</v>
      </c>
      <c r="O91" s="190">
        <v>0</v>
      </c>
      <c r="P91" s="190">
        <v>0</v>
      </c>
      <c r="Q91" s="219">
        <v>0</v>
      </c>
      <c r="R91" s="190">
        <v>0</v>
      </c>
      <c r="S91" s="190">
        <v>0</v>
      </c>
      <c r="T91" s="219">
        <v>0</v>
      </c>
      <c r="U91" s="220">
        <v>0</v>
      </c>
      <c r="V91" s="178"/>
    </row>
    <row r="92" spans="1:22">
      <c r="A92" s="178"/>
      <c r="B92" s="216">
        <v>10915</v>
      </c>
      <c r="C92" s="217" t="s">
        <v>213</v>
      </c>
      <c r="D92" s="217" t="s">
        <v>230</v>
      </c>
      <c r="E92" s="218">
        <v>35</v>
      </c>
      <c r="F92" s="190">
        <v>4</v>
      </c>
      <c r="G92" s="190">
        <v>0</v>
      </c>
      <c r="H92" s="190">
        <v>0</v>
      </c>
      <c r="I92" s="219">
        <v>0</v>
      </c>
      <c r="J92" s="190">
        <v>0</v>
      </c>
      <c r="K92" s="190">
        <v>0</v>
      </c>
      <c r="L92" s="219">
        <v>0</v>
      </c>
      <c r="M92" s="220">
        <v>0</v>
      </c>
      <c r="N92" s="190">
        <v>3</v>
      </c>
      <c r="O92" s="190">
        <v>0</v>
      </c>
      <c r="P92" s="190">
        <v>0</v>
      </c>
      <c r="Q92" s="219">
        <v>0</v>
      </c>
      <c r="R92" s="190">
        <v>0</v>
      </c>
      <c r="S92" s="190">
        <v>0</v>
      </c>
      <c r="T92" s="219">
        <v>0</v>
      </c>
      <c r="U92" s="220">
        <v>0</v>
      </c>
      <c r="V92" s="178"/>
    </row>
    <row r="93" spans="1:22">
      <c r="A93" s="178"/>
      <c r="B93" s="216">
        <v>11007</v>
      </c>
      <c r="C93" s="217" t="s">
        <v>177</v>
      </c>
      <c r="D93" s="217" t="s">
        <v>178</v>
      </c>
      <c r="E93" s="218">
        <v>67</v>
      </c>
      <c r="F93" s="190">
        <v>5</v>
      </c>
      <c r="G93" s="190">
        <v>0</v>
      </c>
      <c r="H93" s="190">
        <v>0</v>
      </c>
      <c r="I93" s="219">
        <v>0</v>
      </c>
      <c r="J93" s="190">
        <v>1</v>
      </c>
      <c r="K93" s="190">
        <v>0</v>
      </c>
      <c r="L93" s="219">
        <v>1</v>
      </c>
      <c r="M93" s="220">
        <v>20</v>
      </c>
      <c r="N93" s="190">
        <v>3</v>
      </c>
      <c r="O93" s="190">
        <v>0</v>
      </c>
      <c r="P93" s="190">
        <v>0</v>
      </c>
      <c r="Q93" s="219">
        <v>0</v>
      </c>
      <c r="R93" s="190">
        <v>2</v>
      </c>
      <c r="S93" s="190">
        <v>1</v>
      </c>
      <c r="T93" s="219">
        <v>1</v>
      </c>
      <c r="U93" s="220">
        <v>33.33</v>
      </c>
      <c r="V93" s="178"/>
    </row>
    <row r="94" spans="1:22">
      <c r="A94" s="178"/>
      <c r="B94" s="216">
        <v>11116</v>
      </c>
      <c r="C94" s="217" t="s">
        <v>224</v>
      </c>
      <c r="D94" s="217" t="s">
        <v>231</v>
      </c>
      <c r="E94" s="218">
        <v>182</v>
      </c>
      <c r="F94" s="190">
        <v>12</v>
      </c>
      <c r="G94" s="190">
        <v>0</v>
      </c>
      <c r="H94" s="190">
        <v>0</v>
      </c>
      <c r="I94" s="219">
        <v>0</v>
      </c>
      <c r="J94" s="190">
        <v>1</v>
      </c>
      <c r="K94" s="190">
        <v>6</v>
      </c>
      <c r="L94" s="219">
        <v>-5</v>
      </c>
      <c r="M94" s="220">
        <v>0</v>
      </c>
      <c r="N94" s="190">
        <v>4</v>
      </c>
      <c r="O94" s="190">
        <v>0</v>
      </c>
      <c r="P94" s="190">
        <v>0</v>
      </c>
      <c r="Q94" s="219">
        <v>0</v>
      </c>
      <c r="R94" s="190">
        <v>0</v>
      </c>
      <c r="S94" s="190">
        <v>0</v>
      </c>
      <c r="T94" s="219">
        <v>0</v>
      </c>
      <c r="U94" s="220">
        <v>0</v>
      </c>
      <c r="V94" s="178"/>
    </row>
    <row r="95" spans="1:22">
      <c r="A95" s="178"/>
      <c r="B95" s="216">
        <v>11440</v>
      </c>
      <c r="C95" s="217" t="s">
        <v>190</v>
      </c>
      <c r="D95" s="217" t="s">
        <v>232</v>
      </c>
      <c r="E95" s="218">
        <v>49</v>
      </c>
      <c r="F95" s="190">
        <v>4</v>
      </c>
      <c r="G95" s="190">
        <v>0</v>
      </c>
      <c r="H95" s="190">
        <v>0</v>
      </c>
      <c r="I95" s="219">
        <v>0</v>
      </c>
      <c r="J95" s="190">
        <v>2</v>
      </c>
      <c r="K95" s="190">
        <v>0</v>
      </c>
      <c r="L95" s="219">
        <v>2</v>
      </c>
      <c r="M95" s="220">
        <v>50</v>
      </c>
      <c r="N95" s="190">
        <v>3</v>
      </c>
      <c r="O95" s="190">
        <v>0</v>
      </c>
      <c r="P95" s="190">
        <v>0</v>
      </c>
      <c r="Q95" s="219">
        <v>0</v>
      </c>
      <c r="R95" s="190">
        <v>0</v>
      </c>
      <c r="S95" s="190">
        <v>0</v>
      </c>
      <c r="T95" s="219">
        <v>0</v>
      </c>
      <c r="U95" s="220">
        <v>0</v>
      </c>
      <c r="V95" s="178"/>
    </row>
    <row r="96" spans="1:22">
      <c r="A96" s="178"/>
      <c r="B96" s="216">
        <v>11536</v>
      </c>
      <c r="C96" s="217" t="s">
        <v>163</v>
      </c>
      <c r="D96" s="217" t="s">
        <v>171</v>
      </c>
      <c r="E96" s="218">
        <v>263</v>
      </c>
      <c r="F96" s="190">
        <v>18</v>
      </c>
      <c r="G96" s="190">
        <v>1</v>
      </c>
      <c r="H96" s="190">
        <v>0</v>
      </c>
      <c r="I96" s="219">
        <v>1</v>
      </c>
      <c r="J96" s="190">
        <v>8</v>
      </c>
      <c r="K96" s="190">
        <v>0</v>
      </c>
      <c r="L96" s="219">
        <v>8</v>
      </c>
      <c r="M96" s="220">
        <v>44.44</v>
      </c>
      <c r="N96" s="190">
        <v>6</v>
      </c>
      <c r="O96" s="190">
        <v>0</v>
      </c>
      <c r="P96" s="190">
        <v>0</v>
      </c>
      <c r="Q96" s="219">
        <v>0</v>
      </c>
      <c r="R96" s="190">
        <v>3</v>
      </c>
      <c r="S96" s="190">
        <v>0</v>
      </c>
      <c r="T96" s="219">
        <v>3</v>
      </c>
      <c r="U96" s="220">
        <v>50</v>
      </c>
      <c r="V96" s="178"/>
    </row>
    <row r="97" spans="1:22" ht="22.5">
      <c r="A97" s="178"/>
      <c r="B97" s="216">
        <v>11675</v>
      </c>
      <c r="C97" s="217" t="s">
        <v>172</v>
      </c>
      <c r="D97" s="217" t="s">
        <v>233</v>
      </c>
      <c r="E97" s="218">
        <v>258</v>
      </c>
      <c r="F97" s="190">
        <v>18</v>
      </c>
      <c r="G97" s="190">
        <v>2</v>
      </c>
      <c r="H97" s="190">
        <v>0</v>
      </c>
      <c r="I97" s="219">
        <v>2</v>
      </c>
      <c r="J97" s="190">
        <v>7</v>
      </c>
      <c r="K97" s="190">
        <v>0</v>
      </c>
      <c r="L97" s="219">
        <v>7</v>
      </c>
      <c r="M97" s="220">
        <v>38.89</v>
      </c>
      <c r="N97" s="190">
        <v>6</v>
      </c>
      <c r="O97" s="190">
        <v>0</v>
      </c>
      <c r="P97" s="190">
        <v>0</v>
      </c>
      <c r="Q97" s="219">
        <v>0</v>
      </c>
      <c r="R97" s="190">
        <v>4</v>
      </c>
      <c r="S97" s="190">
        <v>4</v>
      </c>
      <c r="T97" s="219">
        <v>0</v>
      </c>
      <c r="U97" s="220">
        <v>0</v>
      </c>
      <c r="V97" s="178"/>
    </row>
    <row r="98" spans="1:22">
      <c r="A98" s="178"/>
      <c r="B98" s="216">
        <v>11738</v>
      </c>
      <c r="C98" s="217" t="s">
        <v>217</v>
      </c>
      <c r="D98" s="217" t="s">
        <v>174</v>
      </c>
      <c r="E98" s="218">
        <v>179</v>
      </c>
      <c r="F98" s="190">
        <v>12</v>
      </c>
      <c r="G98" s="190">
        <v>4</v>
      </c>
      <c r="H98" s="190">
        <v>0</v>
      </c>
      <c r="I98" s="219">
        <v>4</v>
      </c>
      <c r="J98" s="190">
        <v>16</v>
      </c>
      <c r="K98" s="190">
        <v>0</v>
      </c>
      <c r="L98" s="219">
        <v>16</v>
      </c>
      <c r="M98" s="220">
        <v>133.33000000000001</v>
      </c>
      <c r="N98" s="190">
        <v>4</v>
      </c>
      <c r="O98" s="190">
        <v>0</v>
      </c>
      <c r="P98" s="190">
        <v>0</v>
      </c>
      <c r="Q98" s="219">
        <v>0</v>
      </c>
      <c r="R98" s="190">
        <v>2</v>
      </c>
      <c r="S98" s="190">
        <v>2</v>
      </c>
      <c r="T98" s="219">
        <v>0</v>
      </c>
      <c r="U98" s="220">
        <v>0</v>
      </c>
      <c r="V98" s="178"/>
    </row>
    <row r="99" spans="1:22" ht="33.75">
      <c r="A99" s="178"/>
      <c r="B99" s="216">
        <v>11809</v>
      </c>
      <c r="C99" s="217" t="s">
        <v>190</v>
      </c>
      <c r="D99" s="217" t="s">
        <v>234</v>
      </c>
      <c r="E99" s="218">
        <v>208</v>
      </c>
      <c r="F99" s="190">
        <v>14</v>
      </c>
      <c r="G99" s="190">
        <v>3</v>
      </c>
      <c r="H99" s="190">
        <v>0</v>
      </c>
      <c r="I99" s="219">
        <v>3</v>
      </c>
      <c r="J99" s="190">
        <v>10</v>
      </c>
      <c r="K99" s="190">
        <v>0</v>
      </c>
      <c r="L99" s="219">
        <v>10</v>
      </c>
      <c r="M99" s="220">
        <v>71.430000000000007</v>
      </c>
      <c r="N99" s="190">
        <v>5</v>
      </c>
      <c r="O99" s="190">
        <v>0</v>
      </c>
      <c r="P99" s="190">
        <v>0</v>
      </c>
      <c r="Q99" s="219">
        <v>0</v>
      </c>
      <c r="R99" s="190">
        <v>1</v>
      </c>
      <c r="S99" s="190">
        <v>1</v>
      </c>
      <c r="T99" s="219">
        <v>0</v>
      </c>
      <c r="U99" s="220">
        <v>0</v>
      </c>
      <c r="V99" s="178"/>
    </row>
    <row r="100" spans="1:22" ht="22.5">
      <c r="A100" s="178"/>
      <c r="B100" s="216">
        <v>11827</v>
      </c>
      <c r="C100" s="217" t="s">
        <v>146</v>
      </c>
      <c r="D100" s="217" t="s">
        <v>235</v>
      </c>
      <c r="E100" s="218">
        <v>71</v>
      </c>
      <c r="F100" s="190">
        <v>5</v>
      </c>
      <c r="G100" s="190">
        <v>0</v>
      </c>
      <c r="H100" s="190">
        <v>0</v>
      </c>
      <c r="I100" s="219">
        <v>0</v>
      </c>
      <c r="J100" s="190">
        <v>1</v>
      </c>
      <c r="K100" s="190">
        <v>0</v>
      </c>
      <c r="L100" s="219">
        <v>1</v>
      </c>
      <c r="M100" s="220">
        <v>20</v>
      </c>
      <c r="N100" s="190">
        <v>3</v>
      </c>
      <c r="O100" s="190">
        <v>0</v>
      </c>
      <c r="P100" s="190">
        <v>0</v>
      </c>
      <c r="Q100" s="219">
        <v>0</v>
      </c>
      <c r="R100" s="190">
        <v>0</v>
      </c>
      <c r="S100" s="190">
        <v>1</v>
      </c>
      <c r="T100" s="219">
        <v>-1</v>
      </c>
      <c r="U100" s="220">
        <v>0</v>
      </c>
      <c r="V100" s="178"/>
    </row>
    <row r="101" spans="1:22">
      <c r="A101" s="178"/>
      <c r="B101" s="216">
        <v>11855</v>
      </c>
      <c r="C101" s="217" t="s">
        <v>201</v>
      </c>
      <c r="D101" s="217" t="s">
        <v>153</v>
      </c>
      <c r="E101" s="218">
        <v>82</v>
      </c>
      <c r="F101" s="190">
        <v>6</v>
      </c>
      <c r="G101" s="190">
        <v>1</v>
      </c>
      <c r="H101" s="190">
        <v>0</v>
      </c>
      <c r="I101" s="219">
        <v>1</v>
      </c>
      <c r="J101" s="190">
        <v>7</v>
      </c>
      <c r="K101" s="190">
        <v>0</v>
      </c>
      <c r="L101" s="219">
        <v>7</v>
      </c>
      <c r="M101" s="220">
        <v>116.67</v>
      </c>
      <c r="N101" s="190">
        <v>3</v>
      </c>
      <c r="O101" s="190">
        <v>0</v>
      </c>
      <c r="P101" s="190">
        <v>0</v>
      </c>
      <c r="Q101" s="219">
        <v>0</v>
      </c>
      <c r="R101" s="190">
        <v>3</v>
      </c>
      <c r="S101" s="190">
        <v>2</v>
      </c>
      <c r="T101" s="219">
        <v>1</v>
      </c>
      <c r="U101" s="220">
        <v>33.33</v>
      </c>
      <c r="V101" s="178"/>
    </row>
    <row r="102" spans="1:22">
      <c r="A102" s="178"/>
      <c r="B102" s="216">
        <v>11858</v>
      </c>
      <c r="C102" s="217" t="s">
        <v>172</v>
      </c>
      <c r="D102" s="217" t="s">
        <v>236</v>
      </c>
      <c r="E102" s="218">
        <v>64</v>
      </c>
      <c r="F102" s="190">
        <v>4</v>
      </c>
      <c r="G102" s="190">
        <v>0</v>
      </c>
      <c r="H102" s="190">
        <v>0</v>
      </c>
      <c r="I102" s="219">
        <v>0</v>
      </c>
      <c r="J102" s="190">
        <v>0</v>
      </c>
      <c r="K102" s="190">
        <v>0</v>
      </c>
      <c r="L102" s="219">
        <v>0</v>
      </c>
      <c r="M102" s="220">
        <v>0</v>
      </c>
      <c r="N102" s="190">
        <v>3</v>
      </c>
      <c r="O102" s="190">
        <v>0</v>
      </c>
      <c r="P102" s="190">
        <v>0</v>
      </c>
      <c r="Q102" s="219">
        <v>0</v>
      </c>
      <c r="R102" s="190">
        <v>0</v>
      </c>
      <c r="S102" s="190">
        <v>1</v>
      </c>
      <c r="T102" s="219">
        <v>-1</v>
      </c>
      <c r="U102" s="220">
        <v>0</v>
      </c>
      <c r="V102" s="178"/>
    </row>
    <row r="103" spans="1:22">
      <c r="A103" s="178"/>
      <c r="B103" s="216">
        <v>11912</v>
      </c>
      <c r="C103" s="217" t="s">
        <v>176</v>
      </c>
      <c r="D103" s="217" t="s">
        <v>151</v>
      </c>
      <c r="E103" s="218">
        <v>47</v>
      </c>
      <c r="F103" s="190">
        <v>4</v>
      </c>
      <c r="G103" s="190">
        <v>0</v>
      </c>
      <c r="H103" s="190">
        <v>0</v>
      </c>
      <c r="I103" s="219">
        <v>0</v>
      </c>
      <c r="J103" s="190">
        <v>0</v>
      </c>
      <c r="K103" s="190">
        <v>0</v>
      </c>
      <c r="L103" s="219">
        <v>0</v>
      </c>
      <c r="M103" s="220">
        <v>0</v>
      </c>
      <c r="N103" s="190">
        <v>3</v>
      </c>
      <c r="O103" s="190">
        <v>0</v>
      </c>
      <c r="P103" s="190">
        <v>0</v>
      </c>
      <c r="Q103" s="219">
        <v>0</v>
      </c>
      <c r="R103" s="190">
        <v>0</v>
      </c>
      <c r="S103" s="190">
        <v>1</v>
      </c>
      <c r="T103" s="219">
        <v>-1</v>
      </c>
      <c r="U103" s="220">
        <v>0</v>
      </c>
      <c r="V103" s="178"/>
    </row>
    <row r="104" spans="1:22">
      <c r="A104" s="178"/>
      <c r="B104" s="216">
        <v>11999</v>
      </c>
      <c r="C104" s="217" t="s">
        <v>225</v>
      </c>
      <c r="D104" s="217" t="s">
        <v>193</v>
      </c>
      <c r="E104" s="218">
        <v>147</v>
      </c>
      <c r="F104" s="190">
        <v>10</v>
      </c>
      <c r="G104" s="190">
        <v>1</v>
      </c>
      <c r="H104" s="190">
        <v>5</v>
      </c>
      <c r="I104" s="219">
        <v>-4</v>
      </c>
      <c r="J104" s="190">
        <v>6</v>
      </c>
      <c r="K104" s="190">
        <v>9</v>
      </c>
      <c r="L104" s="219">
        <v>-3</v>
      </c>
      <c r="M104" s="220">
        <v>0</v>
      </c>
      <c r="N104" s="190">
        <v>4</v>
      </c>
      <c r="O104" s="190">
        <v>0</v>
      </c>
      <c r="P104" s="190">
        <v>0</v>
      </c>
      <c r="Q104" s="219">
        <v>0</v>
      </c>
      <c r="R104" s="190">
        <v>1</v>
      </c>
      <c r="S104" s="190">
        <v>2</v>
      </c>
      <c r="T104" s="219">
        <v>-1</v>
      </c>
      <c r="U104" s="220">
        <v>0</v>
      </c>
      <c r="V104" s="178"/>
    </row>
    <row r="105" spans="1:22">
      <c r="A105" s="178"/>
      <c r="B105" s="216">
        <v>12078</v>
      </c>
      <c r="C105" s="217" t="s">
        <v>182</v>
      </c>
      <c r="D105" s="217" t="s">
        <v>237</v>
      </c>
      <c r="E105" s="218">
        <v>78</v>
      </c>
      <c r="F105" s="190">
        <v>5</v>
      </c>
      <c r="G105" s="190">
        <v>0</v>
      </c>
      <c r="H105" s="190">
        <v>0</v>
      </c>
      <c r="I105" s="219">
        <v>0</v>
      </c>
      <c r="J105" s="190">
        <v>1</v>
      </c>
      <c r="K105" s="190">
        <v>0</v>
      </c>
      <c r="L105" s="219">
        <v>1</v>
      </c>
      <c r="M105" s="220">
        <v>20</v>
      </c>
      <c r="N105" s="190">
        <v>3</v>
      </c>
      <c r="O105" s="190">
        <v>0</v>
      </c>
      <c r="P105" s="190">
        <v>0</v>
      </c>
      <c r="Q105" s="219">
        <v>0</v>
      </c>
      <c r="R105" s="190">
        <v>0</v>
      </c>
      <c r="S105" s="190">
        <v>2</v>
      </c>
      <c r="T105" s="219">
        <v>-2</v>
      </c>
      <c r="U105" s="220">
        <v>0</v>
      </c>
      <c r="V105" s="178"/>
    </row>
    <row r="106" spans="1:22">
      <c r="A106" s="178"/>
      <c r="B106" s="216">
        <v>12144</v>
      </c>
      <c r="C106" s="217" t="s">
        <v>190</v>
      </c>
      <c r="D106" s="217" t="s">
        <v>191</v>
      </c>
      <c r="E106" s="218">
        <v>178</v>
      </c>
      <c r="F106" s="190">
        <v>12</v>
      </c>
      <c r="G106" s="190">
        <v>0</v>
      </c>
      <c r="H106" s="190">
        <v>0</v>
      </c>
      <c r="I106" s="219">
        <v>0</v>
      </c>
      <c r="J106" s="190">
        <v>2</v>
      </c>
      <c r="K106" s="190">
        <v>0</v>
      </c>
      <c r="L106" s="219">
        <v>2</v>
      </c>
      <c r="M106" s="220">
        <v>16.670000000000002</v>
      </c>
      <c r="N106" s="190">
        <v>4</v>
      </c>
      <c r="O106" s="190">
        <v>0</v>
      </c>
      <c r="P106" s="190">
        <v>0</v>
      </c>
      <c r="Q106" s="219">
        <v>0</v>
      </c>
      <c r="R106" s="190">
        <v>1</v>
      </c>
      <c r="S106" s="190">
        <v>1</v>
      </c>
      <c r="T106" s="219">
        <v>0</v>
      </c>
      <c r="U106" s="220">
        <v>0</v>
      </c>
      <c r="V106" s="178"/>
    </row>
    <row r="107" spans="1:22">
      <c r="A107" s="178"/>
      <c r="B107" s="216">
        <v>12164</v>
      </c>
      <c r="C107" s="217" t="s">
        <v>198</v>
      </c>
      <c r="D107" s="217" t="s">
        <v>178</v>
      </c>
      <c r="E107" s="218">
        <v>147</v>
      </c>
      <c r="F107" s="190">
        <v>10</v>
      </c>
      <c r="G107" s="190">
        <v>0</v>
      </c>
      <c r="H107" s="190">
        <v>0</v>
      </c>
      <c r="I107" s="219">
        <v>0</v>
      </c>
      <c r="J107" s="190">
        <v>5</v>
      </c>
      <c r="K107" s="190">
        <v>0</v>
      </c>
      <c r="L107" s="219">
        <v>5</v>
      </c>
      <c r="M107" s="220">
        <v>50</v>
      </c>
      <c r="N107" s="190">
        <v>4</v>
      </c>
      <c r="O107" s="190">
        <v>0</v>
      </c>
      <c r="P107" s="190">
        <v>0</v>
      </c>
      <c r="Q107" s="219">
        <v>0</v>
      </c>
      <c r="R107" s="190">
        <v>3</v>
      </c>
      <c r="S107" s="190">
        <v>1</v>
      </c>
      <c r="T107" s="219">
        <v>2</v>
      </c>
      <c r="U107" s="220">
        <v>50</v>
      </c>
      <c r="V107" s="178"/>
    </row>
    <row r="108" spans="1:22">
      <c r="A108" s="178"/>
      <c r="B108" s="216">
        <v>12246</v>
      </c>
      <c r="C108" s="217" t="s">
        <v>225</v>
      </c>
      <c r="D108" s="217" t="s">
        <v>164</v>
      </c>
      <c r="E108" s="218">
        <v>136</v>
      </c>
      <c r="F108" s="190">
        <v>9</v>
      </c>
      <c r="G108" s="190">
        <v>0</v>
      </c>
      <c r="H108" s="190">
        <v>0</v>
      </c>
      <c r="I108" s="219">
        <v>0</v>
      </c>
      <c r="J108" s="190">
        <v>18</v>
      </c>
      <c r="K108" s="190">
        <v>0</v>
      </c>
      <c r="L108" s="219">
        <v>18</v>
      </c>
      <c r="M108" s="220">
        <v>200</v>
      </c>
      <c r="N108" s="190">
        <v>3</v>
      </c>
      <c r="O108" s="190">
        <v>0</v>
      </c>
      <c r="P108" s="190">
        <v>0</v>
      </c>
      <c r="Q108" s="219">
        <v>0</v>
      </c>
      <c r="R108" s="190">
        <v>1</v>
      </c>
      <c r="S108" s="190">
        <v>0</v>
      </c>
      <c r="T108" s="219">
        <v>1</v>
      </c>
      <c r="U108" s="220">
        <v>33.33</v>
      </c>
      <c r="V108" s="178"/>
    </row>
    <row r="109" spans="1:22">
      <c r="A109" s="178"/>
      <c r="B109" s="216">
        <v>12313</v>
      </c>
      <c r="C109" s="217" t="s">
        <v>215</v>
      </c>
      <c r="D109" s="217" t="s">
        <v>178</v>
      </c>
      <c r="E109" s="218">
        <v>148</v>
      </c>
      <c r="F109" s="190">
        <v>10</v>
      </c>
      <c r="G109" s="190">
        <v>0</v>
      </c>
      <c r="H109" s="190">
        <v>0</v>
      </c>
      <c r="I109" s="219">
        <v>0</v>
      </c>
      <c r="J109" s="190">
        <v>8</v>
      </c>
      <c r="K109" s="190">
        <v>0</v>
      </c>
      <c r="L109" s="219">
        <v>8</v>
      </c>
      <c r="M109" s="220">
        <v>80</v>
      </c>
      <c r="N109" s="190">
        <v>4</v>
      </c>
      <c r="O109" s="190">
        <v>0</v>
      </c>
      <c r="P109" s="190">
        <v>0</v>
      </c>
      <c r="Q109" s="219">
        <v>0</v>
      </c>
      <c r="R109" s="190">
        <v>2</v>
      </c>
      <c r="S109" s="190">
        <v>0</v>
      </c>
      <c r="T109" s="219">
        <v>2</v>
      </c>
      <c r="U109" s="220">
        <v>50</v>
      </c>
      <c r="V109" s="178"/>
    </row>
    <row r="110" spans="1:22">
      <c r="A110" s="178"/>
      <c r="B110" s="216">
        <v>12338</v>
      </c>
      <c r="C110" s="217" t="s">
        <v>215</v>
      </c>
      <c r="D110" s="217" t="s">
        <v>178</v>
      </c>
      <c r="E110" s="218">
        <v>71</v>
      </c>
      <c r="F110" s="190">
        <v>5</v>
      </c>
      <c r="G110" s="190">
        <v>0</v>
      </c>
      <c r="H110" s="190">
        <v>0</v>
      </c>
      <c r="I110" s="219">
        <v>0</v>
      </c>
      <c r="J110" s="190">
        <v>0</v>
      </c>
      <c r="K110" s="190">
        <v>0</v>
      </c>
      <c r="L110" s="219">
        <v>0</v>
      </c>
      <c r="M110" s="220">
        <v>0</v>
      </c>
      <c r="N110" s="190">
        <v>3</v>
      </c>
      <c r="O110" s="190">
        <v>0</v>
      </c>
      <c r="P110" s="190">
        <v>0</v>
      </c>
      <c r="Q110" s="219">
        <v>0</v>
      </c>
      <c r="R110" s="190">
        <v>0</v>
      </c>
      <c r="S110" s="190">
        <v>0</v>
      </c>
      <c r="T110" s="219">
        <v>0</v>
      </c>
      <c r="U110" s="220">
        <v>0</v>
      </c>
      <c r="V110" s="178"/>
    </row>
    <row r="111" spans="1:22">
      <c r="A111" s="178"/>
      <c r="B111" s="216">
        <v>12345</v>
      </c>
      <c r="C111" s="217" t="s">
        <v>187</v>
      </c>
      <c r="D111" s="217" t="s">
        <v>238</v>
      </c>
      <c r="E111" s="218">
        <v>158</v>
      </c>
      <c r="F111" s="190">
        <v>11</v>
      </c>
      <c r="G111" s="190">
        <v>0</v>
      </c>
      <c r="H111" s="190">
        <v>0</v>
      </c>
      <c r="I111" s="219">
        <v>0</v>
      </c>
      <c r="J111" s="190">
        <v>8</v>
      </c>
      <c r="K111" s="190">
        <v>5</v>
      </c>
      <c r="L111" s="219">
        <v>3</v>
      </c>
      <c r="M111" s="220">
        <v>27.27</v>
      </c>
      <c r="N111" s="190">
        <v>4</v>
      </c>
      <c r="O111" s="190">
        <v>1</v>
      </c>
      <c r="P111" s="190">
        <v>0</v>
      </c>
      <c r="Q111" s="219">
        <v>1</v>
      </c>
      <c r="R111" s="190">
        <v>2</v>
      </c>
      <c r="S111" s="190">
        <v>2</v>
      </c>
      <c r="T111" s="219">
        <v>0</v>
      </c>
      <c r="U111" s="220">
        <v>0</v>
      </c>
      <c r="V111" s="178"/>
    </row>
    <row r="112" spans="1:22">
      <c r="A112" s="178"/>
      <c r="B112" s="216">
        <v>12375</v>
      </c>
      <c r="C112" s="217" t="s">
        <v>165</v>
      </c>
      <c r="D112" s="217" t="s">
        <v>239</v>
      </c>
      <c r="E112" s="218">
        <v>65</v>
      </c>
      <c r="F112" s="190">
        <v>5</v>
      </c>
      <c r="G112" s="190">
        <v>0</v>
      </c>
      <c r="H112" s="190">
        <v>0</v>
      </c>
      <c r="I112" s="219">
        <v>0</v>
      </c>
      <c r="J112" s="190">
        <v>0</v>
      </c>
      <c r="K112" s="190">
        <v>0</v>
      </c>
      <c r="L112" s="219">
        <v>0</v>
      </c>
      <c r="M112" s="220">
        <v>0</v>
      </c>
      <c r="N112" s="190">
        <v>3</v>
      </c>
      <c r="O112" s="190">
        <v>0</v>
      </c>
      <c r="P112" s="190">
        <v>0</v>
      </c>
      <c r="Q112" s="219">
        <v>0</v>
      </c>
      <c r="R112" s="190">
        <v>0</v>
      </c>
      <c r="S112" s="190">
        <v>0</v>
      </c>
      <c r="T112" s="219">
        <v>0</v>
      </c>
      <c r="U112" s="220">
        <v>0</v>
      </c>
      <c r="V112" s="178"/>
    </row>
    <row r="113" spans="1:22">
      <c r="A113" s="178"/>
      <c r="B113" s="216">
        <v>12449</v>
      </c>
      <c r="C113" s="217" t="s">
        <v>215</v>
      </c>
      <c r="D113" s="217" t="s">
        <v>178</v>
      </c>
      <c r="E113" s="218">
        <v>132</v>
      </c>
      <c r="F113" s="190">
        <v>9</v>
      </c>
      <c r="G113" s="190">
        <v>0</v>
      </c>
      <c r="H113" s="190">
        <v>0</v>
      </c>
      <c r="I113" s="219">
        <v>0</v>
      </c>
      <c r="J113" s="190">
        <v>7</v>
      </c>
      <c r="K113" s="190">
        <v>0</v>
      </c>
      <c r="L113" s="219">
        <v>7</v>
      </c>
      <c r="M113" s="220">
        <v>77.78</v>
      </c>
      <c r="N113" s="190">
        <v>3</v>
      </c>
      <c r="O113" s="190">
        <v>0</v>
      </c>
      <c r="P113" s="190">
        <v>0</v>
      </c>
      <c r="Q113" s="219">
        <v>0</v>
      </c>
      <c r="R113" s="190">
        <v>2</v>
      </c>
      <c r="S113" s="190">
        <v>1</v>
      </c>
      <c r="T113" s="219">
        <v>1</v>
      </c>
      <c r="U113" s="220">
        <v>33.33</v>
      </c>
      <c r="V113" s="178"/>
    </row>
    <row r="114" spans="1:22">
      <c r="A114" s="178"/>
      <c r="B114" s="216">
        <v>12696</v>
      </c>
      <c r="C114" s="217" t="s">
        <v>201</v>
      </c>
      <c r="D114" s="217" t="s">
        <v>153</v>
      </c>
      <c r="E114" s="218">
        <v>150</v>
      </c>
      <c r="F114" s="190">
        <v>10</v>
      </c>
      <c r="G114" s="190">
        <v>0</v>
      </c>
      <c r="H114" s="190">
        <v>0</v>
      </c>
      <c r="I114" s="219">
        <v>0</v>
      </c>
      <c r="J114" s="190">
        <v>5</v>
      </c>
      <c r="K114" s="190">
        <v>0</v>
      </c>
      <c r="L114" s="219">
        <v>5</v>
      </c>
      <c r="M114" s="220">
        <v>50</v>
      </c>
      <c r="N114" s="190">
        <v>4</v>
      </c>
      <c r="O114" s="190">
        <v>0</v>
      </c>
      <c r="P114" s="190">
        <v>0</v>
      </c>
      <c r="Q114" s="219">
        <v>0</v>
      </c>
      <c r="R114" s="190">
        <v>1</v>
      </c>
      <c r="S114" s="190">
        <v>0</v>
      </c>
      <c r="T114" s="219">
        <v>1</v>
      </c>
      <c r="U114" s="220">
        <v>25</v>
      </c>
      <c r="V114" s="178"/>
    </row>
    <row r="115" spans="1:22">
      <c r="A115" s="178"/>
      <c r="B115" s="216">
        <v>12708</v>
      </c>
      <c r="C115" s="217" t="s">
        <v>217</v>
      </c>
      <c r="D115" s="217" t="s">
        <v>151</v>
      </c>
      <c r="E115" s="218">
        <v>162</v>
      </c>
      <c r="F115" s="190">
        <v>11</v>
      </c>
      <c r="G115" s="190">
        <v>1</v>
      </c>
      <c r="H115" s="190">
        <v>0</v>
      </c>
      <c r="I115" s="219">
        <v>1</v>
      </c>
      <c r="J115" s="190">
        <v>10</v>
      </c>
      <c r="K115" s="190">
        <v>0</v>
      </c>
      <c r="L115" s="219">
        <v>10</v>
      </c>
      <c r="M115" s="220">
        <v>90.91</v>
      </c>
      <c r="N115" s="190">
        <v>4</v>
      </c>
      <c r="O115" s="190">
        <v>0</v>
      </c>
      <c r="P115" s="190">
        <v>0</v>
      </c>
      <c r="Q115" s="219">
        <v>0</v>
      </c>
      <c r="R115" s="190">
        <v>5</v>
      </c>
      <c r="S115" s="190">
        <v>0</v>
      </c>
      <c r="T115" s="219">
        <v>5</v>
      </c>
      <c r="U115" s="220">
        <v>125</v>
      </c>
      <c r="V115" s="178"/>
    </row>
    <row r="116" spans="1:22">
      <c r="A116" s="178"/>
      <c r="B116" s="216">
        <v>12737</v>
      </c>
      <c r="C116" s="217" t="s">
        <v>218</v>
      </c>
      <c r="D116" s="217" t="s">
        <v>153</v>
      </c>
      <c r="E116" s="218">
        <v>30</v>
      </c>
      <c r="F116" s="190">
        <v>4</v>
      </c>
      <c r="G116" s="190">
        <v>0</v>
      </c>
      <c r="H116" s="190">
        <v>0</v>
      </c>
      <c r="I116" s="219">
        <v>0</v>
      </c>
      <c r="J116" s="190">
        <v>0</v>
      </c>
      <c r="K116" s="190">
        <v>0</v>
      </c>
      <c r="L116" s="219">
        <v>0</v>
      </c>
      <c r="M116" s="220">
        <v>0</v>
      </c>
      <c r="N116" s="190">
        <v>3</v>
      </c>
      <c r="O116" s="190">
        <v>0</v>
      </c>
      <c r="P116" s="190">
        <v>0</v>
      </c>
      <c r="Q116" s="219">
        <v>0</v>
      </c>
      <c r="R116" s="190">
        <v>0</v>
      </c>
      <c r="S116" s="190">
        <v>1</v>
      </c>
      <c r="T116" s="219">
        <v>-1</v>
      </c>
      <c r="U116" s="220">
        <v>0</v>
      </c>
      <c r="V116" s="178"/>
    </row>
    <row r="117" spans="1:22">
      <c r="A117" s="178"/>
      <c r="B117" s="216">
        <v>12851</v>
      </c>
      <c r="C117" s="217" t="s">
        <v>213</v>
      </c>
      <c r="D117" s="217" t="s">
        <v>240</v>
      </c>
      <c r="E117" s="218">
        <v>187</v>
      </c>
      <c r="F117" s="190">
        <v>13</v>
      </c>
      <c r="G117" s="190">
        <v>3</v>
      </c>
      <c r="H117" s="190">
        <v>0</v>
      </c>
      <c r="I117" s="219">
        <v>3</v>
      </c>
      <c r="J117" s="190">
        <v>9</v>
      </c>
      <c r="K117" s="190">
        <v>0</v>
      </c>
      <c r="L117" s="219">
        <v>9</v>
      </c>
      <c r="M117" s="220">
        <v>69.23</v>
      </c>
      <c r="N117" s="190">
        <v>5</v>
      </c>
      <c r="O117" s="190">
        <v>0</v>
      </c>
      <c r="P117" s="190">
        <v>0</v>
      </c>
      <c r="Q117" s="219">
        <v>0</v>
      </c>
      <c r="R117" s="190">
        <v>4</v>
      </c>
      <c r="S117" s="190">
        <v>3</v>
      </c>
      <c r="T117" s="219">
        <v>1</v>
      </c>
      <c r="U117" s="220">
        <v>20</v>
      </c>
      <c r="V117" s="178"/>
    </row>
    <row r="118" spans="1:22">
      <c r="A118" s="178"/>
      <c r="B118" s="216">
        <v>12856</v>
      </c>
      <c r="C118" s="217" t="s">
        <v>224</v>
      </c>
      <c r="D118" s="217" t="s">
        <v>174</v>
      </c>
      <c r="E118" s="218">
        <v>195</v>
      </c>
      <c r="F118" s="190">
        <v>14</v>
      </c>
      <c r="G118" s="190">
        <v>1</v>
      </c>
      <c r="H118" s="190">
        <v>0</v>
      </c>
      <c r="I118" s="219">
        <v>1</v>
      </c>
      <c r="J118" s="190">
        <v>6</v>
      </c>
      <c r="K118" s="190">
        <v>0</v>
      </c>
      <c r="L118" s="219">
        <v>6</v>
      </c>
      <c r="M118" s="220">
        <v>42.86</v>
      </c>
      <c r="N118" s="190">
        <v>5</v>
      </c>
      <c r="O118" s="190">
        <v>1</v>
      </c>
      <c r="P118" s="190">
        <v>0</v>
      </c>
      <c r="Q118" s="219">
        <v>1</v>
      </c>
      <c r="R118" s="190">
        <v>3</v>
      </c>
      <c r="S118" s="190">
        <v>1</v>
      </c>
      <c r="T118" s="219">
        <v>2</v>
      </c>
      <c r="U118" s="220">
        <v>40</v>
      </c>
      <c r="V118" s="178"/>
    </row>
    <row r="119" spans="1:22">
      <c r="A119" s="178"/>
      <c r="B119" s="216">
        <v>13004</v>
      </c>
      <c r="C119" s="217" t="s">
        <v>144</v>
      </c>
      <c r="D119" s="217" t="s">
        <v>241</v>
      </c>
      <c r="E119" s="218">
        <v>31</v>
      </c>
      <c r="F119" s="190">
        <v>4</v>
      </c>
      <c r="G119" s="190">
        <v>1</v>
      </c>
      <c r="H119" s="190">
        <v>0</v>
      </c>
      <c r="I119" s="219">
        <v>1</v>
      </c>
      <c r="J119" s="190">
        <v>3</v>
      </c>
      <c r="K119" s="190">
        <v>0</v>
      </c>
      <c r="L119" s="219">
        <v>3</v>
      </c>
      <c r="M119" s="220">
        <v>75</v>
      </c>
      <c r="N119" s="190">
        <v>3</v>
      </c>
      <c r="O119" s="190">
        <v>0</v>
      </c>
      <c r="P119" s="190">
        <v>0</v>
      </c>
      <c r="Q119" s="219">
        <v>0</v>
      </c>
      <c r="R119" s="190">
        <v>1</v>
      </c>
      <c r="S119" s="190">
        <v>0</v>
      </c>
      <c r="T119" s="219">
        <v>1</v>
      </c>
      <c r="U119" s="220">
        <v>33.33</v>
      </c>
      <c r="V119" s="178"/>
    </row>
    <row r="120" spans="1:22" ht="22.5">
      <c r="A120" s="178"/>
      <c r="B120" s="216">
        <v>13024</v>
      </c>
      <c r="C120" s="217" t="s">
        <v>172</v>
      </c>
      <c r="D120" s="217" t="s">
        <v>242</v>
      </c>
      <c r="E120" s="218">
        <v>68</v>
      </c>
      <c r="F120" s="190">
        <v>5</v>
      </c>
      <c r="G120" s="190">
        <v>0</v>
      </c>
      <c r="H120" s="190">
        <v>0</v>
      </c>
      <c r="I120" s="219">
        <v>0</v>
      </c>
      <c r="J120" s="190">
        <v>1</v>
      </c>
      <c r="K120" s="190">
        <v>0</v>
      </c>
      <c r="L120" s="219">
        <v>1</v>
      </c>
      <c r="M120" s="220">
        <v>20</v>
      </c>
      <c r="N120" s="190">
        <v>3</v>
      </c>
      <c r="O120" s="190">
        <v>0</v>
      </c>
      <c r="P120" s="190">
        <v>0</v>
      </c>
      <c r="Q120" s="219">
        <v>0</v>
      </c>
      <c r="R120" s="190">
        <v>1</v>
      </c>
      <c r="S120" s="190">
        <v>0</v>
      </c>
      <c r="T120" s="219">
        <v>1</v>
      </c>
      <c r="U120" s="220">
        <v>33.33</v>
      </c>
      <c r="V120" s="178"/>
    </row>
    <row r="121" spans="1:22">
      <c r="A121" s="178"/>
      <c r="B121" s="216">
        <v>13272</v>
      </c>
      <c r="C121" s="217" t="s">
        <v>187</v>
      </c>
      <c r="D121" s="217" t="s">
        <v>243</v>
      </c>
      <c r="E121" s="218">
        <v>130</v>
      </c>
      <c r="F121" s="190">
        <v>9</v>
      </c>
      <c r="G121" s="190">
        <v>4</v>
      </c>
      <c r="H121" s="190">
        <v>0</v>
      </c>
      <c r="I121" s="219">
        <v>4</v>
      </c>
      <c r="J121" s="190">
        <v>20</v>
      </c>
      <c r="K121" s="190">
        <v>1</v>
      </c>
      <c r="L121" s="219">
        <v>19</v>
      </c>
      <c r="M121" s="220">
        <v>211.11</v>
      </c>
      <c r="N121" s="190">
        <v>3</v>
      </c>
      <c r="O121" s="190">
        <v>0</v>
      </c>
      <c r="P121" s="190">
        <v>0</v>
      </c>
      <c r="Q121" s="219">
        <v>0</v>
      </c>
      <c r="R121" s="190">
        <v>5</v>
      </c>
      <c r="S121" s="190">
        <v>0</v>
      </c>
      <c r="T121" s="219">
        <v>5</v>
      </c>
      <c r="U121" s="220">
        <v>166.67</v>
      </c>
      <c r="V121" s="178"/>
    </row>
    <row r="122" spans="1:22">
      <c r="A122" s="178"/>
      <c r="B122" s="216">
        <v>13278</v>
      </c>
      <c r="C122" s="217" t="s">
        <v>150</v>
      </c>
      <c r="D122" s="217" t="s">
        <v>151</v>
      </c>
      <c r="E122" s="218">
        <v>115</v>
      </c>
      <c r="F122" s="190">
        <v>8</v>
      </c>
      <c r="G122" s="190">
        <v>3</v>
      </c>
      <c r="H122" s="190">
        <v>0</v>
      </c>
      <c r="I122" s="219">
        <v>3</v>
      </c>
      <c r="J122" s="190">
        <v>8</v>
      </c>
      <c r="K122" s="190">
        <v>0</v>
      </c>
      <c r="L122" s="219">
        <v>8</v>
      </c>
      <c r="M122" s="220">
        <v>100</v>
      </c>
      <c r="N122" s="190">
        <v>3</v>
      </c>
      <c r="O122" s="190">
        <v>3</v>
      </c>
      <c r="P122" s="190">
        <v>0</v>
      </c>
      <c r="Q122" s="219">
        <v>3</v>
      </c>
      <c r="R122" s="190">
        <v>4</v>
      </c>
      <c r="S122" s="190">
        <v>1</v>
      </c>
      <c r="T122" s="219">
        <v>3</v>
      </c>
      <c r="U122" s="220">
        <v>100</v>
      </c>
      <c r="V122" s="178"/>
    </row>
    <row r="123" spans="1:22">
      <c r="A123" s="178"/>
      <c r="B123" s="216">
        <v>13286</v>
      </c>
      <c r="C123" s="217" t="s">
        <v>224</v>
      </c>
      <c r="D123" s="217" t="s">
        <v>244</v>
      </c>
      <c r="E123" s="218">
        <v>200</v>
      </c>
      <c r="F123" s="190">
        <v>14</v>
      </c>
      <c r="G123" s="190">
        <v>0</v>
      </c>
      <c r="H123" s="190">
        <v>0</v>
      </c>
      <c r="I123" s="219">
        <v>0</v>
      </c>
      <c r="J123" s="190">
        <v>9</v>
      </c>
      <c r="K123" s="190">
        <v>0</v>
      </c>
      <c r="L123" s="219">
        <v>9</v>
      </c>
      <c r="M123" s="220">
        <v>64.290000000000006</v>
      </c>
      <c r="N123" s="190">
        <v>5</v>
      </c>
      <c r="O123" s="190">
        <v>0</v>
      </c>
      <c r="P123" s="190">
        <v>0</v>
      </c>
      <c r="Q123" s="219">
        <v>0</v>
      </c>
      <c r="R123" s="190">
        <v>0</v>
      </c>
      <c r="S123" s="190">
        <v>0</v>
      </c>
      <c r="T123" s="219">
        <v>0</v>
      </c>
      <c r="U123" s="220">
        <v>0</v>
      </c>
      <c r="V123" s="178"/>
    </row>
    <row r="124" spans="1:22" ht="33.75">
      <c r="A124" s="178"/>
      <c r="B124" s="216">
        <v>13435</v>
      </c>
      <c r="C124" s="217" t="s">
        <v>201</v>
      </c>
      <c r="D124" s="217" t="s">
        <v>245</v>
      </c>
      <c r="E124" s="218">
        <v>29</v>
      </c>
      <c r="F124" s="190">
        <v>4</v>
      </c>
      <c r="G124" s="190">
        <v>0</v>
      </c>
      <c r="H124" s="190">
        <v>0</v>
      </c>
      <c r="I124" s="219">
        <v>0</v>
      </c>
      <c r="J124" s="190">
        <v>0</v>
      </c>
      <c r="K124" s="190">
        <v>0</v>
      </c>
      <c r="L124" s="219">
        <v>0</v>
      </c>
      <c r="M124" s="220">
        <v>0</v>
      </c>
      <c r="N124" s="190">
        <v>3</v>
      </c>
      <c r="O124" s="190">
        <v>0</v>
      </c>
      <c r="P124" s="190">
        <v>0</v>
      </c>
      <c r="Q124" s="219">
        <v>0</v>
      </c>
      <c r="R124" s="190">
        <v>0</v>
      </c>
      <c r="S124" s="190">
        <v>0</v>
      </c>
      <c r="T124" s="219">
        <v>0</v>
      </c>
      <c r="U124" s="220">
        <v>0</v>
      </c>
      <c r="V124" s="178"/>
    </row>
    <row r="125" spans="1:22">
      <c r="A125" s="178"/>
      <c r="B125" s="216">
        <v>13497</v>
      </c>
      <c r="C125" s="217" t="s">
        <v>177</v>
      </c>
      <c r="D125" s="217" t="s">
        <v>151</v>
      </c>
      <c r="E125" s="218">
        <v>44</v>
      </c>
      <c r="F125" s="190">
        <v>4</v>
      </c>
      <c r="G125" s="190">
        <v>0</v>
      </c>
      <c r="H125" s="190">
        <v>0</v>
      </c>
      <c r="I125" s="219">
        <v>0</v>
      </c>
      <c r="J125" s="190">
        <v>0</v>
      </c>
      <c r="K125" s="190">
        <v>0</v>
      </c>
      <c r="L125" s="219">
        <v>0</v>
      </c>
      <c r="M125" s="220">
        <v>0</v>
      </c>
      <c r="N125" s="190">
        <v>3</v>
      </c>
      <c r="O125" s="190">
        <v>0</v>
      </c>
      <c r="P125" s="190">
        <v>0</v>
      </c>
      <c r="Q125" s="219">
        <v>0</v>
      </c>
      <c r="R125" s="190">
        <v>0</v>
      </c>
      <c r="S125" s="190">
        <v>0</v>
      </c>
      <c r="T125" s="219">
        <v>0</v>
      </c>
      <c r="U125" s="220">
        <v>0</v>
      </c>
      <c r="V125" s="178"/>
    </row>
    <row r="126" spans="1:22">
      <c r="A126" s="178"/>
      <c r="B126" s="216">
        <v>13568</v>
      </c>
      <c r="C126" s="217" t="s">
        <v>173</v>
      </c>
      <c r="D126" s="217" t="s">
        <v>151</v>
      </c>
      <c r="E126" s="218">
        <v>39</v>
      </c>
      <c r="F126" s="190">
        <v>4</v>
      </c>
      <c r="G126" s="190">
        <v>0</v>
      </c>
      <c r="H126" s="190">
        <v>0</v>
      </c>
      <c r="I126" s="219">
        <v>0</v>
      </c>
      <c r="J126" s="190">
        <v>0</v>
      </c>
      <c r="K126" s="190">
        <v>0</v>
      </c>
      <c r="L126" s="219">
        <v>0</v>
      </c>
      <c r="M126" s="220">
        <v>0</v>
      </c>
      <c r="N126" s="190">
        <v>3</v>
      </c>
      <c r="O126" s="190">
        <v>0</v>
      </c>
      <c r="P126" s="190">
        <v>0</v>
      </c>
      <c r="Q126" s="219">
        <v>0</v>
      </c>
      <c r="R126" s="190">
        <v>0</v>
      </c>
      <c r="S126" s="190">
        <v>0</v>
      </c>
      <c r="T126" s="219">
        <v>0</v>
      </c>
      <c r="U126" s="220">
        <v>0</v>
      </c>
      <c r="V126" s="178"/>
    </row>
    <row r="127" spans="1:22">
      <c r="A127" s="178"/>
      <c r="B127" s="216">
        <v>13719</v>
      </c>
      <c r="C127" s="217" t="s">
        <v>224</v>
      </c>
      <c r="D127" s="217" t="s">
        <v>246</v>
      </c>
      <c r="E127" s="218">
        <v>168</v>
      </c>
      <c r="F127" s="190">
        <v>11</v>
      </c>
      <c r="G127" s="190">
        <v>3</v>
      </c>
      <c r="H127" s="190">
        <v>0</v>
      </c>
      <c r="I127" s="219">
        <v>3</v>
      </c>
      <c r="J127" s="190">
        <v>6</v>
      </c>
      <c r="K127" s="190">
        <v>1</v>
      </c>
      <c r="L127" s="219">
        <v>5</v>
      </c>
      <c r="M127" s="220">
        <v>45.45</v>
      </c>
      <c r="N127" s="190">
        <v>4</v>
      </c>
      <c r="O127" s="190">
        <v>1</v>
      </c>
      <c r="P127" s="190">
        <v>0</v>
      </c>
      <c r="Q127" s="219">
        <v>1</v>
      </c>
      <c r="R127" s="190">
        <v>4</v>
      </c>
      <c r="S127" s="190">
        <v>0</v>
      </c>
      <c r="T127" s="219">
        <v>4</v>
      </c>
      <c r="U127" s="220">
        <v>100</v>
      </c>
      <c r="V127" s="178"/>
    </row>
    <row r="128" spans="1:22">
      <c r="A128" s="178"/>
      <c r="B128" s="216">
        <v>13779</v>
      </c>
      <c r="C128" s="217" t="s">
        <v>199</v>
      </c>
      <c r="D128" s="217" t="s">
        <v>229</v>
      </c>
      <c r="E128" s="218">
        <v>200</v>
      </c>
      <c r="F128" s="190">
        <v>13</v>
      </c>
      <c r="G128" s="190">
        <v>2</v>
      </c>
      <c r="H128" s="190">
        <v>0</v>
      </c>
      <c r="I128" s="219">
        <v>2</v>
      </c>
      <c r="J128" s="190">
        <v>32</v>
      </c>
      <c r="K128" s="190">
        <v>0</v>
      </c>
      <c r="L128" s="219">
        <v>32</v>
      </c>
      <c r="M128" s="220">
        <v>246.15</v>
      </c>
      <c r="N128" s="190">
        <v>5</v>
      </c>
      <c r="O128" s="190">
        <v>2</v>
      </c>
      <c r="P128" s="190">
        <v>0</v>
      </c>
      <c r="Q128" s="219">
        <v>2</v>
      </c>
      <c r="R128" s="190">
        <v>6</v>
      </c>
      <c r="S128" s="190">
        <v>0</v>
      </c>
      <c r="T128" s="219">
        <v>6</v>
      </c>
      <c r="U128" s="220">
        <v>120</v>
      </c>
      <c r="V128" s="178"/>
    </row>
    <row r="129" spans="1:22">
      <c r="A129" s="178"/>
      <c r="B129" s="216">
        <v>13836</v>
      </c>
      <c r="C129" s="217" t="s">
        <v>192</v>
      </c>
      <c r="D129" s="217" t="s">
        <v>193</v>
      </c>
      <c r="E129" s="218">
        <v>101</v>
      </c>
      <c r="F129" s="190">
        <v>7</v>
      </c>
      <c r="G129" s="190">
        <v>0</v>
      </c>
      <c r="H129" s="190">
        <v>0</v>
      </c>
      <c r="I129" s="219">
        <v>0</v>
      </c>
      <c r="J129" s="190">
        <v>7</v>
      </c>
      <c r="K129" s="190">
        <v>0</v>
      </c>
      <c r="L129" s="219">
        <v>7</v>
      </c>
      <c r="M129" s="220">
        <v>100</v>
      </c>
      <c r="N129" s="190">
        <v>3</v>
      </c>
      <c r="O129" s="190">
        <v>0</v>
      </c>
      <c r="P129" s="190">
        <v>0</v>
      </c>
      <c r="Q129" s="219">
        <v>0</v>
      </c>
      <c r="R129" s="190">
        <v>4</v>
      </c>
      <c r="S129" s="190">
        <v>1</v>
      </c>
      <c r="T129" s="219">
        <v>3</v>
      </c>
      <c r="U129" s="220">
        <v>100</v>
      </c>
      <c r="V129" s="178"/>
    </row>
    <row r="130" spans="1:22">
      <c r="A130" s="178"/>
      <c r="B130" s="216">
        <v>13841</v>
      </c>
      <c r="C130" s="217" t="s">
        <v>165</v>
      </c>
      <c r="D130" s="217" t="s">
        <v>247</v>
      </c>
      <c r="E130" s="218">
        <v>75</v>
      </c>
      <c r="F130" s="190">
        <v>5</v>
      </c>
      <c r="G130" s="190">
        <v>3</v>
      </c>
      <c r="H130" s="190">
        <v>0</v>
      </c>
      <c r="I130" s="219">
        <v>3</v>
      </c>
      <c r="J130" s="190">
        <v>5</v>
      </c>
      <c r="K130" s="190">
        <v>0</v>
      </c>
      <c r="L130" s="219">
        <v>5</v>
      </c>
      <c r="M130" s="220">
        <v>100</v>
      </c>
      <c r="N130" s="190">
        <v>3</v>
      </c>
      <c r="O130" s="190">
        <v>0</v>
      </c>
      <c r="P130" s="190">
        <v>0</v>
      </c>
      <c r="Q130" s="219">
        <v>0</v>
      </c>
      <c r="R130" s="190">
        <v>0</v>
      </c>
      <c r="S130" s="190">
        <v>2</v>
      </c>
      <c r="T130" s="219">
        <v>-2</v>
      </c>
      <c r="U130" s="220">
        <v>0</v>
      </c>
      <c r="V130" s="178"/>
    </row>
    <row r="131" spans="1:22">
      <c r="A131" s="178"/>
      <c r="B131" s="216">
        <v>13895</v>
      </c>
      <c r="C131" s="217" t="s">
        <v>225</v>
      </c>
      <c r="D131" s="217" t="s">
        <v>248</v>
      </c>
      <c r="E131" s="218">
        <v>82</v>
      </c>
      <c r="F131" s="190">
        <v>6</v>
      </c>
      <c r="G131" s="190">
        <v>0</v>
      </c>
      <c r="H131" s="190">
        <v>0</v>
      </c>
      <c r="I131" s="219">
        <v>0</v>
      </c>
      <c r="J131" s="190">
        <v>2</v>
      </c>
      <c r="K131" s="190">
        <v>2</v>
      </c>
      <c r="L131" s="219">
        <v>0</v>
      </c>
      <c r="M131" s="220">
        <v>0</v>
      </c>
      <c r="N131" s="190">
        <v>3</v>
      </c>
      <c r="O131" s="190">
        <v>0</v>
      </c>
      <c r="P131" s="190">
        <v>0</v>
      </c>
      <c r="Q131" s="219">
        <v>0</v>
      </c>
      <c r="R131" s="190">
        <v>4</v>
      </c>
      <c r="S131" s="190">
        <v>1</v>
      </c>
      <c r="T131" s="219">
        <v>3</v>
      </c>
      <c r="U131" s="220">
        <v>100</v>
      </c>
      <c r="V131" s="178"/>
    </row>
    <row r="132" spans="1:22" ht="22.5">
      <c r="A132" s="178"/>
      <c r="B132" s="216">
        <v>14033</v>
      </c>
      <c r="C132" s="217" t="s">
        <v>148</v>
      </c>
      <c r="D132" s="217" t="s">
        <v>249</v>
      </c>
      <c r="E132" s="218">
        <v>43</v>
      </c>
      <c r="F132" s="190">
        <v>4</v>
      </c>
      <c r="G132" s="190">
        <v>0</v>
      </c>
      <c r="H132" s="190">
        <v>0</v>
      </c>
      <c r="I132" s="219">
        <v>0</v>
      </c>
      <c r="J132" s="190">
        <v>0</v>
      </c>
      <c r="K132" s="190">
        <v>0</v>
      </c>
      <c r="L132" s="219">
        <v>0</v>
      </c>
      <c r="M132" s="220">
        <v>0</v>
      </c>
      <c r="N132" s="190">
        <v>3</v>
      </c>
      <c r="O132" s="190">
        <v>0</v>
      </c>
      <c r="P132" s="190">
        <v>0</v>
      </c>
      <c r="Q132" s="219">
        <v>0</v>
      </c>
      <c r="R132" s="190">
        <v>0</v>
      </c>
      <c r="S132" s="190">
        <v>0</v>
      </c>
      <c r="T132" s="219">
        <v>0</v>
      </c>
      <c r="U132" s="220">
        <v>0</v>
      </c>
      <c r="V132" s="178"/>
    </row>
    <row r="133" spans="1:22">
      <c r="A133" s="178"/>
      <c r="B133" s="216">
        <v>14089</v>
      </c>
      <c r="C133" s="217" t="s">
        <v>152</v>
      </c>
      <c r="D133" s="217" t="s">
        <v>250</v>
      </c>
      <c r="E133" s="218">
        <v>51</v>
      </c>
      <c r="F133" s="190">
        <v>4</v>
      </c>
      <c r="G133" s="190">
        <v>1</v>
      </c>
      <c r="H133" s="190">
        <v>0</v>
      </c>
      <c r="I133" s="219">
        <v>1</v>
      </c>
      <c r="J133" s="190">
        <v>2</v>
      </c>
      <c r="K133" s="190">
        <v>0</v>
      </c>
      <c r="L133" s="219">
        <v>2</v>
      </c>
      <c r="M133" s="220">
        <v>50</v>
      </c>
      <c r="N133" s="190">
        <v>3</v>
      </c>
      <c r="O133" s="190">
        <v>0</v>
      </c>
      <c r="P133" s="190">
        <v>0</v>
      </c>
      <c r="Q133" s="219">
        <v>0</v>
      </c>
      <c r="R133" s="190">
        <v>0</v>
      </c>
      <c r="S133" s="190">
        <v>0</v>
      </c>
      <c r="T133" s="219">
        <v>0</v>
      </c>
      <c r="U133" s="220">
        <v>0</v>
      </c>
      <c r="V133" s="178"/>
    </row>
    <row r="134" spans="1:22" ht="22.5">
      <c r="A134" s="178"/>
      <c r="B134" s="216">
        <v>14101</v>
      </c>
      <c r="C134" s="217" t="s">
        <v>199</v>
      </c>
      <c r="D134" s="217" t="s">
        <v>251</v>
      </c>
      <c r="E134" s="218">
        <v>68</v>
      </c>
      <c r="F134" s="190">
        <v>4</v>
      </c>
      <c r="G134" s="190">
        <v>1</v>
      </c>
      <c r="H134" s="190">
        <v>0</v>
      </c>
      <c r="I134" s="219">
        <v>1</v>
      </c>
      <c r="J134" s="190">
        <v>7</v>
      </c>
      <c r="K134" s="190">
        <v>0</v>
      </c>
      <c r="L134" s="219">
        <v>7</v>
      </c>
      <c r="M134" s="220">
        <v>175</v>
      </c>
      <c r="N134" s="190">
        <v>3</v>
      </c>
      <c r="O134" s="190">
        <v>0</v>
      </c>
      <c r="P134" s="190">
        <v>0</v>
      </c>
      <c r="Q134" s="219">
        <v>0</v>
      </c>
      <c r="R134" s="190">
        <v>2</v>
      </c>
      <c r="S134" s="190">
        <v>0</v>
      </c>
      <c r="T134" s="219">
        <v>2</v>
      </c>
      <c r="U134" s="220">
        <v>66.67</v>
      </c>
      <c r="V134" s="178"/>
    </row>
    <row r="135" spans="1:22">
      <c r="A135" s="178"/>
      <c r="B135" s="216">
        <v>14121</v>
      </c>
      <c r="C135" s="217" t="s">
        <v>218</v>
      </c>
      <c r="D135" s="217" t="s">
        <v>153</v>
      </c>
      <c r="E135" s="218">
        <v>112</v>
      </c>
      <c r="F135" s="190">
        <v>8</v>
      </c>
      <c r="G135" s="190">
        <v>2</v>
      </c>
      <c r="H135" s="190">
        <v>0</v>
      </c>
      <c r="I135" s="219">
        <v>2</v>
      </c>
      <c r="J135" s="190">
        <v>21</v>
      </c>
      <c r="K135" s="190">
        <v>1</v>
      </c>
      <c r="L135" s="219">
        <v>20</v>
      </c>
      <c r="M135" s="220">
        <v>250</v>
      </c>
      <c r="N135" s="190">
        <v>3</v>
      </c>
      <c r="O135" s="190">
        <v>0</v>
      </c>
      <c r="P135" s="190">
        <v>0</v>
      </c>
      <c r="Q135" s="219">
        <v>0</v>
      </c>
      <c r="R135" s="190">
        <v>3</v>
      </c>
      <c r="S135" s="190">
        <v>1</v>
      </c>
      <c r="T135" s="219">
        <v>2</v>
      </c>
      <c r="U135" s="220">
        <v>66.67</v>
      </c>
      <c r="V135" s="178"/>
    </row>
    <row r="136" spans="1:22">
      <c r="A136" s="178"/>
      <c r="B136" s="216">
        <v>14139</v>
      </c>
      <c r="C136" s="217" t="s">
        <v>197</v>
      </c>
      <c r="D136" s="217" t="s">
        <v>153</v>
      </c>
      <c r="E136" s="218">
        <v>68</v>
      </c>
      <c r="F136" s="190">
        <v>5</v>
      </c>
      <c r="G136" s="190">
        <v>1</v>
      </c>
      <c r="H136" s="190">
        <v>0</v>
      </c>
      <c r="I136" s="219">
        <v>1</v>
      </c>
      <c r="J136" s="190">
        <v>2</v>
      </c>
      <c r="K136" s="190">
        <v>0</v>
      </c>
      <c r="L136" s="219">
        <v>2</v>
      </c>
      <c r="M136" s="220">
        <v>40</v>
      </c>
      <c r="N136" s="190">
        <v>3</v>
      </c>
      <c r="O136" s="190">
        <v>0</v>
      </c>
      <c r="P136" s="190">
        <v>0</v>
      </c>
      <c r="Q136" s="219">
        <v>0</v>
      </c>
      <c r="R136" s="190">
        <v>0</v>
      </c>
      <c r="S136" s="190">
        <v>1</v>
      </c>
      <c r="T136" s="219">
        <v>-1</v>
      </c>
      <c r="U136" s="220">
        <v>0</v>
      </c>
      <c r="V136" s="178"/>
    </row>
    <row r="137" spans="1:22">
      <c r="A137" s="178"/>
      <c r="B137" s="216">
        <v>14157</v>
      </c>
      <c r="C137" s="217" t="s">
        <v>158</v>
      </c>
      <c r="D137" s="217" t="s">
        <v>159</v>
      </c>
      <c r="E137" s="218">
        <v>52</v>
      </c>
      <c r="F137" s="190">
        <v>4</v>
      </c>
      <c r="G137" s="190">
        <v>0</v>
      </c>
      <c r="H137" s="190">
        <v>0</v>
      </c>
      <c r="I137" s="219">
        <v>0</v>
      </c>
      <c r="J137" s="190">
        <v>0</v>
      </c>
      <c r="K137" s="190">
        <v>0</v>
      </c>
      <c r="L137" s="219">
        <v>0</v>
      </c>
      <c r="M137" s="220">
        <v>0</v>
      </c>
      <c r="N137" s="190">
        <v>3</v>
      </c>
      <c r="O137" s="190">
        <v>0</v>
      </c>
      <c r="P137" s="190">
        <v>0</v>
      </c>
      <c r="Q137" s="219">
        <v>0</v>
      </c>
      <c r="R137" s="190">
        <v>0</v>
      </c>
      <c r="S137" s="190">
        <v>0</v>
      </c>
      <c r="T137" s="219">
        <v>0</v>
      </c>
      <c r="U137" s="220">
        <v>0</v>
      </c>
      <c r="V137" s="178"/>
    </row>
    <row r="138" spans="1:22">
      <c r="A138" s="178"/>
      <c r="B138" s="216">
        <v>14185</v>
      </c>
      <c r="C138" s="217" t="s">
        <v>217</v>
      </c>
      <c r="D138" s="217" t="s">
        <v>151</v>
      </c>
      <c r="E138" s="218">
        <v>92</v>
      </c>
      <c r="F138" s="190">
        <v>6</v>
      </c>
      <c r="G138" s="190">
        <v>0</v>
      </c>
      <c r="H138" s="190">
        <v>0</v>
      </c>
      <c r="I138" s="219">
        <v>0</v>
      </c>
      <c r="J138" s="190">
        <v>0</v>
      </c>
      <c r="K138" s="190">
        <v>0</v>
      </c>
      <c r="L138" s="219">
        <v>0</v>
      </c>
      <c r="M138" s="220">
        <v>0</v>
      </c>
      <c r="N138" s="190">
        <v>3</v>
      </c>
      <c r="O138" s="190">
        <v>0</v>
      </c>
      <c r="P138" s="190">
        <v>0</v>
      </c>
      <c r="Q138" s="219">
        <v>0</v>
      </c>
      <c r="R138" s="190">
        <v>0</v>
      </c>
      <c r="S138" s="190">
        <v>0</v>
      </c>
      <c r="T138" s="219">
        <v>0</v>
      </c>
      <c r="U138" s="220">
        <v>0</v>
      </c>
      <c r="V138" s="178"/>
    </row>
    <row r="139" spans="1:22">
      <c r="A139" s="178"/>
      <c r="B139" s="216">
        <v>14230</v>
      </c>
      <c r="C139" s="217" t="s">
        <v>196</v>
      </c>
      <c r="D139" s="217" t="s">
        <v>252</v>
      </c>
      <c r="E139" s="218">
        <v>160</v>
      </c>
      <c r="F139" s="190">
        <v>11</v>
      </c>
      <c r="G139" s="190">
        <v>1</v>
      </c>
      <c r="H139" s="190">
        <v>0</v>
      </c>
      <c r="I139" s="219">
        <v>1</v>
      </c>
      <c r="J139" s="190">
        <v>6</v>
      </c>
      <c r="K139" s="190">
        <v>0</v>
      </c>
      <c r="L139" s="219">
        <v>6</v>
      </c>
      <c r="M139" s="220">
        <v>54.55</v>
      </c>
      <c r="N139" s="190">
        <v>4</v>
      </c>
      <c r="O139" s="190">
        <v>0</v>
      </c>
      <c r="P139" s="190">
        <v>0</v>
      </c>
      <c r="Q139" s="219">
        <v>0</v>
      </c>
      <c r="R139" s="190">
        <v>5</v>
      </c>
      <c r="S139" s="190">
        <v>1</v>
      </c>
      <c r="T139" s="219">
        <v>4</v>
      </c>
      <c r="U139" s="220">
        <v>100</v>
      </c>
      <c r="V139" s="178"/>
    </row>
    <row r="140" spans="1:22">
      <c r="A140" s="178"/>
      <c r="B140" s="216">
        <v>14340</v>
      </c>
      <c r="C140" s="217" t="s">
        <v>192</v>
      </c>
      <c r="D140" s="217" t="s">
        <v>151</v>
      </c>
      <c r="E140" s="218">
        <v>26</v>
      </c>
      <c r="F140" s="190">
        <v>4</v>
      </c>
      <c r="G140" s="190">
        <v>0</v>
      </c>
      <c r="H140" s="190">
        <v>0</v>
      </c>
      <c r="I140" s="219">
        <v>0</v>
      </c>
      <c r="J140" s="190">
        <v>0</v>
      </c>
      <c r="K140" s="190">
        <v>0</v>
      </c>
      <c r="L140" s="219">
        <v>0</v>
      </c>
      <c r="M140" s="220">
        <v>0</v>
      </c>
      <c r="N140" s="190">
        <v>3</v>
      </c>
      <c r="O140" s="190">
        <v>0</v>
      </c>
      <c r="P140" s="190">
        <v>0</v>
      </c>
      <c r="Q140" s="219">
        <v>0</v>
      </c>
      <c r="R140" s="190">
        <v>0</v>
      </c>
      <c r="S140" s="190">
        <v>0</v>
      </c>
      <c r="T140" s="219">
        <v>0</v>
      </c>
      <c r="U140" s="220">
        <v>0</v>
      </c>
      <c r="V140" s="178"/>
    </row>
    <row r="141" spans="1:22">
      <c r="A141" s="178"/>
      <c r="B141" s="216">
        <v>14357</v>
      </c>
      <c r="C141" s="217" t="s">
        <v>198</v>
      </c>
      <c r="D141" s="217" t="s">
        <v>151</v>
      </c>
      <c r="E141" s="218">
        <v>146</v>
      </c>
      <c r="F141" s="190">
        <v>10</v>
      </c>
      <c r="G141" s="190">
        <v>1</v>
      </c>
      <c r="H141" s="190">
        <v>0</v>
      </c>
      <c r="I141" s="219">
        <v>1</v>
      </c>
      <c r="J141" s="190">
        <v>7</v>
      </c>
      <c r="K141" s="190">
        <v>5</v>
      </c>
      <c r="L141" s="219">
        <v>2</v>
      </c>
      <c r="M141" s="220">
        <v>20</v>
      </c>
      <c r="N141" s="190">
        <v>4</v>
      </c>
      <c r="O141" s="190">
        <v>0</v>
      </c>
      <c r="P141" s="190">
        <v>0</v>
      </c>
      <c r="Q141" s="219">
        <v>0</v>
      </c>
      <c r="R141" s="190">
        <v>2</v>
      </c>
      <c r="S141" s="190">
        <v>0</v>
      </c>
      <c r="T141" s="219">
        <v>2</v>
      </c>
      <c r="U141" s="220">
        <v>50</v>
      </c>
      <c r="V141" s="178"/>
    </row>
    <row r="142" spans="1:22">
      <c r="A142" s="178"/>
      <c r="B142" s="216">
        <v>14583</v>
      </c>
      <c r="C142" s="217" t="s">
        <v>156</v>
      </c>
      <c r="D142" s="217" t="s">
        <v>253</v>
      </c>
      <c r="E142" s="218">
        <v>110</v>
      </c>
      <c r="F142" s="190">
        <v>8</v>
      </c>
      <c r="G142" s="190">
        <v>0</v>
      </c>
      <c r="H142" s="190">
        <v>0</v>
      </c>
      <c r="I142" s="219">
        <v>0</v>
      </c>
      <c r="J142" s="190">
        <v>7</v>
      </c>
      <c r="K142" s="190">
        <v>0</v>
      </c>
      <c r="L142" s="219">
        <v>7</v>
      </c>
      <c r="M142" s="220">
        <v>87.5</v>
      </c>
      <c r="N142" s="190">
        <v>3</v>
      </c>
      <c r="O142" s="190">
        <v>0</v>
      </c>
      <c r="P142" s="190">
        <v>0</v>
      </c>
      <c r="Q142" s="219">
        <v>0</v>
      </c>
      <c r="R142" s="190">
        <v>0</v>
      </c>
      <c r="S142" s="190">
        <v>0</v>
      </c>
      <c r="T142" s="219">
        <v>0</v>
      </c>
      <c r="U142" s="220">
        <v>0</v>
      </c>
      <c r="V142" s="178"/>
    </row>
    <row r="143" spans="1:22">
      <c r="A143" s="178"/>
      <c r="B143" s="216">
        <v>14610</v>
      </c>
      <c r="C143" s="217" t="s">
        <v>182</v>
      </c>
      <c r="D143" s="217" t="s">
        <v>254</v>
      </c>
      <c r="E143" s="218">
        <v>26</v>
      </c>
      <c r="F143" s="190">
        <v>4</v>
      </c>
      <c r="G143" s="190">
        <v>0</v>
      </c>
      <c r="H143" s="190">
        <v>0</v>
      </c>
      <c r="I143" s="219">
        <v>0</v>
      </c>
      <c r="J143" s="190">
        <v>0</v>
      </c>
      <c r="K143" s="190">
        <v>0</v>
      </c>
      <c r="L143" s="219">
        <v>0</v>
      </c>
      <c r="M143" s="220">
        <v>0</v>
      </c>
      <c r="N143" s="190">
        <v>3</v>
      </c>
      <c r="O143" s="190">
        <v>0</v>
      </c>
      <c r="P143" s="190">
        <v>0</v>
      </c>
      <c r="Q143" s="219">
        <v>0</v>
      </c>
      <c r="R143" s="190">
        <v>0</v>
      </c>
      <c r="S143" s="190">
        <v>0</v>
      </c>
      <c r="T143" s="219">
        <v>0</v>
      </c>
      <c r="U143" s="220">
        <v>0</v>
      </c>
      <c r="V143" s="178"/>
    </row>
    <row r="144" spans="1:22">
      <c r="A144" s="178"/>
      <c r="B144" s="216">
        <v>14621</v>
      </c>
      <c r="C144" s="217" t="s">
        <v>152</v>
      </c>
      <c r="D144" s="217" t="s">
        <v>153</v>
      </c>
      <c r="E144" s="218">
        <v>63</v>
      </c>
      <c r="F144" s="190">
        <v>4</v>
      </c>
      <c r="G144" s="190">
        <v>0</v>
      </c>
      <c r="H144" s="190">
        <v>0</v>
      </c>
      <c r="I144" s="219">
        <v>0</v>
      </c>
      <c r="J144" s="190">
        <v>1</v>
      </c>
      <c r="K144" s="190">
        <v>0</v>
      </c>
      <c r="L144" s="219">
        <v>1</v>
      </c>
      <c r="M144" s="220">
        <v>25</v>
      </c>
      <c r="N144" s="190">
        <v>3</v>
      </c>
      <c r="O144" s="190">
        <v>0</v>
      </c>
      <c r="P144" s="190">
        <v>0</v>
      </c>
      <c r="Q144" s="219">
        <v>0</v>
      </c>
      <c r="R144" s="190">
        <v>3</v>
      </c>
      <c r="S144" s="190">
        <v>0</v>
      </c>
      <c r="T144" s="219">
        <v>3</v>
      </c>
      <c r="U144" s="220">
        <v>100</v>
      </c>
      <c r="V144" s="178"/>
    </row>
    <row r="145" spans="1:22">
      <c r="A145" s="178"/>
      <c r="B145" s="216">
        <v>14804</v>
      </c>
      <c r="C145" s="217" t="s">
        <v>176</v>
      </c>
      <c r="D145" s="217" t="s">
        <v>255</v>
      </c>
      <c r="E145" s="218">
        <v>53</v>
      </c>
      <c r="F145" s="190">
        <v>4</v>
      </c>
      <c r="G145" s="190">
        <v>0</v>
      </c>
      <c r="H145" s="190">
        <v>0</v>
      </c>
      <c r="I145" s="219">
        <v>0</v>
      </c>
      <c r="J145" s="190">
        <v>0</v>
      </c>
      <c r="K145" s="190">
        <v>0</v>
      </c>
      <c r="L145" s="219">
        <v>0</v>
      </c>
      <c r="M145" s="220">
        <v>0</v>
      </c>
      <c r="N145" s="190">
        <v>3</v>
      </c>
      <c r="O145" s="190">
        <v>2</v>
      </c>
      <c r="P145" s="190">
        <v>0</v>
      </c>
      <c r="Q145" s="219">
        <v>2</v>
      </c>
      <c r="R145" s="190">
        <v>2</v>
      </c>
      <c r="S145" s="190">
        <v>0</v>
      </c>
      <c r="T145" s="219">
        <v>2</v>
      </c>
      <c r="U145" s="220">
        <v>66.67</v>
      </c>
      <c r="V145" s="178"/>
    </row>
    <row r="146" spans="1:22">
      <c r="A146" s="178"/>
      <c r="B146" s="216">
        <v>15001</v>
      </c>
      <c r="C146" s="217" t="s">
        <v>198</v>
      </c>
      <c r="D146" s="217" t="s">
        <v>151</v>
      </c>
      <c r="E146" s="218">
        <v>130</v>
      </c>
      <c r="F146" s="190">
        <v>9</v>
      </c>
      <c r="G146" s="190">
        <v>3</v>
      </c>
      <c r="H146" s="190">
        <v>0</v>
      </c>
      <c r="I146" s="219">
        <v>3</v>
      </c>
      <c r="J146" s="190">
        <v>5</v>
      </c>
      <c r="K146" s="190">
        <v>1</v>
      </c>
      <c r="L146" s="219">
        <v>4</v>
      </c>
      <c r="M146" s="220">
        <v>44.44</v>
      </c>
      <c r="N146" s="190">
        <v>3</v>
      </c>
      <c r="O146" s="190">
        <v>0</v>
      </c>
      <c r="P146" s="190">
        <v>0</v>
      </c>
      <c r="Q146" s="219">
        <v>0</v>
      </c>
      <c r="R146" s="190">
        <v>7</v>
      </c>
      <c r="S146" s="190">
        <v>1</v>
      </c>
      <c r="T146" s="219">
        <v>6</v>
      </c>
      <c r="U146" s="220">
        <v>200</v>
      </c>
      <c r="V146" s="178"/>
    </row>
    <row r="147" spans="1:22">
      <c r="A147" s="178"/>
      <c r="B147" s="216">
        <v>15164</v>
      </c>
      <c r="C147" s="217" t="s">
        <v>156</v>
      </c>
      <c r="D147" s="217" t="s">
        <v>157</v>
      </c>
      <c r="E147" s="218">
        <v>94</v>
      </c>
      <c r="F147" s="190">
        <v>7</v>
      </c>
      <c r="G147" s="190">
        <v>0</v>
      </c>
      <c r="H147" s="190">
        <v>0</v>
      </c>
      <c r="I147" s="219">
        <v>0</v>
      </c>
      <c r="J147" s="190">
        <v>6</v>
      </c>
      <c r="K147" s="190">
        <v>0</v>
      </c>
      <c r="L147" s="219">
        <v>6</v>
      </c>
      <c r="M147" s="220">
        <v>85.71</v>
      </c>
      <c r="N147" s="190">
        <v>3</v>
      </c>
      <c r="O147" s="190">
        <v>0</v>
      </c>
      <c r="P147" s="190">
        <v>0</v>
      </c>
      <c r="Q147" s="219">
        <v>0</v>
      </c>
      <c r="R147" s="190">
        <v>4</v>
      </c>
      <c r="S147" s="190">
        <v>0</v>
      </c>
      <c r="T147" s="219">
        <v>4</v>
      </c>
      <c r="U147" s="220">
        <v>133.33000000000001</v>
      </c>
      <c r="V147" s="178"/>
    </row>
    <row r="148" spans="1:22">
      <c r="A148" s="178"/>
      <c r="B148" s="216">
        <v>15325</v>
      </c>
      <c r="C148" s="217" t="s">
        <v>181</v>
      </c>
      <c r="D148" s="217" t="s">
        <v>153</v>
      </c>
      <c r="E148" s="218">
        <v>41</v>
      </c>
      <c r="F148" s="190">
        <v>4</v>
      </c>
      <c r="G148" s="190">
        <v>0</v>
      </c>
      <c r="H148" s="190">
        <v>0</v>
      </c>
      <c r="I148" s="219">
        <v>0</v>
      </c>
      <c r="J148" s="190">
        <v>0</v>
      </c>
      <c r="K148" s="190">
        <v>0</v>
      </c>
      <c r="L148" s="219">
        <v>0</v>
      </c>
      <c r="M148" s="220">
        <v>0</v>
      </c>
      <c r="N148" s="190">
        <v>3</v>
      </c>
      <c r="O148" s="190">
        <v>0</v>
      </c>
      <c r="P148" s="190">
        <v>0</v>
      </c>
      <c r="Q148" s="219">
        <v>0</v>
      </c>
      <c r="R148" s="190">
        <v>0</v>
      </c>
      <c r="S148" s="190">
        <v>0</v>
      </c>
      <c r="T148" s="219">
        <v>0</v>
      </c>
      <c r="U148" s="220">
        <v>0</v>
      </c>
      <c r="V148" s="178"/>
    </row>
    <row r="149" spans="1:22">
      <c r="A149" s="178"/>
      <c r="B149" s="216">
        <v>15376</v>
      </c>
      <c r="C149" s="217" t="s">
        <v>197</v>
      </c>
      <c r="D149" s="217" t="s">
        <v>153</v>
      </c>
      <c r="E149" s="218">
        <v>111</v>
      </c>
      <c r="F149" s="190">
        <v>8</v>
      </c>
      <c r="G149" s="190">
        <v>1</v>
      </c>
      <c r="H149" s="190">
        <v>0</v>
      </c>
      <c r="I149" s="219">
        <v>1</v>
      </c>
      <c r="J149" s="190">
        <v>6</v>
      </c>
      <c r="K149" s="190">
        <v>0</v>
      </c>
      <c r="L149" s="219">
        <v>6</v>
      </c>
      <c r="M149" s="220">
        <v>75</v>
      </c>
      <c r="N149" s="190">
        <v>3</v>
      </c>
      <c r="O149" s="190">
        <v>0</v>
      </c>
      <c r="P149" s="190">
        <v>0</v>
      </c>
      <c r="Q149" s="219">
        <v>0</v>
      </c>
      <c r="R149" s="190">
        <v>1</v>
      </c>
      <c r="S149" s="190">
        <v>0</v>
      </c>
      <c r="T149" s="219">
        <v>1</v>
      </c>
      <c r="U149" s="220">
        <v>33.33</v>
      </c>
      <c r="V149" s="178"/>
    </row>
    <row r="150" spans="1:22">
      <c r="A150" s="178"/>
      <c r="B150" s="216">
        <v>15497</v>
      </c>
      <c r="C150" s="217" t="s">
        <v>173</v>
      </c>
      <c r="D150" s="217" t="s">
        <v>151</v>
      </c>
      <c r="E150" s="218">
        <v>66</v>
      </c>
      <c r="F150" s="190">
        <v>5</v>
      </c>
      <c r="G150" s="190">
        <v>0</v>
      </c>
      <c r="H150" s="190">
        <v>0</v>
      </c>
      <c r="I150" s="219">
        <v>0</v>
      </c>
      <c r="J150" s="190">
        <v>0</v>
      </c>
      <c r="K150" s="190">
        <v>0</v>
      </c>
      <c r="L150" s="219">
        <v>0</v>
      </c>
      <c r="M150" s="220">
        <v>0</v>
      </c>
      <c r="N150" s="190">
        <v>3</v>
      </c>
      <c r="O150" s="190">
        <v>0</v>
      </c>
      <c r="P150" s="190">
        <v>0</v>
      </c>
      <c r="Q150" s="219">
        <v>0</v>
      </c>
      <c r="R150" s="190">
        <v>0</v>
      </c>
      <c r="S150" s="190">
        <v>1</v>
      </c>
      <c r="T150" s="219">
        <v>-1</v>
      </c>
      <c r="U150" s="220">
        <v>0</v>
      </c>
      <c r="V150" s="178"/>
    </row>
    <row r="151" spans="1:22">
      <c r="A151" s="178"/>
      <c r="B151" s="216">
        <v>15576</v>
      </c>
      <c r="C151" s="217" t="s">
        <v>217</v>
      </c>
      <c r="D151" s="217" t="s">
        <v>151</v>
      </c>
      <c r="E151" s="218">
        <v>61</v>
      </c>
      <c r="F151" s="190">
        <v>4</v>
      </c>
      <c r="G151" s="190">
        <v>0</v>
      </c>
      <c r="H151" s="190">
        <v>0</v>
      </c>
      <c r="I151" s="219">
        <v>0</v>
      </c>
      <c r="J151" s="190">
        <v>2</v>
      </c>
      <c r="K151" s="190">
        <v>0</v>
      </c>
      <c r="L151" s="219">
        <v>2</v>
      </c>
      <c r="M151" s="220">
        <v>50</v>
      </c>
      <c r="N151" s="190">
        <v>3</v>
      </c>
      <c r="O151" s="190">
        <v>0</v>
      </c>
      <c r="P151" s="190">
        <v>0</v>
      </c>
      <c r="Q151" s="219">
        <v>0</v>
      </c>
      <c r="R151" s="190">
        <v>1</v>
      </c>
      <c r="S151" s="190">
        <v>2</v>
      </c>
      <c r="T151" s="219">
        <v>-1</v>
      </c>
      <c r="U151" s="220">
        <v>0</v>
      </c>
      <c r="V151" s="178"/>
    </row>
    <row r="152" spans="1:22" ht="22.5">
      <c r="A152" s="178"/>
      <c r="B152" s="216">
        <v>15704</v>
      </c>
      <c r="C152" s="217" t="s">
        <v>152</v>
      </c>
      <c r="D152" s="217" t="s">
        <v>256</v>
      </c>
      <c r="E152" s="218">
        <v>57</v>
      </c>
      <c r="F152" s="190">
        <v>4</v>
      </c>
      <c r="G152" s="190">
        <v>0</v>
      </c>
      <c r="H152" s="190">
        <v>0</v>
      </c>
      <c r="I152" s="219">
        <v>0</v>
      </c>
      <c r="J152" s="190">
        <v>4</v>
      </c>
      <c r="K152" s="190">
        <v>0</v>
      </c>
      <c r="L152" s="219">
        <v>4</v>
      </c>
      <c r="M152" s="220">
        <v>100</v>
      </c>
      <c r="N152" s="190">
        <v>3</v>
      </c>
      <c r="O152" s="190">
        <v>0</v>
      </c>
      <c r="P152" s="190">
        <v>0</v>
      </c>
      <c r="Q152" s="219">
        <v>0</v>
      </c>
      <c r="R152" s="190">
        <v>0</v>
      </c>
      <c r="S152" s="190">
        <v>0</v>
      </c>
      <c r="T152" s="219">
        <v>0</v>
      </c>
      <c r="U152" s="220">
        <v>0</v>
      </c>
      <c r="V152" s="178"/>
    </row>
    <row r="153" spans="1:22">
      <c r="A153" s="178"/>
      <c r="B153" s="216">
        <v>16061</v>
      </c>
      <c r="C153" s="217" t="s">
        <v>218</v>
      </c>
      <c r="D153" s="217" t="s">
        <v>153</v>
      </c>
      <c r="E153" s="218">
        <v>29</v>
      </c>
      <c r="F153" s="190">
        <v>4</v>
      </c>
      <c r="G153" s="190">
        <v>0</v>
      </c>
      <c r="H153" s="190">
        <v>0</v>
      </c>
      <c r="I153" s="219">
        <v>0</v>
      </c>
      <c r="J153" s="190">
        <v>2</v>
      </c>
      <c r="K153" s="190">
        <v>0</v>
      </c>
      <c r="L153" s="219">
        <v>2</v>
      </c>
      <c r="M153" s="220">
        <v>50</v>
      </c>
      <c r="N153" s="190">
        <v>3</v>
      </c>
      <c r="O153" s="190">
        <v>0</v>
      </c>
      <c r="P153" s="190">
        <v>0</v>
      </c>
      <c r="Q153" s="219">
        <v>0</v>
      </c>
      <c r="R153" s="190">
        <v>2</v>
      </c>
      <c r="S153" s="190">
        <v>1</v>
      </c>
      <c r="T153" s="219">
        <v>1</v>
      </c>
      <c r="U153" s="220">
        <v>33.33</v>
      </c>
      <c r="V153" s="178"/>
    </row>
    <row r="154" spans="1:22">
      <c r="A154" s="178"/>
      <c r="B154" s="216">
        <v>16277</v>
      </c>
      <c r="C154" s="217" t="s">
        <v>163</v>
      </c>
      <c r="D154" s="217" t="s">
        <v>164</v>
      </c>
      <c r="E154" s="218">
        <v>58</v>
      </c>
      <c r="F154" s="190">
        <v>4</v>
      </c>
      <c r="G154" s="190">
        <v>0</v>
      </c>
      <c r="H154" s="190">
        <v>0</v>
      </c>
      <c r="I154" s="219">
        <v>0</v>
      </c>
      <c r="J154" s="190">
        <v>4</v>
      </c>
      <c r="K154" s="190">
        <v>0</v>
      </c>
      <c r="L154" s="219">
        <v>4</v>
      </c>
      <c r="M154" s="220">
        <v>100</v>
      </c>
      <c r="N154" s="190">
        <v>3</v>
      </c>
      <c r="O154" s="190">
        <v>0</v>
      </c>
      <c r="P154" s="190">
        <v>0</v>
      </c>
      <c r="Q154" s="219">
        <v>0</v>
      </c>
      <c r="R154" s="190">
        <v>3</v>
      </c>
      <c r="S154" s="190">
        <v>1</v>
      </c>
      <c r="T154" s="219">
        <v>2</v>
      </c>
      <c r="U154" s="220">
        <v>66.67</v>
      </c>
      <c r="V154" s="178"/>
    </row>
    <row r="155" spans="1:22">
      <c r="A155" s="178"/>
      <c r="B155" s="216">
        <v>16776</v>
      </c>
      <c r="C155" s="217" t="s">
        <v>217</v>
      </c>
      <c r="D155" s="217" t="s">
        <v>151</v>
      </c>
      <c r="E155" s="218">
        <v>21</v>
      </c>
      <c r="F155" s="190">
        <v>4</v>
      </c>
      <c r="G155" s="190">
        <v>0</v>
      </c>
      <c r="H155" s="190">
        <v>0</v>
      </c>
      <c r="I155" s="219">
        <v>0</v>
      </c>
      <c r="J155" s="190">
        <v>4</v>
      </c>
      <c r="K155" s="190">
        <v>0</v>
      </c>
      <c r="L155" s="219">
        <v>4</v>
      </c>
      <c r="M155" s="220">
        <v>100</v>
      </c>
      <c r="N155" s="190">
        <v>3</v>
      </c>
      <c r="O155" s="190">
        <v>0</v>
      </c>
      <c r="P155" s="190">
        <v>0</v>
      </c>
      <c r="Q155" s="219">
        <v>0</v>
      </c>
      <c r="R155" s="190">
        <v>0</v>
      </c>
      <c r="S155" s="190">
        <v>0</v>
      </c>
      <c r="T155" s="219">
        <v>0</v>
      </c>
      <c r="U155" s="220">
        <v>0</v>
      </c>
      <c r="V155" s="178"/>
    </row>
    <row r="156" spans="1:22">
      <c r="A156" s="178"/>
      <c r="B156" s="216">
        <v>16856</v>
      </c>
      <c r="C156" s="217" t="s">
        <v>156</v>
      </c>
      <c r="D156" s="217" t="s">
        <v>771</v>
      </c>
      <c r="E156" s="178"/>
      <c r="F156" s="190">
        <v>0</v>
      </c>
      <c r="G156" s="190">
        <v>4</v>
      </c>
      <c r="H156" s="190">
        <v>0</v>
      </c>
      <c r="I156" s="219">
        <v>4</v>
      </c>
      <c r="J156" s="190">
        <v>17</v>
      </c>
      <c r="K156" s="190">
        <v>0</v>
      </c>
      <c r="L156" s="219">
        <v>17</v>
      </c>
      <c r="M156" s="220">
        <v>0</v>
      </c>
      <c r="N156" s="190">
        <v>0</v>
      </c>
      <c r="O156" s="190">
        <v>0</v>
      </c>
      <c r="P156" s="190">
        <v>0</v>
      </c>
      <c r="Q156" s="219">
        <v>0</v>
      </c>
      <c r="R156" s="190">
        <v>1</v>
      </c>
      <c r="S156" s="190">
        <v>0</v>
      </c>
      <c r="T156" s="219">
        <v>1</v>
      </c>
      <c r="U156" s="220">
        <v>0</v>
      </c>
      <c r="V156" s="178"/>
    </row>
    <row r="157" spans="1:22">
      <c r="A157" s="178"/>
      <c r="B157" s="216">
        <v>98002</v>
      </c>
      <c r="C157" s="217" t="s">
        <v>227</v>
      </c>
      <c r="D157" s="217" t="s">
        <v>258</v>
      </c>
      <c r="E157" s="178"/>
      <c r="F157" s="190">
        <v>0</v>
      </c>
      <c r="G157" s="190">
        <v>0</v>
      </c>
      <c r="H157" s="190">
        <v>0</v>
      </c>
      <c r="I157" s="219">
        <v>0</v>
      </c>
      <c r="J157" s="190">
        <v>0</v>
      </c>
      <c r="K157" s="190">
        <v>0</v>
      </c>
      <c r="L157" s="219">
        <v>0</v>
      </c>
      <c r="M157" s="220">
        <v>0</v>
      </c>
      <c r="N157" s="190">
        <v>0</v>
      </c>
      <c r="O157" s="190">
        <v>0</v>
      </c>
      <c r="P157" s="190">
        <v>0</v>
      </c>
      <c r="Q157" s="219">
        <v>0</v>
      </c>
      <c r="R157" s="190">
        <v>0</v>
      </c>
      <c r="S157" s="190">
        <v>0</v>
      </c>
      <c r="T157" s="219">
        <v>0</v>
      </c>
      <c r="U157" s="220">
        <v>0</v>
      </c>
      <c r="V157" s="178"/>
    </row>
    <row r="158" spans="1:22">
      <c r="J158">
        <f>SUM(J8:J157)</f>
        <v>647</v>
      </c>
    </row>
  </sheetData>
  <mergeCells count="14">
    <mergeCell ref="R5:T5"/>
    <mergeCell ref="U5:U6"/>
    <mergeCell ref="F5:F6"/>
    <mergeCell ref="G5:I5"/>
    <mergeCell ref="J5:L5"/>
    <mergeCell ref="M5:M6"/>
    <mergeCell ref="N5:N6"/>
    <mergeCell ref="O5:Q5"/>
    <mergeCell ref="F1:M1"/>
    <mergeCell ref="R1:U1"/>
    <mergeCell ref="F2:M2"/>
    <mergeCell ref="F3:M3"/>
    <mergeCell ref="F4:M4"/>
    <mergeCell ref="N4:U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88"/>
  <sheetViews>
    <sheetView topLeftCell="A22" zoomScale="70" zoomScaleNormal="70" workbookViewId="0">
      <selection activeCell="D98" sqref="D98"/>
    </sheetView>
  </sheetViews>
  <sheetFormatPr defaultRowHeight="15"/>
  <cols>
    <col min="1" max="1" width="6.28515625" bestFit="1" customWidth="1"/>
    <col min="3" max="3" width="13.28515625" customWidth="1"/>
    <col min="7" max="7" width="5.5703125" bestFit="1" customWidth="1"/>
    <col min="13" max="13" width="13" customWidth="1"/>
    <col min="14" max="14" width="11.28515625" customWidth="1"/>
  </cols>
  <sheetData>
    <row r="1" spans="1:15" ht="45">
      <c r="B1" s="399" t="s">
        <v>1966</v>
      </c>
      <c r="C1" s="399" t="s">
        <v>1967</v>
      </c>
      <c r="D1" s="399" t="s">
        <v>1968</v>
      </c>
      <c r="E1" s="399" t="s">
        <v>19</v>
      </c>
      <c r="F1" s="399"/>
      <c r="H1" s="399" t="s">
        <v>39</v>
      </c>
      <c r="I1" s="399" t="s">
        <v>1969</v>
      </c>
      <c r="J1" s="399" t="s">
        <v>1970</v>
      </c>
      <c r="M1" s="399" t="s">
        <v>1971</v>
      </c>
      <c r="N1" s="399" t="s">
        <v>39</v>
      </c>
      <c r="O1" s="399" t="s">
        <v>1970</v>
      </c>
    </row>
    <row r="2" spans="1:15">
      <c r="A2">
        <v>1985</v>
      </c>
      <c r="B2">
        <v>558</v>
      </c>
      <c r="C2">
        <v>350</v>
      </c>
      <c r="D2">
        <v>20</v>
      </c>
      <c r="E2">
        <v>6937</v>
      </c>
      <c r="G2">
        <v>2010</v>
      </c>
      <c r="H2">
        <v>23</v>
      </c>
      <c r="I2">
        <v>121</v>
      </c>
      <c r="J2" s="400">
        <f t="shared" ref="J2:J6" si="0">SUM(H2/I2)</f>
        <v>0.19008264462809918</v>
      </c>
      <c r="L2">
        <v>2010</v>
      </c>
      <c r="M2">
        <f t="shared" ref="M2:M7" si="1">SUM(I2-N2)</f>
        <v>98</v>
      </c>
      <c r="N2">
        <v>23</v>
      </c>
      <c r="O2" s="400">
        <f>SUM(N2/M2)</f>
        <v>0.23469387755102042</v>
      </c>
    </row>
    <row r="3" spans="1:15">
      <c r="A3">
        <v>1986</v>
      </c>
      <c r="B3">
        <v>543</v>
      </c>
      <c r="C3">
        <v>427</v>
      </c>
      <c r="D3">
        <v>30</v>
      </c>
      <c r="E3">
        <v>7023</v>
      </c>
      <c r="G3">
        <v>2011</v>
      </c>
      <c r="H3">
        <v>21</v>
      </c>
      <c r="I3">
        <v>122</v>
      </c>
      <c r="J3" s="400">
        <f t="shared" si="0"/>
        <v>0.1721311475409836</v>
      </c>
      <c r="L3">
        <v>2011</v>
      </c>
      <c r="M3">
        <f t="shared" si="1"/>
        <v>101</v>
      </c>
      <c r="N3">
        <v>21</v>
      </c>
      <c r="O3" s="400">
        <f t="shared" ref="O3:O8" si="2">SUM(N3/M3)</f>
        <v>0.20792079207920791</v>
      </c>
    </row>
    <row r="4" spans="1:15">
      <c r="A4">
        <v>1987</v>
      </c>
      <c r="B4">
        <v>504</v>
      </c>
      <c r="C4">
        <v>394</v>
      </c>
      <c r="D4">
        <v>3</v>
      </c>
      <c r="E4">
        <v>7136</v>
      </c>
      <c r="G4">
        <v>2012</v>
      </c>
      <c r="H4">
        <v>23</v>
      </c>
      <c r="I4">
        <v>124</v>
      </c>
      <c r="J4" s="400">
        <f t="shared" si="0"/>
        <v>0.18548387096774194</v>
      </c>
      <c r="L4">
        <v>2012</v>
      </c>
      <c r="M4">
        <f t="shared" si="1"/>
        <v>101</v>
      </c>
      <c r="N4">
        <v>23</v>
      </c>
      <c r="O4" s="400">
        <f t="shared" si="2"/>
        <v>0.22772277227722773</v>
      </c>
    </row>
    <row r="5" spans="1:15">
      <c r="A5">
        <v>1988</v>
      </c>
      <c r="B5">
        <v>615</v>
      </c>
      <c r="C5">
        <v>325</v>
      </c>
      <c r="D5">
        <v>47</v>
      </c>
      <c r="E5">
        <v>7379</v>
      </c>
      <c r="G5">
        <v>2013</v>
      </c>
      <c r="H5">
        <v>19</v>
      </c>
      <c r="I5">
        <v>126</v>
      </c>
      <c r="J5" s="400">
        <f t="shared" si="0"/>
        <v>0.15079365079365079</v>
      </c>
      <c r="L5">
        <v>2013</v>
      </c>
      <c r="M5">
        <f t="shared" si="1"/>
        <v>107</v>
      </c>
      <c r="N5">
        <v>19</v>
      </c>
      <c r="O5" s="400">
        <f t="shared" si="2"/>
        <v>0.17757009345794392</v>
      </c>
    </row>
    <row r="6" spans="1:15">
      <c r="A6">
        <v>1989</v>
      </c>
      <c r="B6">
        <v>714</v>
      </c>
      <c r="C6">
        <v>248</v>
      </c>
      <c r="D6">
        <v>48</v>
      </c>
      <c r="E6">
        <v>7797</v>
      </c>
      <c r="G6">
        <v>2014</v>
      </c>
      <c r="H6">
        <v>19</v>
      </c>
      <c r="I6">
        <v>128</v>
      </c>
      <c r="J6" s="400">
        <f t="shared" si="0"/>
        <v>0.1484375</v>
      </c>
      <c r="L6">
        <v>2014</v>
      </c>
      <c r="M6">
        <f t="shared" si="1"/>
        <v>109</v>
      </c>
      <c r="N6">
        <v>19</v>
      </c>
      <c r="O6" s="400">
        <f t="shared" si="2"/>
        <v>0.1743119266055046</v>
      </c>
    </row>
    <row r="7" spans="1:15">
      <c r="A7">
        <v>1990</v>
      </c>
      <c r="B7">
        <v>675</v>
      </c>
      <c r="C7">
        <v>424</v>
      </c>
      <c r="D7">
        <v>61</v>
      </c>
      <c r="E7">
        <v>7987</v>
      </c>
      <c r="G7">
        <v>2015</v>
      </c>
      <c r="H7">
        <v>40</v>
      </c>
      <c r="I7">
        <v>135</v>
      </c>
      <c r="J7" s="400">
        <f>SUM(H7/I7)</f>
        <v>0.29629629629629628</v>
      </c>
      <c r="L7">
        <v>2015</v>
      </c>
      <c r="M7">
        <f t="shared" si="1"/>
        <v>95</v>
      </c>
      <c r="N7">
        <v>40</v>
      </c>
      <c r="O7" s="400">
        <f t="shared" si="2"/>
        <v>0.42105263157894735</v>
      </c>
    </row>
    <row r="8" spans="1:15">
      <c r="A8">
        <v>1991</v>
      </c>
      <c r="B8">
        <v>685</v>
      </c>
      <c r="C8">
        <v>306</v>
      </c>
      <c r="D8">
        <v>116</v>
      </c>
      <c r="E8">
        <v>8250</v>
      </c>
      <c r="G8">
        <v>2015</v>
      </c>
      <c r="H8">
        <v>29</v>
      </c>
      <c r="I8">
        <v>140</v>
      </c>
      <c r="J8" s="400">
        <f>SUM(H8/I8)</f>
        <v>0.20714285714285716</v>
      </c>
      <c r="L8">
        <v>2016</v>
      </c>
      <c r="M8">
        <v>99</v>
      </c>
      <c r="N8">
        <v>29</v>
      </c>
      <c r="O8" s="400">
        <f t="shared" si="2"/>
        <v>0.29292929292929293</v>
      </c>
    </row>
    <row r="9" spans="1:15">
      <c r="A9">
        <v>1992</v>
      </c>
      <c r="B9">
        <v>681</v>
      </c>
      <c r="C9">
        <v>356</v>
      </c>
      <c r="D9">
        <v>31</v>
      </c>
      <c r="E9">
        <v>8544</v>
      </c>
    </row>
    <row r="10" spans="1:15">
      <c r="A10">
        <v>1993</v>
      </c>
      <c r="B10">
        <v>637</v>
      </c>
      <c r="C10">
        <v>276</v>
      </c>
      <c r="D10">
        <v>105</v>
      </c>
      <c r="E10">
        <v>8800</v>
      </c>
    </row>
    <row r="11" spans="1:15">
      <c r="A11">
        <v>1994</v>
      </c>
      <c r="B11">
        <v>646</v>
      </c>
      <c r="C11">
        <v>466</v>
      </c>
      <c r="D11">
        <v>81</v>
      </c>
      <c r="E11">
        <v>8899</v>
      </c>
    </row>
    <row r="12" spans="1:15">
      <c r="A12">
        <v>1995</v>
      </c>
      <c r="B12">
        <v>619</v>
      </c>
      <c r="C12">
        <v>434</v>
      </c>
      <c r="D12">
        <v>102</v>
      </c>
      <c r="E12">
        <v>8982</v>
      </c>
    </row>
    <row r="13" spans="1:15">
      <c r="A13">
        <v>1996</v>
      </c>
      <c r="B13">
        <v>837</v>
      </c>
      <c r="C13">
        <v>343</v>
      </c>
      <c r="D13">
        <v>52</v>
      </c>
      <c r="E13">
        <v>9424</v>
      </c>
    </row>
    <row r="14" spans="1:15">
      <c r="A14">
        <v>1997</v>
      </c>
      <c r="B14">
        <v>924</v>
      </c>
      <c r="C14">
        <v>327</v>
      </c>
      <c r="D14">
        <v>128</v>
      </c>
      <c r="E14">
        <v>9893</v>
      </c>
    </row>
    <row r="15" spans="1:15">
      <c r="A15">
        <v>1998</v>
      </c>
      <c r="B15">
        <v>832</v>
      </c>
      <c r="C15">
        <v>327</v>
      </c>
      <c r="D15">
        <v>92</v>
      </c>
      <c r="E15">
        <v>10306</v>
      </c>
    </row>
    <row r="16" spans="1:15">
      <c r="A16">
        <v>1999</v>
      </c>
      <c r="B16">
        <v>819</v>
      </c>
      <c r="C16">
        <v>312</v>
      </c>
      <c r="D16">
        <v>148</v>
      </c>
      <c r="E16">
        <v>10655</v>
      </c>
    </row>
    <row r="17" spans="1:5">
      <c r="A17">
        <v>2000</v>
      </c>
      <c r="B17">
        <v>906</v>
      </c>
      <c r="C17">
        <v>271</v>
      </c>
      <c r="D17">
        <v>123</v>
      </c>
      <c r="E17">
        <v>11177</v>
      </c>
    </row>
    <row r="18" spans="1:5">
      <c r="A18">
        <v>2001</v>
      </c>
      <c r="B18">
        <v>807</v>
      </c>
      <c r="C18">
        <v>226</v>
      </c>
      <c r="D18">
        <v>155</v>
      </c>
      <c r="E18">
        <v>11603</v>
      </c>
    </row>
    <row r="19" spans="1:5">
      <c r="A19">
        <v>2002</v>
      </c>
      <c r="B19">
        <v>922</v>
      </c>
      <c r="C19">
        <v>373</v>
      </c>
      <c r="D19">
        <v>102</v>
      </c>
      <c r="E19">
        <v>12050</v>
      </c>
    </row>
    <row r="20" spans="1:5">
      <c r="A20">
        <v>2003</v>
      </c>
      <c r="B20">
        <v>858</v>
      </c>
      <c r="C20">
        <v>248</v>
      </c>
      <c r="D20">
        <v>223</v>
      </c>
      <c r="E20">
        <v>12437</v>
      </c>
    </row>
    <row r="21" spans="1:5">
      <c r="A21">
        <v>2004</v>
      </c>
      <c r="B21">
        <v>815</v>
      </c>
      <c r="C21">
        <v>381</v>
      </c>
      <c r="D21">
        <v>133</v>
      </c>
      <c r="E21">
        <v>12738</v>
      </c>
    </row>
    <row r="22" spans="1:5">
      <c r="A22">
        <v>2005</v>
      </c>
      <c r="B22">
        <v>970</v>
      </c>
      <c r="C22">
        <v>413</v>
      </c>
      <c r="D22">
        <v>202</v>
      </c>
      <c r="E22">
        <v>13093</v>
      </c>
    </row>
    <row r="23" spans="1:5">
      <c r="A23">
        <v>2006</v>
      </c>
      <c r="B23">
        <v>965</v>
      </c>
      <c r="C23">
        <v>390</v>
      </c>
      <c r="D23">
        <v>121</v>
      </c>
      <c r="E23">
        <v>13547</v>
      </c>
    </row>
    <row r="24" spans="1:5">
      <c r="A24">
        <v>2007</v>
      </c>
      <c r="B24">
        <v>996</v>
      </c>
      <c r="C24">
        <v>400</v>
      </c>
      <c r="D24">
        <v>172</v>
      </c>
      <c r="E24">
        <v>13971</v>
      </c>
    </row>
    <row r="25" spans="1:5">
      <c r="A25">
        <v>2008</v>
      </c>
      <c r="B25">
        <v>963</v>
      </c>
      <c r="C25">
        <v>395</v>
      </c>
      <c r="D25">
        <v>213</v>
      </c>
      <c r="E25">
        <v>14326</v>
      </c>
    </row>
    <row r="26" spans="1:5">
      <c r="A26">
        <v>2009</v>
      </c>
      <c r="B26">
        <v>1067</v>
      </c>
      <c r="C26">
        <v>474</v>
      </c>
      <c r="D26">
        <v>234</v>
      </c>
      <c r="E26">
        <v>14685</v>
      </c>
    </row>
    <row r="27" spans="1:5">
      <c r="A27">
        <v>2010</v>
      </c>
      <c r="B27">
        <v>984</v>
      </c>
      <c r="C27">
        <v>356</v>
      </c>
      <c r="D27">
        <v>356</v>
      </c>
      <c r="E27">
        <v>14932</v>
      </c>
    </row>
    <row r="28" spans="1:5">
      <c r="A28">
        <v>2011</v>
      </c>
      <c r="B28">
        <v>899</v>
      </c>
      <c r="C28">
        <v>349</v>
      </c>
      <c r="D28">
        <v>253</v>
      </c>
      <c r="E28">
        <v>15229</v>
      </c>
    </row>
    <row r="29" spans="1:5">
      <c r="A29">
        <v>2012</v>
      </c>
      <c r="B29">
        <v>935</v>
      </c>
      <c r="C29">
        <v>487</v>
      </c>
      <c r="D29">
        <v>248</v>
      </c>
      <c r="E29">
        <v>15429</v>
      </c>
    </row>
    <row r="30" spans="1:5">
      <c r="A30">
        <v>2013</v>
      </c>
      <c r="B30">
        <v>907</v>
      </c>
      <c r="C30">
        <v>472</v>
      </c>
      <c r="D30">
        <v>275</v>
      </c>
      <c r="E30">
        <v>15589</v>
      </c>
    </row>
    <row r="31" spans="1:5">
      <c r="A31">
        <v>2014</v>
      </c>
      <c r="B31">
        <v>807</v>
      </c>
      <c r="C31">
        <v>633</v>
      </c>
      <c r="D31">
        <v>209</v>
      </c>
      <c r="E31">
        <v>15554</v>
      </c>
    </row>
    <row r="32" spans="1:5">
      <c r="A32">
        <v>2015</v>
      </c>
      <c r="B32">
        <v>954</v>
      </c>
      <c r="C32" s="221">
        <v>478</v>
      </c>
      <c r="D32" s="221">
        <v>231</v>
      </c>
      <c r="E32">
        <v>15768</v>
      </c>
    </row>
    <row r="33" spans="1:5">
      <c r="A33">
        <v>2016</v>
      </c>
      <c r="B33">
        <v>971</v>
      </c>
      <c r="C33" s="221">
        <v>305</v>
      </c>
      <c r="D33" s="221">
        <v>251</v>
      </c>
      <c r="E33">
        <v>16151</v>
      </c>
    </row>
    <row r="34" spans="1:5">
      <c r="A34">
        <v>2017</v>
      </c>
      <c r="B34">
        <v>922</v>
      </c>
      <c r="C34" s="221">
        <f>278+64</f>
        <v>342</v>
      </c>
      <c r="D34" s="221">
        <v>224</v>
      </c>
      <c r="E34" s="401">
        <v>16507</v>
      </c>
    </row>
    <row r="35" spans="1:5">
      <c r="A35">
        <v>2018</v>
      </c>
      <c r="B35">
        <v>1019</v>
      </c>
      <c r="C35" s="221">
        <v>351</v>
      </c>
      <c r="D35" s="221">
        <v>226</v>
      </c>
      <c r="E35" s="401">
        <v>16869</v>
      </c>
    </row>
    <row r="36" spans="1:5">
      <c r="A36">
        <v>2019</v>
      </c>
      <c r="D36" s="401"/>
    </row>
    <row r="37" spans="1:5">
      <c r="D37" s="401"/>
      <c r="E37" s="401"/>
    </row>
    <row r="39" spans="1:5">
      <c r="E39" s="401">
        <f>E34+442</f>
        <v>16949</v>
      </c>
    </row>
    <row r="53" spans="1:5">
      <c r="B53" s="399" t="s">
        <v>19</v>
      </c>
      <c r="C53" t="s">
        <v>1972</v>
      </c>
      <c r="E53" t="s">
        <v>1973</v>
      </c>
    </row>
    <row r="54" spans="1:5">
      <c r="A54">
        <v>1985</v>
      </c>
      <c r="B54" s="401">
        <v>6937</v>
      </c>
      <c r="C54" s="401"/>
      <c r="E54">
        <v>1</v>
      </c>
    </row>
    <row r="55" spans="1:5">
      <c r="A55">
        <v>1986</v>
      </c>
      <c r="B55" s="401">
        <v>7023</v>
      </c>
      <c r="C55" s="401">
        <f t="shared" ref="C55:C83" si="3">SUM(B55-B54)</f>
        <v>86</v>
      </c>
      <c r="E55">
        <v>2</v>
      </c>
    </row>
    <row r="56" spans="1:5">
      <c r="A56">
        <v>1987</v>
      </c>
      <c r="B56" s="401">
        <v>7136</v>
      </c>
      <c r="C56" s="401">
        <f t="shared" si="3"/>
        <v>113</v>
      </c>
      <c r="E56">
        <v>3</v>
      </c>
    </row>
    <row r="57" spans="1:5">
      <c r="A57">
        <v>1988</v>
      </c>
      <c r="B57" s="401">
        <v>7379</v>
      </c>
      <c r="C57" s="401">
        <f t="shared" si="3"/>
        <v>243</v>
      </c>
      <c r="E57">
        <v>4</v>
      </c>
    </row>
    <row r="58" spans="1:5">
      <c r="A58">
        <v>1989</v>
      </c>
      <c r="B58" s="401">
        <v>7797</v>
      </c>
      <c r="C58" s="401">
        <f t="shared" si="3"/>
        <v>418</v>
      </c>
      <c r="E58">
        <v>5</v>
      </c>
    </row>
    <row r="59" spans="1:5">
      <c r="A59">
        <v>1990</v>
      </c>
      <c r="B59" s="401">
        <v>7987</v>
      </c>
      <c r="C59" s="401">
        <f t="shared" si="3"/>
        <v>190</v>
      </c>
      <c r="E59">
        <v>6</v>
      </c>
    </row>
    <row r="60" spans="1:5">
      <c r="A60">
        <v>1991</v>
      </c>
      <c r="B60" s="401">
        <v>8250</v>
      </c>
      <c r="C60" s="401">
        <f t="shared" si="3"/>
        <v>263</v>
      </c>
      <c r="E60">
        <v>7</v>
      </c>
    </row>
    <row r="61" spans="1:5">
      <c r="A61">
        <v>1992</v>
      </c>
      <c r="B61" s="401">
        <v>8544</v>
      </c>
      <c r="C61" s="401">
        <f t="shared" si="3"/>
        <v>294</v>
      </c>
      <c r="E61">
        <v>8</v>
      </c>
    </row>
    <row r="62" spans="1:5">
      <c r="A62">
        <v>1993</v>
      </c>
      <c r="B62" s="401">
        <v>8800</v>
      </c>
      <c r="C62" s="401">
        <f t="shared" si="3"/>
        <v>256</v>
      </c>
      <c r="E62">
        <v>9</v>
      </c>
    </row>
    <row r="63" spans="1:5">
      <c r="A63">
        <v>1994</v>
      </c>
      <c r="B63" s="401">
        <v>8899</v>
      </c>
      <c r="C63" s="401">
        <f t="shared" si="3"/>
        <v>99</v>
      </c>
      <c r="E63">
        <v>10</v>
      </c>
    </row>
    <row r="64" spans="1:5">
      <c r="A64">
        <v>1995</v>
      </c>
      <c r="B64" s="401">
        <v>8982</v>
      </c>
      <c r="C64" s="401">
        <f t="shared" si="3"/>
        <v>83</v>
      </c>
      <c r="E64">
        <v>11</v>
      </c>
    </row>
    <row r="65" spans="1:5">
      <c r="A65">
        <v>1996</v>
      </c>
      <c r="B65" s="401">
        <v>9424</v>
      </c>
      <c r="C65" s="401">
        <f t="shared" si="3"/>
        <v>442</v>
      </c>
      <c r="E65">
        <v>12</v>
      </c>
    </row>
    <row r="66" spans="1:5">
      <c r="A66">
        <v>1997</v>
      </c>
      <c r="B66" s="401">
        <v>9893</v>
      </c>
      <c r="C66" s="401">
        <f t="shared" si="3"/>
        <v>469</v>
      </c>
      <c r="E66">
        <v>13</v>
      </c>
    </row>
    <row r="67" spans="1:5">
      <c r="A67">
        <v>1998</v>
      </c>
      <c r="B67" s="401">
        <v>10306</v>
      </c>
      <c r="C67" s="401">
        <f t="shared" si="3"/>
        <v>413</v>
      </c>
      <c r="E67">
        <v>14</v>
      </c>
    </row>
    <row r="68" spans="1:5">
      <c r="A68">
        <v>1999</v>
      </c>
      <c r="B68" s="401">
        <v>10655</v>
      </c>
      <c r="C68" s="401">
        <f t="shared" si="3"/>
        <v>349</v>
      </c>
      <c r="E68">
        <v>15</v>
      </c>
    </row>
    <row r="69" spans="1:5">
      <c r="A69">
        <v>2000</v>
      </c>
      <c r="B69" s="401">
        <v>11177</v>
      </c>
      <c r="C69" s="401">
        <f t="shared" si="3"/>
        <v>522</v>
      </c>
      <c r="E69">
        <v>16</v>
      </c>
    </row>
    <row r="70" spans="1:5">
      <c r="A70">
        <v>2001</v>
      </c>
      <c r="B70" s="401">
        <v>11603</v>
      </c>
      <c r="C70" s="401">
        <f t="shared" si="3"/>
        <v>426</v>
      </c>
      <c r="E70">
        <v>17</v>
      </c>
    </row>
    <row r="71" spans="1:5">
      <c r="A71">
        <v>2002</v>
      </c>
      <c r="B71" s="401">
        <v>12050</v>
      </c>
      <c r="C71" s="401">
        <f t="shared" si="3"/>
        <v>447</v>
      </c>
      <c r="E71">
        <v>18</v>
      </c>
    </row>
    <row r="72" spans="1:5">
      <c r="A72">
        <v>2003</v>
      </c>
      <c r="B72" s="401">
        <v>12437</v>
      </c>
      <c r="C72" s="401">
        <f t="shared" si="3"/>
        <v>387</v>
      </c>
      <c r="E72">
        <v>19</v>
      </c>
    </row>
    <row r="73" spans="1:5">
      <c r="A73">
        <v>2004</v>
      </c>
      <c r="B73" s="401">
        <v>12738</v>
      </c>
      <c r="C73" s="401">
        <f t="shared" si="3"/>
        <v>301</v>
      </c>
      <c r="E73">
        <v>20</v>
      </c>
    </row>
    <row r="74" spans="1:5">
      <c r="A74">
        <v>2005</v>
      </c>
      <c r="B74" s="401">
        <v>13093</v>
      </c>
      <c r="C74" s="401">
        <f t="shared" si="3"/>
        <v>355</v>
      </c>
      <c r="E74">
        <v>21</v>
      </c>
    </row>
    <row r="75" spans="1:5">
      <c r="A75">
        <v>2006</v>
      </c>
      <c r="B75" s="401">
        <v>13547</v>
      </c>
      <c r="C75" s="401">
        <f t="shared" si="3"/>
        <v>454</v>
      </c>
      <c r="E75">
        <v>22</v>
      </c>
    </row>
    <row r="76" spans="1:5">
      <c r="A76">
        <v>2007</v>
      </c>
      <c r="B76" s="401">
        <v>13971</v>
      </c>
      <c r="C76" s="401">
        <f t="shared" si="3"/>
        <v>424</v>
      </c>
      <c r="E76">
        <v>23</v>
      </c>
    </row>
    <row r="77" spans="1:5">
      <c r="A77">
        <v>2008</v>
      </c>
      <c r="B77" s="401">
        <v>14326</v>
      </c>
      <c r="C77" s="401">
        <f t="shared" si="3"/>
        <v>355</v>
      </c>
      <c r="E77">
        <v>24</v>
      </c>
    </row>
    <row r="78" spans="1:5">
      <c r="A78">
        <v>2009</v>
      </c>
      <c r="B78" s="401">
        <v>14685</v>
      </c>
      <c r="C78" s="401">
        <f t="shared" si="3"/>
        <v>359</v>
      </c>
      <c r="E78">
        <v>25</v>
      </c>
    </row>
    <row r="79" spans="1:5">
      <c r="A79">
        <v>2010</v>
      </c>
      <c r="B79" s="401">
        <v>14932</v>
      </c>
      <c r="C79" s="401">
        <f t="shared" si="3"/>
        <v>247</v>
      </c>
      <c r="E79">
        <v>26</v>
      </c>
    </row>
    <row r="80" spans="1:5">
      <c r="A80">
        <v>2011</v>
      </c>
      <c r="B80" s="401">
        <v>15229</v>
      </c>
      <c r="C80" s="401">
        <f t="shared" si="3"/>
        <v>297</v>
      </c>
      <c r="E80">
        <v>27</v>
      </c>
    </row>
    <row r="81" spans="1:5">
      <c r="A81">
        <v>2012</v>
      </c>
      <c r="B81" s="401">
        <v>15429</v>
      </c>
      <c r="C81" s="401">
        <f t="shared" si="3"/>
        <v>200</v>
      </c>
      <c r="E81">
        <v>28</v>
      </c>
    </row>
    <row r="82" spans="1:5">
      <c r="A82">
        <v>2013</v>
      </c>
      <c r="B82" s="401">
        <v>15589</v>
      </c>
      <c r="C82" s="401">
        <f t="shared" si="3"/>
        <v>160</v>
      </c>
      <c r="E82">
        <v>29</v>
      </c>
    </row>
    <row r="83" spans="1:5">
      <c r="A83">
        <v>2014</v>
      </c>
      <c r="B83" s="401">
        <v>15554</v>
      </c>
      <c r="C83" s="401">
        <f t="shared" si="3"/>
        <v>-35</v>
      </c>
      <c r="E83">
        <v>30</v>
      </c>
    </row>
    <row r="84" spans="1:5">
      <c r="A84">
        <v>2015</v>
      </c>
      <c r="B84" s="401">
        <v>15768</v>
      </c>
      <c r="C84" s="401">
        <f>SUM(B84-B83)</f>
        <v>214</v>
      </c>
      <c r="E84">
        <v>31</v>
      </c>
    </row>
    <row r="85" spans="1:5">
      <c r="A85">
        <v>2016</v>
      </c>
      <c r="B85" s="401">
        <v>16151</v>
      </c>
      <c r="C85" s="401">
        <f>SUM(B85-B84)</f>
        <v>383</v>
      </c>
      <c r="E85">
        <v>32</v>
      </c>
    </row>
    <row r="86" spans="1:5">
      <c r="A86">
        <v>2017</v>
      </c>
      <c r="B86" s="401">
        <v>16507</v>
      </c>
      <c r="C86" s="401">
        <f>SUM(B86-B85)</f>
        <v>356</v>
      </c>
      <c r="E86">
        <v>33</v>
      </c>
    </row>
    <row r="87" spans="1:5">
      <c r="A87">
        <v>2018</v>
      </c>
      <c r="B87" s="401">
        <v>16869</v>
      </c>
      <c r="C87">
        <v>442</v>
      </c>
      <c r="E87">
        <v>34</v>
      </c>
    </row>
    <row r="88" spans="1:5">
      <c r="A88">
        <v>2019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">
    <pageSetUpPr fitToPage="1"/>
  </sheetPr>
  <dimension ref="B1:W64"/>
  <sheetViews>
    <sheetView showGridLines="0" zoomScale="70" zoomScaleNormal="70" workbookViewId="0">
      <selection activeCell="O5" sqref="O5"/>
    </sheetView>
  </sheetViews>
  <sheetFormatPr defaultRowHeight="15"/>
  <cols>
    <col min="1" max="1" width="2.5703125" customWidth="1"/>
    <col min="2" max="2" width="38.42578125" bestFit="1" customWidth="1"/>
    <col min="16" max="16" width="3.42578125" customWidth="1"/>
    <col min="17" max="17" width="27.140625" bestFit="1" customWidth="1"/>
    <col min="18" max="18" width="16.28515625" bestFit="1" customWidth="1"/>
    <col min="19" max="19" width="12.140625" customWidth="1"/>
    <col min="21" max="21" width="9.140625" customWidth="1"/>
    <col min="22" max="22" width="11.42578125" customWidth="1"/>
    <col min="23" max="23" width="7.7109375" customWidth="1"/>
    <col min="24" max="24" width="11.42578125" customWidth="1"/>
  </cols>
  <sheetData>
    <row r="1" spans="2:22" ht="15.75" thickBot="1"/>
    <row r="2" spans="2:22">
      <c r="B2" s="2"/>
      <c r="C2" s="13">
        <v>12</v>
      </c>
      <c r="D2" s="13">
        <v>11</v>
      </c>
      <c r="E2" s="13">
        <v>10</v>
      </c>
      <c r="F2" s="13">
        <v>9</v>
      </c>
      <c r="G2" s="13">
        <v>8</v>
      </c>
      <c r="H2" s="13">
        <v>7</v>
      </c>
      <c r="I2" s="13">
        <v>6</v>
      </c>
      <c r="J2" s="13">
        <v>5</v>
      </c>
      <c r="K2" s="13">
        <v>4</v>
      </c>
      <c r="L2" s="13">
        <v>3</v>
      </c>
      <c r="M2" s="13">
        <v>2</v>
      </c>
      <c r="N2" s="13">
        <v>1</v>
      </c>
      <c r="O2" s="4"/>
      <c r="Q2" s="81" t="str">
        <f>Goal!Q3</f>
        <v>As of 08-29-2018</v>
      </c>
      <c r="R2" s="80" t="s">
        <v>4</v>
      </c>
      <c r="S2" s="4"/>
      <c r="U2" s="26">
        <f>SUM($R$16*0.05)</f>
        <v>47.5</v>
      </c>
      <c r="V2" s="27">
        <v>0.05</v>
      </c>
    </row>
    <row r="3" spans="2:22">
      <c r="B3" s="5"/>
      <c r="C3" s="14">
        <v>42917</v>
      </c>
      <c r="D3" s="14">
        <v>42948</v>
      </c>
      <c r="E3" s="14">
        <v>42979</v>
      </c>
      <c r="F3" s="14">
        <v>43009</v>
      </c>
      <c r="G3" s="14">
        <v>43040</v>
      </c>
      <c r="H3" s="14">
        <v>43070</v>
      </c>
      <c r="I3" s="14">
        <v>43101</v>
      </c>
      <c r="J3" s="14">
        <v>43132</v>
      </c>
      <c r="K3" s="14">
        <v>43160</v>
      </c>
      <c r="L3" s="14">
        <v>43191</v>
      </c>
      <c r="M3" s="14">
        <v>43221</v>
      </c>
      <c r="N3" s="14">
        <v>43252</v>
      </c>
      <c r="O3" s="6"/>
      <c r="Q3" s="18">
        <v>42917</v>
      </c>
      <c r="R3" s="1">
        <f>C4</f>
        <v>24</v>
      </c>
      <c r="S3" s="22">
        <f t="shared" ref="S3:S14" si="0">SUM(R3/$R$16)</f>
        <v>2.5263157894736842E-2</v>
      </c>
      <c r="U3" s="28">
        <f>SUM($R$16*0.06)</f>
        <v>57</v>
      </c>
      <c r="V3" s="29">
        <v>0.06</v>
      </c>
    </row>
    <row r="4" spans="2:22">
      <c r="B4" s="5" t="s">
        <v>0</v>
      </c>
      <c r="C4" s="87">
        <f>Goal!C4</f>
        <v>24</v>
      </c>
      <c r="D4" s="21">
        <f>Goal!D4</f>
        <v>80</v>
      </c>
      <c r="E4" s="21">
        <f>Goal!E4</f>
        <v>0</v>
      </c>
      <c r="F4" s="21">
        <f>Goal!F4</f>
        <v>0</v>
      </c>
      <c r="G4" s="21">
        <f>Goal!G4</f>
        <v>0</v>
      </c>
      <c r="H4" s="21">
        <f>Goal!H4</f>
        <v>0</v>
      </c>
      <c r="I4" s="87">
        <f>Goal!I4</f>
        <v>0</v>
      </c>
      <c r="J4" s="21">
        <f>Goal!J4</f>
        <v>0</v>
      </c>
      <c r="K4" s="21">
        <f>Goal!K4</f>
        <v>0</v>
      </c>
      <c r="L4" s="21">
        <f>Goal!L4</f>
        <v>0</v>
      </c>
      <c r="M4" s="21">
        <f>Goal!M4</f>
        <v>0</v>
      </c>
      <c r="N4" s="21">
        <f>Goal!N4</f>
        <v>0</v>
      </c>
      <c r="O4" s="6">
        <f t="shared" ref="O4:O9" si="1">SUM(C4:N4)</f>
        <v>104</v>
      </c>
      <c r="Q4" s="18">
        <v>42948</v>
      </c>
      <c r="R4" s="1">
        <f>D4</f>
        <v>80</v>
      </c>
      <c r="S4" s="22">
        <f t="shared" si="0"/>
        <v>8.4210526315789472E-2</v>
      </c>
      <c r="U4" s="28">
        <f>SUM($R$16*0.07)</f>
        <v>66.5</v>
      </c>
      <c r="V4" s="29">
        <v>7.0000000000000007E-2</v>
      </c>
    </row>
    <row r="5" spans="2:22">
      <c r="B5" s="5" t="s">
        <v>16</v>
      </c>
      <c r="C5" s="16">
        <v>42</v>
      </c>
      <c r="D5" s="16">
        <v>70</v>
      </c>
      <c r="E5" s="16">
        <v>55</v>
      </c>
      <c r="F5" s="16">
        <v>85</v>
      </c>
      <c r="G5" s="16">
        <v>104</v>
      </c>
      <c r="H5" s="16">
        <v>34</v>
      </c>
      <c r="I5" s="16">
        <v>101</v>
      </c>
      <c r="J5" s="16">
        <v>71</v>
      </c>
      <c r="K5" s="16">
        <v>85</v>
      </c>
      <c r="L5" s="16">
        <v>101</v>
      </c>
      <c r="M5" s="16">
        <v>101</v>
      </c>
      <c r="N5" s="16">
        <v>101</v>
      </c>
      <c r="O5" s="6">
        <f t="shared" si="1"/>
        <v>950</v>
      </c>
      <c r="Q5" s="18">
        <v>42979</v>
      </c>
      <c r="R5" s="1">
        <f>E4</f>
        <v>0</v>
      </c>
      <c r="S5" s="22">
        <f t="shared" si="0"/>
        <v>0</v>
      </c>
      <c r="U5" s="28">
        <f>SUM($R$16*0.08)</f>
        <v>76</v>
      </c>
      <c r="V5" s="29">
        <v>0.08</v>
      </c>
    </row>
    <row r="6" spans="2:22">
      <c r="B6" s="85" t="s">
        <v>637</v>
      </c>
      <c r="C6" s="87">
        <v>36</v>
      </c>
      <c r="D6" s="87">
        <v>57</v>
      </c>
      <c r="E6" s="87">
        <v>72</v>
      </c>
      <c r="F6" s="87">
        <v>51</v>
      </c>
      <c r="G6" s="87">
        <v>82</v>
      </c>
      <c r="H6" s="87">
        <v>89</v>
      </c>
      <c r="I6" s="87">
        <v>44</v>
      </c>
      <c r="J6" s="87">
        <v>86</v>
      </c>
      <c r="K6" s="87">
        <v>109</v>
      </c>
      <c r="L6" s="87">
        <v>78</v>
      </c>
      <c r="M6" s="87">
        <v>119</v>
      </c>
      <c r="N6" s="87">
        <v>99</v>
      </c>
      <c r="O6" s="183">
        <f t="shared" si="1"/>
        <v>922</v>
      </c>
      <c r="Q6" s="18">
        <v>43009</v>
      </c>
      <c r="R6" s="1">
        <f>F4</f>
        <v>0</v>
      </c>
      <c r="S6" s="22">
        <f t="shared" si="0"/>
        <v>0</v>
      </c>
      <c r="U6" s="28"/>
      <c r="V6" s="29"/>
    </row>
    <row r="7" spans="2:22">
      <c r="B7" s="85" t="s">
        <v>136</v>
      </c>
      <c r="C7" s="87">
        <v>31</v>
      </c>
      <c r="D7" s="87">
        <v>69</v>
      </c>
      <c r="E7" s="87">
        <v>60</v>
      </c>
      <c r="F7" s="87">
        <v>76</v>
      </c>
      <c r="G7" s="87">
        <v>89</v>
      </c>
      <c r="H7" s="87">
        <v>96</v>
      </c>
      <c r="I7" s="87">
        <v>57</v>
      </c>
      <c r="J7" s="87">
        <v>94</v>
      </c>
      <c r="K7" s="87">
        <v>83</v>
      </c>
      <c r="L7" s="87">
        <v>77</v>
      </c>
      <c r="M7" s="87">
        <v>106</v>
      </c>
      <c r="N7" s="87">
        <v>133</v>
      </c>
      <c r="O7" s="183">
        <f t="shared" si="1"/>
        <v>971</v>
      </c>
      <c r="Q7" s="18">
        <v>43040</v>
      </c>
      <c r="R7" s="1">
        <f>G4</f>
        <v>0</v>
      </c>
      <c r="S7" s="22">
        <f t="shared" si="0"/>
        <v>0</v>
      </c>
      <c r="U7" s="28">
        <f>SUM($R$16*0.09)</f>
        <v>85.5</v>
      </c>
      <c r="V7" s="29">
        <v>0.09</v>
      </c>
    </row>
    <row r="8" spans="2:22" ht="15.75" thickBot="1">
      <c r="B8" s="5" t="s">
        <v>26</v>
      </c>
      <c r="C8" s="21">
        <v>60</v>
      </c>
      <c r="D8" s="21">
        <v>57</v>
      </c>
      <c r="E8" s="21">
        <v>70</v>
      </c>
      <c r="F8" s="21">
        <v>95</v>
      </c>
      <c r="G8" s="21">
        <v>70</v>
      </c>
      <c r="H8" s="21">
        <v>77</v>
      </c>
      <c r="I8" s="21">
        <v>67</v>
      </c>
      <c r="J8" s="21">
        <v>68</v>
      </c>
      <c r="K8" s="21">
        <v>99</v>
      </c>
      <c r="L8" s="21">
        <v>82</v>
      </c>
      <c r="M8" s="21">
        <v>92</v>
      </c>
      <c r="N8" s="21">
        <v>117</v>
      </c>
      <c r="O8" s="6">
        <f t="shared" si="1"/>
        <v>954</v>
      </c>
      <c r="Q8" s="18">
        <v>43070</v>
      </c>
      <c r="R8" s="1">
        <f>H4</f>
        <v>0</v>
      </c>
      <c r="S8" s="22">
        <f t="shared" si="0"/>
        <v>0</v>
      </c>
      <c r="U8" s="36">
        <f>SUM($R$16*0.1)</f>
        <v>95</v>
      </c>
      <c r="V8" s="31">
        <v>0.1</v>
      </c>
    </row>
    <row r="9" spans="2:22" ht="15.75" thickBot="1">
      <c r="B9" s="5" t="s">
        <v>25</v>
      </c>
      <c r="C9" s="1">
        <v>45</v>
      </c>
      <c r="D9" s="1">
        <v>39</v>
      </c>
      <c r="E9" s="1">
        <v>51</v>
      </c>
      <c r="F9" s="1">
        <v>90</v>
      </c>
      <c r="G9" s="1">
        <v>56</v>
      </c>
      <c r="H9" s="1">
        <v>89</v>
      </c>
      <c r="I9" s="1">
        <v>49</v>
      </c>
      <c r="J9" s="1">
        <v>57</v>
      </c>
      <c r="K9" s="1">
        <v>74</v>
      </c>
      <c r="L9" s="1">
        <v>62</v>
      </c>
      <c r="M9" s="1">
        <v>110</v>
      </c>
      <c r="N9" s="1">
        <v>85</v>
      </c>
      <c r="O9" s="6">
        <f t="shared" si="1"/>
        <v>807</v>
      </c>
      <c r="Q9" s="18">
        <v>43101</v>
      </c>
      <c r="R9" s="1">
        <f>I4</f>
        <v>0</v>
      </c>
      <c r="S9" s="22">
        <f t="shared" si="0"/>
        <v>0</v>
      </c>
    </row>
    <row r="10" spans="2:22" ht="15.75" thickBot="1">
      <c r="B10" s="9" t="s">
        <v>10</v>
      </c>
      <c r="C10" s="17">
        <f t="shared" ref="C10:N10" si="2">SUM(C4/C5)</f>
        <v>0.5714285714285714</v>
      </c>
      <c r="D10" s="17">
        <f t="shared" si="2"/>
        <v>1.1428571428571428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1"/>
      <c r="Q10" s="18">
        <v>43132</v>
      </c>
      <c r="R10" s="1">
        <f>J4</f>
        <v>0</v>
      </c>
      <c r="S10" s="22">
        <f t="shared" si="0"/>
        <v>0</v>
      </c>
      <c r="U10" s="32">
        <f>SUM(C13*0.85)</f>
        <v>807.5</v>
      </c>
      <c r="V10" s="33">
        <v>0.85</v>
      </c>
    </row>
    <row r="11" spans="2:22" ht="15.75" thickBot="1">
      <c r="Q11" s="18">
        <v>43160</v>
      </c>
      <c r="R11" s="1">
        <f>K4</f>
        <v>0</v>
      </c>
      <c r="S11" s="22">
        <f t="shared" si="0"/>
        <v>0</v>
      </c>
      <c r="U11" s="34">
        <f>SUM(U10-O4)</f>
        <v>703.5</v>
      </c>
      <c r="V11" s="35" t="s">
        <v>14</v>
      </c>
    </row>
    <row r="12" spans="2:22" ht="16.5" thickBot="1">
      <c r="B12" s="12" t="s">
        <v>11</v>
      </c>
      <c r="C12" s="3"/>
      <c r="D12" s="3"/>
      <c r="E12" s="3"/>
      <c r="F12" s="3"/>
      <c r="G12" s="3"/>
      <c r="H12" s="4"/>
      <c r="Q12" s="18">
        <v>43191</v>
      </c>
      <c r="R12" s="1">
        <f>L4</f>
        <v>0</v>
      </c>
      <c r="S12" s="22">
        <f t="shared" si="0"/>
        <v>0</v>
      </c>
    </row>
    <row r="13" spans="2:22">
      <c r="B13" s="5" t="s">
        <v>5</v>
      </c>
      <c r="C13" s="1">
        <v>950</v>
      </c>
      <c r="D13" s="1"/>
      <c r="E13" s="1"/>
      <c r="F13" s="1"/>
      <c r="G13" s="1"/>
      <c r="H13" s="6"/>
      <c r="Q13" s="18">
        <v>43221</v>
      </c>
      <c r="R13" s="1">
        <f>M4</f>
        <v>0</v>
      </c>
      <c r="S13" s="22">
        <f t="shared" si="0"/>
        <v>0</v>
      </c>
      <c r="U13" s="554" t="s">
        <v>15</v>
      </c>
      <c r="V13" s="555"/>
    </row>
    <row r="14" spans="2:22">
      <c r="B14" s="5" t="s">
        <v>9</v>
      </c>
      <c r="C14" s="1">
        <f>O4</f>
        <v>104</v>
      </c>
      <c r="D14" s="1"/>
      <c r="E14" s="1"/>
      <c r="F14" s="1"/>
      <c r="G14" s="1"/>
      <c r="H14" s="6"/>
      <c r="Q14" s="18">
        <v>43252</v>
      </c>
      <c r="R14" s="1">
        <f>N4</f>
        <v>0</v>
      </c>
      <c r="S14" s="22">
        <f t="shared" si="0"/>
        <v>0</v>
      </c>
      <c r="U14" s="556">
        <f>Goal!U13:V13</f>
        <v>52</v>
      </c>
      <c r="V14" s="557"/>
    </row>
    <row r="15" spans="2:22">
      <c r="B15" s="5" t="s">
        <v>6</v>
      </c>
      <c r="C15" s="1">
        <f>SUM(C13-C14)</f>
        <v>846</v>
      </c>
      <c r="D15" s="1"/>
      <c r="E15" s="1"/>
      <c r="F15" s="1"/>
      <c r="G15" s="1"/>
      <c r="H15" s="6"/>
      <c r="Q15" s="19" t="s">
        <v>3</v>
      </c>
      <c r="R15" s="1">
        <f>SUM(R3:R14)</f>
        <v>104</v>
      </c>
      <c r="S15" s="6"/>
      <c r="U15" s="561" t="s">
        <v>50</v>
      </c>
      <c r="V15" s="562"/>
    </row>
    <row r="16" spans="2:22" ht="15.75" thickBot="1">
      <c r="B16" s="5" t="s">
        <v>7</v>
      </c>
      <c r="C16" s="7">
        <v>3</v>
      </c>
      <c r="D16" s="1" t="s">
        <v>622</v>
      </c>
      <c r="E16" s="1"/>
      <c r="F16" s="1"/>
      <c r="G16" s="1"/>
      <c r="H16" s="6"/>
      <c r="Q16" s="19" t="s">
        <v>1</v>
      </c>
      <c r="R16" s="1">
        <v>950</v>
      </c>
      <c r="S16" s="6">
        <f>SUM(R16-R15)</f>
        <v>846</v>
      </c>
      <c r="U16" s="661">
        <f>950/12</f>
        <v>79.166666666666671</v>
      </c>
      <c r="V16" s="662"/>
    </row>
    <row r="17" spans="2:23" ht="15.75" thickBot="1">
      <c r="B17" s="5" t="s">
        <v>8</v>
      </c>
      <c r="C17" s="8">
        <f>SUM(C15/C16)</f>
        <v>282</v>
      </c>
      <c r="D17" s="1" t="s">
        <v>623</v>
      </c>
      <c r="E17" s="1"/>
      <c r="F17" s="1"/>
      <c r="G17" s="1"/>
      <c r="H17" s="6"/>
      <c r="Q17" s="20" t="s">
        <v>2</v>
      </c>
      <c r="R17" s="23">
        <f>SUM(R15/R16)</f>
        <v>0.10947368421052632</v>
      </c>
      <c r="S17" s="11"/>
      <c r="W17" s="48"/>
    </row>
    <row r="18" spans="2:23" ht="15.75" thickBot="1">
      <c r="B18" s="9"/>
      <c r="C18" s="10"/>
      <c r="D18" s="10" t="s">
        <v>13</v>
      </c>
      <c r="E18" s="10"/>
      <c r="F18" s="10"/>
      <c r="G18" s="10"/>
      <c r="H18" s="11"/>
      <c r="U18" s="659" t="s">
        <v>17</v>
      </c>
      <c r="V18" s="660"/>
      <c r="W18" s="37"/>
    </row>
    <row r="19" spans="2:23" ht="15.75" thickBot="1">
      <c r="U19" s="563">
        <f>SUM(O4-O8)</f>
        <v>-850</v>
      </c>
      <c r="V19" s="564"/>
    </row>
    <row r="20" spans="2:23" ht="15.75" thickBot="1">
      <c r="V20" s="1"/>
    </row>
    <row r="21" spans="2:23">
      <c r="S21" s="558" t="s">
        <v>23</v>
      </c>
      <c r="T21" s="559"/>
      <c r="U21" s="559"/>
      <c r="V21" s="560"/>
      <c r="W21" s="1"/>
    </row>
    <row r="22" spans="2:23">
      <c r="S22" s="38" t="s">
        <v>1</v>
      </c>
      <c r="T22" s="39" t="s">
        <v>20</v>
      </c>
      <c r="U22" s="39" t="s">
        <v>14</v>
      </c>
      <c r="V22" s="40" t="s">
        <v>21</v>
      </c>
    </row>
    <row r="23" spans="2:23">
      <c r="S23" s="43">
        <v>950</v>
      </c>
      <c r="T23" s="42">
        <f>Goal!T23</f>
        <v>118</v>
      </c>
      <c r="U23" s="39">
        <f>SUM(S23-T23)</f>
        <v>832</v>
      </c>
      <c r="V23" s="46">
        <f>SUM(T23/S23)</f>
        <v>0.12421052631578948</v>
      </c>
    </row>
    <row r="24" spans="2:23" ht="15.75" thickBot="1">
      <c r="S24" s="9" t="s">
        <v>22</v>
      </c>
      <c r="T24" s="45">
        <v>16</v>
      </c>
      <c r="U24" s="10" t="s">
        <v>27</v>
      </c>
      <c r="V24" s="11"/>
    </row>
    <row r="25" spans="2:23" ht="15.75" thickBot="1"/>
    <row r="26" spans="2:23">
      <c r="S26" s="558" t="s">
        <v>18</v>
      </c>
      <c r="T26" s="559"/>
      <c r="U26" s="559"/>
      <c r="V26" s="560"/>
    </row>
    <row r="27" spans="2:23">
      <c r="S27" s="38" t="s">
        <v>1</v>
      </c>
      <c r="T27" s="39" t="s">
        <v>20</v>
      </c>
      <c r="U27" s="39" t="s">
        <v>14</v>
      </c>
      <c r="V27" s="40" t="s">
        <v>21</v>
      </c>
    </row>
    <row r="28" spans="2:23">
      <c r="S28" s="43">
        <v>630</v>
      </c>
      <c r="T28" s="42">
        <f>Goal!$T$28</f>
        <v>44</v>
      </c>
      <c r="U28" s="39">
        <f>SUM(S28-T28)</f>
        <v>586</v>
      </c>
      <c r="V28" s="46">
        <f>SUM(T28/S28)</f>
        <v>6.9841269841269843E-2</v>
      </c>
    </row>
    <row r="29" spans="2:23" ht="15.75" thickBot="1">
      <c r="S29" s="9" t="s">
        <v>22</v>
      </c>
      <c r="T29" s="45">
        <f>Goal!T29</f>
        <v>24</v>
      </c>
      <c r="U29" s="10" t="s">
        <v>27</v>
      </c>
      <c r="V29" s="11"/>
    </row>
    <row r="30" spans="2:23" ht="15.75" thickBot="1"/>
    <row r="31" spans="2:23">
      <c r="S31" s="558" t="s">
        <v>19</v>
      </c>
      <c r="T31" s="559"/>
      <c r="U31" s="559"/>
      <c r="V31" s="560"/>
    </row>
    <row r="32" spans="2:23">
      <c r="S32" s="38" t="s">
        <v>1</v>
      </c>
      <c r="T32" s="39" t="s">
        <v>20</v>
      </c>
      <c r="U32" s="39" t="s">
        <v>14</v>
      </c>
      <c r="V32" s="40" t="s">
        <v>21</v>
      </c>
    </row>
    <row r="33" spans="19:22">
      <c r="S33" s="43">
        <v>285</v>
      </c>
      <c r="T33" s="42">
        <f>Goal!T33</f>
        <v>14</v>
      </c>
      <c r="U33" s="39">
        <f>SUM(S33-T33)</f>
        <v>271</v>
      </c>
      <c r="V33" s="46">
        <f>SUM(T33/S33)</f>
        <v>4.912280701754386E-2</v>
      </c>
    </row>
    <row r="34" spans="19:22" ht="15.75" thickBot="1">
      <c r="S34" s="9" t="s">
        <v>22</v>
      </c>
      <c r="T34" s="45">
        <f>Goal!T34</f>
        <v>17</v>
      </c>
      <c r="U34" s="10" t="s">
        <v>27</v>
      </c>
      <c r="V34" s="11"/>
    </row>
    <row r="35" spans="19:22">
      <c r="S35" s="663"/>
      <c r="T35" s="663"/>
      <c r="U35" s="663"/>
      <c r="V35" s="663"/>
    </row>
    <row r="36" spans="19:22">
      <c r="S36" s="664"/>
      <c r="T36" s="664"/>
      <c r="U36" s="664"/>
      <c r="V36" s="664"/>
    </row>
    <row r="37" spans="19:22" ht="15.75" thickBot="1">
      <c r="S37" s="664"/>
      <c r="T37" s="664"/>
      <c r="U37" s="664"/>
      <c r="V37" s="664"/>
    </row>
    <row r="38" spans="19:22">
      <c r="S38" s="558" t="s">
        <v>48</v>
      </c>
      <c r="T38" s="559"/>
      <c r="U38" s="559"/>
      <c r="V38" s="560"/>
    </row>
    <row r="39" spans="19:22" ht="15.75" thickBot="1">
      <c r="S39" s="9" t="s">
        <v>752</v>
      </c>
      <c r="T39" s="10"/>
      <c r="U39" s="10"/>
      <c r="V39" s="222">
        <f>Goal!$V$37</f>
        <v>88</v>
      </c>
    </row>
    <row r="49" spans="17:22" ht="15.75" thickBot="1"/>
    <row r="50" spans="17:22">
      <c r="Q50" s="558" t="s">
        <v>40</v>
      </c>
      <c r="R50" s="559"/>
      <c r="S50" s="559"/>
      <c r="T50" s="559"/>
      <c r="U50" s="559"/>
      <c r="V50" s="560"/>
    </row>
    <row r="51" spans="17:22">
      <c r="Q51" s="85"/>
      <c r="R51" s="84"/>
      <c r="S51" s="39" t="s">
        <v>1</v>
      </c>
      <c r="T51" s="39" t="s">
        <v>20</v>
      </c>
      <c r="U51" s="39" t="s">
        <v>14</v>
      </c>
      <c r="V51" s="40" t="s">
        <v>21</v>
      </c>
    </row>
    <row r="52" spans="17:22">
      <c r="Q52" s="153" t="s">
        <v>110</v>
      </c>
      <c r="R52" s="84"/>
      <c r="S52" s="152">
        <f>Goal!S43</f>
        <v>1.05</v>
      </c>
      <c r="T52" s="150">
        <f>Goal!T43</f>
        <v>0.12421052631578948</v>
      </c>
      <c r="U52" s="150">
        <f>Goal!U43</f>
        <v>0.92578947368421061</v>
      </c>
      <c r="V52" s="86"/>
    </row>
    <row r="53" spans="17:22">
      <c r="Q53" s="85"/>
      <c r="R53" s="84"/>
      <c r="S53" s="155">
        <f>Goal!S44</f>
        <v>998</v>
      </c>
      <c r="T53" s="155">
        <f>Goal!T44</f>
        <v>118</v>
      </c>
      <c r="U53" s="155">
        <f>Goal!U44</f>
        <v>880</v>
      </c>
      <c r="V53" s="86"/>
    </row>
    <row r="54" spans="17:22">
      <c r="Q54" s="153" t="s">
        <v>37</v>
      </c>
      <c r="R54" s="84"/>
      <c r="S54" s="42">
        <v>1</v>
      </c>
      <c r="T54" s="42">
        <f>Goal!T45</f>
        <v>0</v>
      </c>
      <c r="U54" s="39">
        <f>SUM(S54-T54)</f>
        <v>1</v>
      </c>
      <c r="V54" s="46">
        <f>SUM(T54/S54)</f>
        <v>0</v>
      </c>
    </row>
    <row r="55" spans="17:22">
      <c r="Q55" s="153" t="s">
        <v>38</v>
      </c>
      <c r="R55" s="84"/>
      <c r="S55" s="39">
        <v>25</v>
      </c>
      <c r="T55" s="42">
        <f>Goal!T46</f>
        <v>0</v>
      </c>
      <c r="U55" s="39">
        <f>SUM(S55-T55)</f>
        <v>25</v>
      </c>
      <c r="V55" s="46">
        <f>SUM(T55/S55)</f>
        <v>0</v>
      </c>
    </row>
    <row r="56" spans="17:22">
      <c r="Q56" s="153" t="s">
        <v>39</v>
      </c>
      <c r="R56" s="84"/>
      <c r="S56" s="39">
        <v>30</v>
      </c>
      <c r="T56" s="42">
        <f>Goal!T47</f>
        <v>0</v>
      </c>
      <c r="U56" s="39">
        <f>SUM(S56-T56)</f>
        <v>30</v>
      </c>
      <c r="V56" s="46">
        <f>SUM(T56/S56)</f>
        <v>0</v>
      </c>
    </row>
    <row r="57" spans="17:22" ht="15.75" thickBot="1">
      <c r="Q57" s="65" t="s">
        <v>639</v>
      </c>
      <c r="R57" s="10"/>
      <c r="S57" s="63">
        <v>16</v>
      </c>
      <c r="T57" s="68">
        <v>19</v>
      </c>
      <c r="U57" s="63">
        <f>SUM(T57-S57)</f>
        <v>3</v>
      </c>
      <c r="V57" s="64">
        <f>SUM(S57/T57)</f>
        <v>0.84210526315789469</v>
      </c>
    </row>
    <row r="58" spans="17:22" ht="15.75" thickBot="1"/>
    <row r="59" spans="17:22">
      <c r="Q59" s="2"/>
      <c r="R59" s="154" t="s">
        <v>20</v>
      </c>
      <c r="S59" s="69"/>
      <c r="T59" s="69" t="s">
        <v>45</v>
      </c>
      <c r="U59" s="70"/>
    </row>
    <row r="60" spans="17:22">
      <c r="Q60" s="85"/>
      <c r="R60" s="67" t="s">
        <v>41</v>
      </c>
      <c r="S60" s="71" t="s">
        <v>1</v>
      </c>
      <c r="T60" s="71" t="s">
        <v>43</v>
      </c>
      <c r="U60" s="72" t="s">
        <v>44</v>
      </c>
    </row>
    <row r="61" spans="17:22">
      <c r="Q61" s="85" t="s">
        <v>46</v>
      </c>
      <c r="R61" s="171">
        <f>SUM(C5:N5)</f>
        <v>950</v>
      </c>
      <c r="S61" s="73"/>
      <c r="T61" s="73"/>
      <c r="U61" s="74"/>
    </row>
    <row r="62" spans="17:22">
      <c r="Q62" s="85" t="s">
        <v>42</v>
      </c>
      <c r="R62" s="42">
        <f>O4</f>
        <v>104</v>
      </c>
      <c r="S62" s="75">
        <f>SUM(R62-R61)</f>
        <v>-846</v>
      </c>
      <c r="T62" s="75">
        <f>SUM(R62-R63)</f>
        <v>-915</v>
      </c>
      <c r="U62" s="76">
        <f>SUM(R62-R64)</f>
        <v>-818</v>
      </c>
    </row>
    <row r="63" spans="17:22">
      <c r="Q63" s="85" t="s">
        <v>43</v>
      </c>
      <c r="R63" s="42">
        <f>Goal!R54</f>
        <v>1019</v>
      </c>
      <c r="S63" s="84"/>
      <c r="T63" s="84"/>
      <c r="U63" s="86"/>
    </row>
    <row r="64" spans="17:22" ht="15.75" thickBot="1">
      <c r="Q64" s="159" t="s">
        <v>49</v>
      </c>
      <c r="R64" s="68">
        <f>Goal!R55</f>
        <v>922</v>
      </c>
      <c r="S64" s="10"/>
      <c r="T64" s="10"/>
      <c r="U64" s="11"/>
    </row>
  </sheetData>
  <mergeCells count="12">
    <mergeCell ref="Q50:V50"/>
    <mergeCell ref="U13:V13"/>
    <mergeCell ref="U18:V18"/>
    <mergeCell ref="S31:V31"/>
    <mergeCell ref="U14:V14"/>
    <mergeCell ref="S21:V21"/>
    <mergeCell ref="S26:V26"/>
    <mergeCell ref="U19:V19"/>
    <mergeCell ref="U15:V15"/>
    <mergeCell ref="U16:V16"/>
    <mergeCell ref="S35:V37"/>
    <mergeCell ref="S38:V38"/>
  </mergeCells>
  <printOptions horizontalCentered="1"/>
  <pageMargins left="0.25" right="0.25" top="0.75" bottom="0.75" header="0.3" footer="0.3"/>
  <pageSetup scale="53" orientation="landscape" r:id="rId1"/>
  <headerFooter>
    <oddFooter>&amp;C&amp;D &amp;T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4D28-169D-4E1F-ADC0-CAA2F7E732FC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22"/>
  <sheetViews>
    <sheetView workbookViewId="0">
      <selection activeCell="B23" sqref="B23"/>
    </sheetView>
  </sheetViews>
  <sheetFormatPr defaultRowHeight="15"/>
  <cols>
    <col min="2" max="2" width="9.7109375" bestFit="1" customWidth="1"/>
  </cols>
  <sheetData>
    <row r="1" spans="1:24" ht="30" customHeight="1" thickBot="1">
      <c r="A1" s="178"/>
      <c r="B1" s="180" t="s">
        <v>264</v>
      </c>
      <c r="C1" s="180" t="s">
        <v>265</v>
      </c>
      <c r="D1" s="180" t="s">
        <v>266</v>
      </c>
      <c r="E1" s="180" t="s">
        <v>267</v>
      </c>
      <c r="F1" s="180" t="s">
        <v>268</v>
      </c>
      <c r="G1" s="180" t="s">
        <v>269</v>
      </c>
      <c r="H1" s="180" t="s">
        <v>270</v>
      </c>
      <c r="I1" s="180" t="s">
        <v>271</v>
      </c>
      <c r="J1" s="180" t="s">
        <v>272</v>
      </c>
      <c r="K1" s="180" t="s">
        <v>273</v>
      </c>
      <c r="L1" s="180" t="s">
        <v>274</v>
      </c>
      <c r="M1" s="180" t="s">
        <v>275</v>
      </c>
      <c r="N1" s="180" t="s">
        <v>276</v>
      </c>
      <c r="O1" s="180" t="s">
        <v>277</v>
      </c>
      <c r="P1" s="180" t="s">
        <v>278</v>
      </c>
      <c r="Q1" s="180" t="s">
        <v>279</v>
      </c>
      <c r="R1" s="180" t="s">
        <v>280</v>
      </c>
      <c r="S1" s="180" t="s">
        <v>281</v>
      </c>
      <c r="T1" s="180" t="s">
        <v>282</v>
      </c>
      <c r="U1" s="180" t="s">
        <v>283</v>
      </c>
      <c r="V1" s="180" t="s">
        <v>284</v>
      </c>
      <c r="W1" s="180" t="s">
        <v>285</v>
      </c>
      <c r="X1" s="178"/>
    </row>
    <row r="2" spans="1:24" ht="14.1" customHeight="1" thickBot="1">
      <c r="A2" s="178"/>
      <c r="B2" s="181" t="s">
        <v>313</v>
      </c>
      <c r="C2" s="181" t="s">
        <v>314</v>
      </c>
      <c r="D2" s="181" t="s">
        <v>315</v>
      </c>
      <c r="E2" s="181" t="s">
        <v>316</v>
      </c>
      <c r="F2" s="181" t="s">
        <v>290</v>
      </c>
      <c r="G2" s="181" t="s">
        <v>317</v>
      </c>
      <c r="H2" s="181" t="s">
        <v>292</v>
      </c>
      <c r="I2" s="182" t="s">
        <v>293</v>
      </c>
      <c r="J2" s="181" t="s">
        <v>318</v>
      </c>
      <c r="K2" s="181" t="s">
        <v>319</v>
      </c>
      <c r="L2" s="181" t="s">
        <v>296</v>
      </c>
      <c r="M2" s="181" t="s">
        <v>320</v>
      </c>
      <c r="N2" s="182" t="s">
        <v>321</v>
      </c>
      <c r="O2" s="182" t="s">
        <v>299</v>
      </c>
      <c r="P2" s="182" t="s">
        <v>299</v>
      </c>
      <c r="Q2" s="182" t="s">
        <v>299</v>
      </c>
      <c r="R2" s="181" t="s">
        <v>300</v>
      </c>
      <c r="S2" s="182" t="s">
        <v>322</v>
      </c>
      <c r="T2" s="181" t="s">
        <v>302</v>
      </c>
      <c r="U2" s="181" t="s">
        <v>299</v>
      </c>
      <c r="V2" s="182" t="s">
        <v>299</v>
      </c>
      <c r="W2" s="182" t="s">
        <v>299</v>
      </c>
      <c r="X2" s="178"/>
    </row>
    <row r="3" spans="1:24" ht="14.1" customHeight="1" thickBot="1">
      <c r="A3" s="178"/>
      <c r="B3" s="181" t="s">
        <v>323</v>
      </c>
      <c r="C3" s="181" t="s">
        <v>324</v>
      </c>
      <c r="D3" s="181" t="s">
        <v>315</v>
      </c>
      <c r="E3" s="181" t="s">
        <v>325</v>
      </c>
      <c r="F3" s="181" t="s">
        <v>290</v>
      </c>
      <c r="G3" s="181" t="s">
        <v>326</v>
      </c>
      <c r="H3" s="181" t="s">
        <v>292</v>
      </c>
      <c r="I3" s="182" t="s">
        <v>293</v>
      </c>
      <c r="J3" s="181" t="s">
        <v>327</v>
      </c>
      <c r="K3" s="181" t="s">
        <v>328</v>
      </c>
      <c r="L3" s="181" t="s">
        <v>296</v>
      </c>
      <c r="M3" s="181" t="s">
        <v>329</v>
      </c>
      <c r="N3" s="182" t="s">
        <v>330</v>
      </c>
      <c r="O3" s="182" t="s">
        <v>299</v>
      </c>
      <c r="P3" s="182" t="s">
        <v>299</v>
      </c>
      <c r="Q3" s="182" t="s">
        <v>299</v>
      </c>
      <c r="R3" s="181" t="s">
        <v>300</v>
      </c>
      <c r="S3" s="182" t="s">
        <v>331</v>
      </c>
      <c r="T3" s="181" t="s">
        <v>260</v>
      </c>
      <c r="U3" s="181" t="s">
        <v>299</v>
      </c>
      <c r="V3" s="182" t="s">
        <v>299</v>
      </c>
      <c r="W3" s="182" t="s">
        <v>299</v>
      </c>
      <c r="X3" s="178"/>
    </row>
    <row r="4" spans="1:24" ht="14.1" customHeight="1" thickBot="1">
      <c r="A4" s="178"/>
      <c r="B4" s="181" t="s">
        <v>332</v>
      </c>
      <c r="C4" s="181" t="s">
        <v>333</v>
      </c>
      <c r="D4" s="181" t="s">
        <v>315</v>
      </c>
      <c r="E4" s="181" t="s">
        <v>334</v>
      </c>
      <c r="F4" s="181" t="s">
        <v>335</v>
      </c>
      <c r="G4" s="181" t="s">
        <v>336</v>
      </c>
      <c r="H4" s="181" t="s">
        <v>292</v>
      </c>
      <c r="I4" s="182" t="s">
        <v>293</v>
      </c>
      <c r="J4" s="181" t="s">
        <v>337</v>
      </c>
      <c r="K4" s="181" t="s">
        <v>338</v>
      </c>
      <c r="L4" s="181" t="s">
        <v>339</v>
      </c>
      <c r="M4" s="181" t="s">
        <v>340</v>
      </c>
      <c r="N4" s="182" t="s">
        <v>341</v>
      </c>
      <c r="O4" s="182" t="s">
        <v>299</v>
      </c>
      <c r="P4" s="182" t="s">
        <v>299</v>
      </c>
      <c r="Q4" s="182" t="s">
        <v>299</v>
      </c>
      <c r="R4" s="181" t="s">
        <v>300</v>
      </c>
      <c r="S4" s="182" t="s">
        <v>342</v>
      </c>
      <c r="T4" s="181" t="s">
        <v>302</v>
      </c>
      <c r="U4" s="181" t="s">
        <v>299</v>
      </c>
      <c r="V4" s="182" t="s">
        <v>299</v>
      </c>
      <c r="W4" s="182" t="s">
        <v>299</v>
      </c>
      <c r="X4" s="178"/>
    </row>
    <row r="5" spans="1:24" ht="14.1" customHeight="1" thickBot="1">
      <c r="A5" s="178"/>
      <c r="B5" s="181" t="s">
        <v>343</v>
      </c>
      <c r="C5" s="181" t="s">
        <v>344</v>
      </c>
      <c r="D5" s="181" t="s">
        <v>315</v>
      </c>
      <c r="E5" s="181" t="s">
        <v>345</v>
      </c>
      <c r="F5" s="181" t="s">
        <v>346</v>
      </c>
      <c r="G5" s="181" t="s">
        <v>347</v>
      </c>
      <c r="H5" s="181" t="s">
        <v>292</v>
      </c>
      <c r="I5" s="182" t="s">
        <v>293</v>
      </c>
      <c r="J5" s="181" t="s">
        <v>348</v>
      </c>
      <c r="K5" s="181" t="s">
        <v>349</v>
      </c>
      <c r="L5" s="181" t="s">
        <v>296</v>
      </c>
      <c r="M5" s="181" t="s">
        <v>350</v>
      </c>
      <c r="N5" s="182" t="s">
        <v>351</v>
      </c>
      <c r="O5" s="182" t="s">
        <v>299</v>
      </c>
      <c r="P5" s="182" t="s">
        <v>299</v>
      </c>
      <c r="Q5" s="182" t="s">
        <v>299</v>
      </c>
      <c r="R5" s="181" t="s">
        <v>300</v>
      </c>
      <c r="S5" s="182" t="s">
        <v>352</v>
      </c>
      <c r="T5" s="181" t="s">
        <v>302</v>
      </c>
      <c r="U5" s="181" t="s">
        <v>299</v>
      </c>
      <c r="V5" s="182" t="s">
        <v>299</v>
      </c>
      <c r="W5" s="182" t="s">
        <v>299</v>
      </c>
      <c r="X5" s="178"/>
    </row>
    <row r="6" spans="1:24" ht="14.1" customHeight="1" thickBot="1">
      <c r="A6" s="178"/>
      <c r="B6" s="181" t="s">
        <v>353</v>
      </c>
      <c r="C6" s="181" t="s">
        <v>354</v>
      </c>
      <c r="D6" s="181" t="s">
        <v>315</v>
      </c>
      <c r="E6" s="181" t="s">
        <v>355</v>
      </c>
      <c r="F6" s="181" t="s">
        <v>356</v>
      </c>
      <c r="G6" s="181" t="s">
        <v>357</v>
      </c>
      <c r="H6" s="181" t="s">
        <v>292</v>
      </c>
      <c r="I6" s="182" t="s">
        <v>293</v>
      </c>
      <c r="J6" s="181" t="s">
        <v>358</v>
      </c>
      <c r="K6" s="181" t="s">
        <v>359</v>
      </c>
      <c r="L6" s="181" t="s">
        <v>296</v>
      </c>
      <c r="M6" s="181" t="s">
        <v>360</v>
      </c>
      <c r="N6" s="182" t="s">
        <v>361</v>
      </c>
      <c r="O6" s="182" t="s">
        <v>299</v>
      </c>
      <c r="P6" s="182" t="s">
        <v>299</v>
      </c>
      <c r="Q6" s="182" t="s">
        <v>299</v>
      </c>
      <c r="R6" s="181" t="s">
        <v>300</v>
      </c>
      <c r="S6" s="182" t="s">
        <v>362</v>
      </c>
      <c r="T6" s="181" t="s">
        <v>302</v>
      </c>
      <c r="U6" s="181" t="s">
        <v>299</v>
      </c>
      <c r="V6" s="182" t="s">
        <v>299</v>
      </c>
      <c r="W6" s="182" t="s">
        <v>299</v>
      </c>
      <c r="X6" s="178"/>
    </row>
    <row r="7" spans="1:24" ht="14.1" customHeight="1" thickBot="1">
      <c r="A7" s="178"/>
      <c r="B7" s="181" t="s">
        <v>353</v>
      </c>
      <c r="C7" s="181" t="s">
        <v>363</v>
      </c>
      <c r="D7" s="181" t="s">
        <v>315</v>
      </c>
      <c r="E7" s="181" t="s">
        <v>364</v>
      </c>
      <c r="F7" s="181" t="s">
        <v>365</v>
      </c>
      <c r="G7" s="181" t="s">
        <v>366</v>
      </c>
      <c r="H7" s="181" t="s">
        <v>292</v>
      </c>
      <c r="I7" s="182" t="s">
        <v>293</v>
      </c>
      <c r="J7" s="181" t="s">
        <v>367</v>
      </c>
      <c r="K7" s="181" t="s">
        <v>359</v>
      </c>
      <c r="L7" s="181" t="s">
        <v>296</v>
      </c>
      <c r="M7" s="181" t="s">
        <v>368</v>
      </c>
      <c r="N7" s="182" t="s">
        <v>361</v>
      </c>
      <c r="O7" s="182" t="s">
        <v>299</v>
      </c>
      <c r="P7" s="182" t="s">
        <v>299</v>
      </c>
      <c r="Q7" s="182" t="s">
        <v>299</v>
      </c>
      <c r="R7" s="181" t="s">
        <v>300</v>
      </c>
      <c r="S7" s="182" t="s">
        <v>369</v>
      </c>
      <c r="T7" s="181" t="s">
        <v>302</v>
      </c>
      <c r="U7" s="181" t="s">
        <v>299</v>
      </c>
      <c r="V7" s="182" t="s">
        <v>299</v>
      </c>
      <c r="W7" s="182" t="s">
        <v>299</v>
      </c>
      <c r="X7" s="178"/>
    </row>
    <row r="8" spans="1:24" ht="14.1" customHeight="1" thickBot="1">
      <c r="A8" s="178"/>
      <c r="B8" s="181" t="s">
        <v>370</v>
      </c>
      <c r="C8" s="181" t="s">
        <v>371</v>
      </c>
      <c r="D8" s="181" t="s">
        <v>315</v>
      </c>
      <c r="E8" s="181" t="s">
        <v>372</v>
      </c>
      <c r="F8" s="181" t="s">
        <v>373</v>
      </c>
      <c r="G8" s="181" t="s">
        <v>374</v>
      </c>
      <c r="H8" s="181" t="s">
        <v>292</v>
      </c>
      <c r="I8" s="182" t="s">
        <v>293</v>
      </c>
      <c r="J8" s="181" t="s">
        <v>375</v>
      </c>
      <c r="K8" s="181" t="s">
        <v>376</v>
      </c>
      <c r="L8" s="181" t="s">
        <v>296</v>
      </c>
      <c r="M8" s="181" t="s">
        <v>377</v>
      </c>
      <c r="N8" s="182" t="s">
        <v>341</v>
      </c>
      <c r="O8" s="182" t="s">
        <v>299</v>
      </c>
      <c r="P8" s="182" t="s">
        <v>299</v>
      </c>
      <c r="Q8" s="182" t="s">
        <v>299</v>
      </c>
      <c r="R8" s="181" t="s">
        <v>300</v>
      </c>
      <c r="S8" s="182" t="s">
        <v>378</v>
      </c>
      <c r="T8" s="181" t="s">
        <v>302</v>
      </c>
      <c r="U8" s="181" t="s">
        <v>299</v>
      </c>
      <c r="V8" s="182" t="s">
        <v>299</v>
      </c>
      <c r="W8" s="182" t="s">
        <v>299</v>
      </c>
      <c r="X8" s="178"/>
    </row>
    <row r="9" spans="1:24" ht="14.1" customHeight="1" thickBot="1">
      <c r="A9" s="178"/>
      <c r="B9" s="181" t="s">
        <v>370</v>
      </c>
      <c r="C9" s="181" t="s">
        <v>379</v>
      </c>
      <c r="D9" s="181" t="s">
        <v>315</v>
      </c>
      <c r="E9" s="181" t="s">
        <v>380</v>
      </c>
      <c r="F9" s="181" t="s">
        <v>381</v>
      </c>
      <c r="G9" s="181" t="s">
        <v>382</v>
      </c>
      <c r="H9" s="181" t="s">
        <v>292</v>
      </c>
      <c r="I9" s="182" t="s">
        <v>293</v>
      </c>
      <c r="J9" s="181" t="s">
        <v>383</v>
      </c>
      <c r="K9" s="181" t="s">
        <v>376</v>
      </c>
      <c r="L9" s="181" t="s">
        <v>296</v>
      </c>
      <c r="M9" s="181" t="s">
        <v>384</v>
      </c>
      <c r="N9" s="182" t="s">
        <v>341</v>
      </c>
      <c r="O9" s="182" t="s">
        <v>299</v>
      </c>
      <c r="P9" s="182" t="s">
        <v>299</v>
      </c>
      <c r="Q9" s="182" t="s">
        <v>299</v>
      </c>
      <c r="R9" s="181" t="s">
        <v>300</v>
      </c>
      <c r="S9" s="182" t="s">
        <v>385</v>
      </c>
      <c r="T9" s="181" t="s">
        <v>302</v>
      </c>
      <c r="U9" s="181" t="s">
        <v>299</v>
      </c>
      <c r="V9" s="182" t="s">
        <v>299</v>
      </c>
      <c r="W9" s="182" t="s">
        <v>299</v>
      </c>
      <c r="X9" s="178"/>
    </row>
    <row r="10" spans="1:24" ht="14.1" customHeight="1" thickBot="1">
      <c r="A10" s="178"/>
      <c r="B10" s="181" t="s">
        <v>386</v>
      </c>
      <c r="C10" s="181" t="s">
        <v>387</v>
      </c>
      <c r="D10" s="181" t="s">
        <v>315</v>
      </c>
      <c r="E10" s="181" t="s">
        <v>388</v>
      </c>
      <c r="F10" s="181" t="s">
        <v>346</v>
      </c>
      <c r="G10" s="181" t="s">
        <v>389</v>
      </c>
      <c r="H10" s="181" t="s">
        <v>292</v>
      </c>
      <c r="I10" s="182" t="s">
        <v>293</v>
      </c>
      <c r="J10" s="181" t="s">
        <v>390</v>
      </c>
      <c r="K10" s="181" t="s">
        <v>391</v>
      </c>
      <c r="L10" s="181" t="s">
        <v>296</v>
      </c>
      <c r="M10" s="181" t="s">
        <v>392</v>
      </c>
      <c r="N10" s="182" t="s">
        <v>393</v>
      </c>
      <c r="O10" s="182" t="s">
        <v>299</v>
      </c>
      <c r="P10" s="182" t="s">
        <v>299</v>
      </c>
      <c r="Q10" s="182" t="s">
        <v>299</v>
      </c>
      <c r="R10" s="181" t="s">
        <v>300</v>
      </c>
      <c r="S10" s="182" t="s">
        <v>394</v>
      </c>
      <c r="T10" s="181" t="s">
        <v>302</v>
      </c>
      <c r="U10" s="181" t="s">
        <v>299</v>
      </c>
      <c r="V10" s="182" t="s">
        <v>299</v>
      </c>
      <c r="W10" s="182" t="s">
        <v>299</v>
      </c>
      <c r="X10" s="178"/>
    </row>
    <row r="11" spans="1:24" ht="14.1" customHeight="1" thickBot="1">
      <c r="A11" s="178"/>
      <c r="B11" s="181" t="s">
        <v>395</v>
      </c>
      <c r="C11" s="181" t="s">
        <v>396</v>
      </c>
      <c r="D11" s="181" t="s">
        <v>315</v>
      </c>
      <c r="E11" s="181" t="s">
        <v>380</v>
      </c>
      <c r="F11" s="181" t="s">
        <v>397</v>
      </c>
      <c r="G11" s="181" t="s">
        <v>398</v>
      </c>
      <c r="H11" s="181" t="s">
        <v>292</v>
      </c>
      <c r="I11" s="182" t="s">
        <v>293</v>
      </c>
      <c r="J11" s="181" t="s">
        <v>399</v>
      </c>
      <c r="K11" s="181" t="s">
        <v>391</v>
      </c>
      <c r="L11" s="181" t="s">
        <v>296</v>
      </c>
      <c r="M11" s="181" t="s">
        <v>400</v>
      </c>
      <c r="N11" s="182" t="s">
        <v>401</v>
      </c>
      <c r="O11" s="182" t="s">
        <v>299</v>
      </c>
      <c r="P11" s="182" t="s">
        <v>299</v>
      </c>
      <c r="Q11" s="182" t="s">
        <v>299</v>
      </c>
      <c r="R11" s="181" t="s">
        <v>300</v>
      </c>
      <c r="S11" s="182" t="s">
        <v>402</v>
      </c>
      <c r="T11" s="181" t="s">
        <v>302</v>
      </c>
      <c r="U11" s="181" t="s">
        <v>299</v>
      </c>
      <c r="V11" s="182" t="s">
        <v>299</v>
      </c>
      <c r="W11" s="182" t="s">
        <v>299</v>
      </c>
      <c r="X11" s="178"/>
    </row>
    <row r="12" spans="1:24" ht="14.1" customHeight="1" thickBot="1">
      <c r="A12" s="178"/>
      <c r="B12" s="181" t="s">
        <v>395</v>
      </c>
      <c r="C12" s="181" t="s">
        <v>403</v>
      </c>
      <c r="D12" s="181" t="s">
        <v>315</v>
      </c>
      <c r="E12" s="181" t="s">
        <v>404</v>
      </c>
      <c r="F12" s="181" t="s">
        <v>397</v>
      </c>
      <c r="G12" s="181" t="s">
        <v>405</v>
      </c>
      <c r="H12" s="181" t="s">
        <v>292</v>
      </c>
      <c r="I12" s="182" t="s">
        <v>293</v>
      </c>
      <c r="J12" s="181" t="s">
        <v>406</v>
      </c>
      <c r="K12" s="181" t="s">
        <v>391</v>
      </c>
      <c r="L12" s="181" t="s">
        <v>296</v>
      </c>
      <c r="M12" s="181" t="s">
        <v>407</v>
      </c>
      <c r="N12" s="182" t="s">
        <v>401</v>
      </c>
      <c r="O12" s="182" t="s">
        <v>299</v>
      </c>
      <c r="P12" s="182" t="s">
        <v>299</v>
      </c>
      <c r="Q12" s="182" t="s">
        <v>299</v>
      </c>
      <c r="R12" s="181" t="s">
        <v>300</v>
      </c>
      <c r="S12" s="182" t="s">
        <v>408</v>
      </c>
      <c r="T12" s="181" t="s">
        <v>302</v>
      </c>
      <c r="U12" s="181" t="s">
        <v>299</v>
      </c>
      <c r="V12" s="182" t="s">
        <v>299</v>
      </c>
      <c r="W12" s="182" t="s">
        <v>299</v>
      </c>
      <c r="X12" s="178"/>
    </row>
    <row r="13" spans="1:24" ht="14.1" customHeight="1" thickBot="1">
      <c r="A13" s="178"/>
      <c r="B13" s="181" t="s">
        <v>286</v>
      </c>
      <c r="C13" s="181" t="s">
        <v>287</v>
      </c>
      <c r="D13" s="181" t="s">
        <v>288</v>
      </c>
      <c r="E13" s="181" t="s">
        <v>289</v>
      </c>
      <c r="F13" s="181" t="s">
        <v>290</v>
      </c>
      <c r="G13" s="181" t="s">
        <v>291</v>
      </c>
      <c r="H13" s="181" t="s">
        <v>292</v>
      </c>
      <c r="I13" s="182" t="s">
        <v>293</v>
      </c>
      <c r="J13" s="181" t="s">
        <v>294</v>
      </c>
      <c r="K13" s="181" t="s">
        <v>295</v>
      </c>
      <c r="L13" s="181" t="s">
        <v>296</v>
      </c>
      <c r="M13" s="181" t="s">
        <v>297</v>
      </c>
      <c r="N13" s="182" t="s">
        <v>298</v>
      </c>
      <c r="O13" s="182" t="s">
        <v>299</v>
      </c>
      <c r="P13" s="182" t="s">
        <v>299</v>
      </c>
      <c r="Q13" s="182" t="s">
        <v>299</v>
      </c>
      <c r="R13" s="181" t="s">
        <v>300</v>
      </c>
      <c r="S13" s="182" t="s">
        <v>301</v>
      </c>
      <c r="T13" s="181" t="s">
        <v>302</v>
      </c>
      <c r="U13" s="181" t="s">
        <v>303</v>
      </c>
      <c r="V13" s="182" t="s">
        <v>299</v>
      </c>
      <c r="W13" s="182" t="s">
        <v>299</v>
      </c>
      <c r="X13" s="178"/>
    </row>
    <row r="14" spans="1:24" ht="14.1" customHeight="1" thickBot="1">
      <c r="A14" s="178"/>
      <c r="B14" s="181" t="s">
        <v>286</v>
      </c>
      <c r="C14" s="181" t="s">
        <v>304</v>
      </c>
      <c r="D14" s="181" t="s">
        <v>305</v>
      </c>
      <c r="E14" s="181" t="s">
        <v>306</v>
      </c>
      <c r="F14" s="181" t="s">
        <v>290</v>
      </c>
      <c r="G14" s="181" t="s">
        <v>307</v>
      </c>
      <c r="H14" s="181" t="s">
        <v>292</v>
      </c>
      <c r="I14" s="182" t="s">
        <v>293</v>
      </c>
      <c r="J14" s="181" t="s">
        <v>294</v>
      </c>
      <c r="K14" s="181" t="s">
        <v>295</v>
      </c>
      <c r="L14" s="181" t="s">
        <v>296</v>
      </c>
      <c r="M14" s="181" t="s">
        <v>297</v>
      </c>
      <c r="N14" s="182" t="s">
        <v>298</v>
      </c>
      <c r="O14" s="182" t="s">
        <v>299</v>
      </c>
      <c r="P14" s="182" t="s">
        <v>299</v>
      </c>
      <c r="Q14" s="182" t="s">
        <v>299</v>
      </c>
      <c r="R14" s="181" t="s">
        <v>300</v>
      </c>
      <c r="S14" s="182" t="s">
        <v>308</v>
      </c>
      <c r="T14" s="181" t="s">
        <v>302</v>
      </c>
      <c r="U14" s="181" t="s">
        <v>303</v>
      </c>
      <c r="V14" s="182" t="s">
        <v>299</v>
      </c>
      <c r="W14" s="182" t="s">
        <v>299</v>
      </c>
      <c r="X14" s="178"/>
    </row>
    <row r="15" spans="1:24" ht="14.1" customHeight="1" thickBot="1">
      <c r="A15" s="178"/>
      <c r="B15" s="181" t="s">
        <v>286</v>
      </c>
      <c r="C15" s="181" t="s">
        <v>409</v>
      </c>
      <c r="D15" s="181" t="s">
        <v>315</v>
      </c>
      <c r="E15" s="181" t="s">
        <v>410</v>
      </c>
      <c r="F15" s="181" t="s">
        <v>290</v>
      </c>
      <c r="G15" s="181" t="s">
        <v>411</v>
      </c>
      <c r="H15" s="181" t="s">
        <v>292</v>
      </c>
      <c r="I15" s="182" t="s">
        <v>293</v>
      </c>
      <c r="J15" s="181" t="s">
        <v>294</v>
      </c>
      <c r="K15" s="181" t="s">
        <v>295</v>
      </c>
      <c r="L15" s="181" t="s">
        <v>296</v>
      </c>
      <c r="M15" s="181" t="s">
        <v>297</v>
      </c>
      <c r="N15" s="182" t="s">
        <v>412</v>
      </c>
      <c r="O15" s="182" t="s">
        <v>299</v>
      </c>
      <c r="P15" s="182" t="s">
        <v>299</v>
      </c>
      <c r="Q15" s="182" t="s">
        <v>299</v>
      </c>
      <c r="R15" s="181" t="s">
        <v>300</v>
      </c>
      <c r="S15" s="182" t="s">
        <v>413</v>
      </c>
      <c r="T15" s="181" t="s">
        <v>302</v>
      </c>
      <c r="U15" s="181" t="s">
        <v>299</v>
      </c>
      <c r="V15" s="182" t="s">
        <v>299</v>
      </c>
      <c r="W15" s="182" t="s">
        <v>299</v>
      </c>
      <c r="X15" s="178"/>
    </row>
    <row r="16" spans="1:24" ht="14.1" customHeight="1" thickBot="1">
      <c r="A16" s="178"/>
      <c r="B16" s="181" t="s">
        <v>414</v>
      </c>
      <c r="C16" s="181" t="s">
        <v>415</v>
      </c>
      <c r="D16" s="181" t="s">
        <v>315</v>
      </c>
      <c r="E16" s="181" t="s">
        <v>416</v>
      </c>
      <c r="F16" s="181" t="s">
        <v>335</v>
      </c>
      <c r="G16" s="181" t="s">
        <v>417</v>
      </c>
      <c r="H16" s="181" t="s">
        <v>292</v>
      </c>
      <c r="I16" s="182" t="s">
        <v>293</v>
      </c>
      <c r="J16" s="181" t="s">
        <v>418</v>
      </c>
      <c r="K16" s="181" t="s">
        <v>295</v>
      </c>
      <c r="L16" s="181" t="s">
        <v>296</v>
      </c>
      <c r="M16" s="181" t="s">
        <v>419</v>
      </c>
      <c r="N16" s="182" t="s">
        <v>420</v>
      </c>
      <c r="O16" s="182" t="s">
        <v>299</v>
      </c>
      <c r="P16" s="182" t="s">
        <v>299</v>
      </c>
      <c r="Q16" s="182" t="s">
        <v>299</v>
      </c>
      <c r="R16" s="181" t="s">
        <v>300</v>
      </c>
      <c r="S16" s="182" t="s">
        <v>421</v>
      </c>
      <c r="T16" s="181" t="s">
        <v>302</v>
      </c>
      <c r="U16" s="181" t="s">
        <v>299</v>
      </c>
      <c r="V16" s="182" t="s">
        <v>299</v>
      </c>
      <c r="W16" s="182" t="s">
        <v>299</v>
      </c>
      <c r="X16" s="178"/>
    </row>
    <row r="17" spans="1:24" ht="14.1" customHeight="1" thickBot="1">
      <c r="A17" s="178"/>
      <c r="B17" s="181" t="s">
        <v>422</v>
      </c>
      <c r="C17" s="181" t="s">
        <v>423</v>
      </c>
      <c r="D17" s="181" t="s">
        <v>315</v>
      </c>
      <c r="E17" s="181" t="s">
        <v>424</v>
      </c>
      <c r="F17" s="181" t="s">
        <v>290</v>
      </c>
      <c r="G17" s="181" t="s">
        <v>425</v>
      </c>
      <c r="H17" s="181" t="s">
        <v>292</v>
      </c>
      <c r="I17" s="182" t="s">
        <v>293</v>
      </c>
      <c r="J17" s="181" t="s">
        <v>426</v>
      </c>
      <c r="K17" s="181" t="s">
        <v>427</v>
      </c>
      <c r="L17" s="181" t="s">
        <v>296</v>
      </c>
      <c r="M17" s="181" t="s">
        <v>428</v>
      </c>
      <c r="N17" s="182" t="s">
        <v>429</v>
      </c>
      <c r="O17" s="182" t="s">
        <v>299</v>
      </c>
      <c r="P17" s="182" t="s">
        <v>299</v>
      </c>
      <c r="Q17" s="182" t="s">
        <v>299</v>
      </c>
      <c r="R17" s="181" t="s">
        <v>300</v>
      </c>
      <c r="S17" s="182" t="s">
        <v>430</v>
      </c>
      <c r="T17" s="181" t="s">
        <v>302</v>
      </c>
      <c r="U17" s="181" t="s">
        <v>299</v>
      </c>
      <c r="V17" s="182" t="s">
        <v>299</v>
      </c>
      <c r="W17" s="182" t="s">
        <v>299</v>
      </c>
      <c r="X17" s="178"/>
    </row>
    <row r="18" spans="1:24" ht="12.75" customHeight="1" thickBot="1">
      <c r="A18" s="178"/>
      <c r="B18" s="181" t="s">
        <v>422</v>
      </c>
      <c r="C18" s="181" t="s">
        <v>431</v>
      </c>
      <c r="D18" s="181" t="s">
        <v>315</v>
      </c>
      <c r="E18" s="181" t="s">
        <v>432</v>
      </c>
      <c r="F18" s="181" t="s">
        <v>290</v>
      </c>
      <c r="G18" s="181" t="s">
        <v>433</v>
      </c>
      <c r="H18" s="181" t="s">
        <v>292</v>
      </c>
      <c r="I18" s="182" t="s">
        <v>293</v>
      </c>
      <c r="J18" s="181" t="s">
        <v>434</v>
      </c>
      <c r="K18" s="181" t="s">
        <v>295</v>
      </c>
      <c r="L18" s="181" t="s">
        <v>296</v>
      </c>
      <c r="M18" s="181" t="s">
        <v>435</v>
      </c>
      <c r="N18" s="182" t="s">
        <v>429</v>
      </c>
      <c r="O18" s="182" t="s">
        <v>299</v>
      </c>
      <c r="P18" s="182" t="s">
        <v>299</v>
      </c>
      <c r="Q18" s="182" t="s">
        <v>299</v>
      </c>
      <c r="R18" s="181" t="s">
        <v>300</v>
      </c>
      <c r="S18" s="182" t="s">
        <v>436</v>
      </c>
      <c r="T18" s="181" t="s">
        <v>302</v>
      </c>
      <c r="U18" s="181" t="s">
        <v>299</v>
      </c>
      <c r="V18" s="182" t="s">
        <v>299</v>
      </c>
      <c r="W18" s="182" t="s">
        <v>299</v>
      </c>
      <c r="X18" s="178"/>
    </row>
    <row r="19" spans="1:24" ht="14.1" customHeight="1" thickBot="1">
      <c r="A19" s="178"/>
      <c r="B19" s="181" t="s">
        <v>422</v>
      </c>
      <c r="C19" s="181" t="s">
        <v>437</v>
      </c>
      <c r="D19" s="181" t="s">
        <v>315</v>
      </c>
      <c r="E19" s="181" t="s">
        <v>438</v>
      </c>
      <c r="F19" s="181" t="s">
        <v>290</v>
      </c>
      <c r="G19" s="181" t="s">
        <v>439</v>
      </c>
      <c r="H19" s="181" t="s">
        <v>292</v>
      </c>
      <c r="I19" s="182" t="s">
        <v>293</v>
      </c>
      <c r="J19" s="181" t="s">
        <v>440</v>
      </c>
      <c r="K19" s="181" t="s">
        <v>295</v>
      </c>
      <c r="L19" s="181" t="s">
        <v>296</v>
      </c>
      <c r="M19" s="181" t="s">
        <v>441</v>
      </c>
      <c r="N19" s="182" t="s">
        <v>429</v>
      </c>
      <c r="O19" s="182" t="s">
        <v>299</v>
      </c>
      <c r="P19" s="182" t="s">
        <v>299</v>
      </c>
      <c r="Q19" s="182" t="s">
        <v>299</v>
      </c>
      <c r="R19" s="181" t="s">
        <v>300</v>
      </c>
      <c r="S19" s="182" t="s">
        <v>442</v>
      </c>
      <c r="T19" s="181" t="s">
        <v>302</v>
      </c>
      <c r="U19" s="181" t="s">
        <v>299</v>
      </c>
      <c r="V19" s="182" t="s">
        <v>299</v>
      </c>
      <c r="W19" s="182" t="s">
        <v>299</v>
      </c>
      <c r="X19" s="178"/>
    </row>
    <row r="20" spans="1:24" ht="14.1" customHeight="1" thickBot="1">
      <c r="A20" s="178"/>
      <c r="B20" s="181" t="s">
        <v>443</v>
      </c>
      <c r="C20" s="181" t="s">
        <v>444</v>
      </c>
      <c r="D20" s="181" t="s">
        <v>315</v>
      </c>
      <c r="E20" s="181" t="s">
        <v>445</v>
      </c>
      <c r="F20" s="181" t="s">
        <v>373</v>
      </c>
      <c r="G20" s="181" t="s">
        <v>446</v>
      </c>
      <c r="H20" s="181" t="s">
        <v>292</v>
      </c>
      <c r="I20" s="182" t="s">
        <v>293</v>
      </c>
      <c r="J20" s="181" t="s">
        <v>447</v>
      </c>
      <c r="K20" s="181" t="s">
        <v>391</v>
      </c>
      <c r="L20" s="181" t="s">
        <v>296</v>
      </c>
      <c r="M20" s="181" t="s">
        <v>448</v>
      </c>
      <c r="N20" s="182" t="s">
        <v>449</v>
      </c>
      <c r="O20" s="182" t="s">
        <v>299</v>
      </c>
      <c r="P20" s="182" t="s">
        <v>299</v>
      </c>
      <c r="Q20" s="182" t="s">
        <v>299</v>
      </c>
      <c r="R20" s="181" t="s">
        <v>300</v>
      </c>
      <c r="S20" s="182" t="s">
        <v>450</v>
      </c>
      <c r="T20" s="181" t="s">
        <v>302</v>
      </c>
      <c r="U20" s="181" t="s">
        <v>299</v>
      </c>
      <c r="V20" s="182" t="s">
        <v>299</v>
      </c>
      <c r="W20" s="182" t="s">
        <v>299</v>
      </c>
      <c r="X20" s="178"/>
    </row>
    <row r="22" spans="1:24">
      <c r="B22" s="187">
        <v>42606</v>
      </c>
      <c r="C22" s="188">
        <v>0.25</v>
      </c>
    </row>
  </sheetData>
  <sortState ref="B2:X20">
    <sortCondition ref="B2:B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20"/>
  <sheetViews>
    <sheetView showGridLines="0" workbookViewId="0">
      <selection activeCell="C8" sqref="C8"/>
    </sheetView>
  </sheetViews>
  <sheetFormatPr defaultRowHeight="15"/>
  <cols>
    <col min="2" max="2" width="19.140625" bestFit="1" customWidth="1"/>
    <col min="3" max="3" width="10.140625" bestFit="1" customWidth="1"/>
  </cols>
  <sheetData>
    <row r="1" spans="2:3">
      <c r="B1" s="136"/>
      <c r="C1" s="84"/>
    </row>
    <row r="2" spans="2:3">
      <c r="B2" s="136"/>
      <c r="C2" s="84"/>
    </row>
    <row r="3" spans="2:3">
      <c r="B3" s="136"/>
      <c r="C3" s="84"/>
    </row>
    <row r="4" spans="2:3">
      <c r="B4" s="136"/>
      <c r="C4" s="84"/>
    </row>
    <row r="6" spans="2:3">
      <c r="B6" s="137" t="s">
        <v>107</v>
      </c>
      <c r="C6" s="137">
        <v>950</v>
      </c>
    </row>
    <row r="7" spans="2:3">
      <c r="B7" s="138"/>
      <c r="C7" s="138"/>
    </row>
    <row r="8" spans="2:3">
      <c r="B8" s="137" t="s">
        <v>108</v>
      </c>
      <c r="C8" s="139">
        <f>Goal!O4</f>
        <v>104</v>
      </c>
    </row>
    <row r="9" spans="2:3">
      <c r="B9" s="137"/>
      <c r="C9" s="137"/>
    </row>
    <row r="10" spans="2:3">
      <c r="B10" s="137"/>
      <c r="C10" s="140">
        <f>SUM(C8/C6)</f>
        <v>0.10947368421052632</v>
      </c>
    </row>
    <row r="11" spans="2:3">
      <c r="B11" s="138"/>
      <c r="C11" s="138"/>
    </row>
    <row r="12" spans="2:3">
      <c r="B12" s="137" t="s">
        <v>14</v>
      </c>
      <c r="C12" s="137">
        <f>SUM(C6-C8)</f>
        <v>846</v>
      </c>
    </row>
    <row r="13" spans="2:3">
      <c r="B13" s="141"/>
      <c r="C13" s="141"/>
    </row>
    <row r="14" spans="2:3">
      <c r="B14" s="142" t="s">
        <v>107</v>
      </c>
      <c r="C14" s="142">
        <v>285</v>
      </c>
    </row>
    <row r="15" spans="2:3">
      <c r="B15" s="143"/>
      <c r="C15" s="143"/>
    </row>
    <row r="16" spans="2:3">
      <c r="B16" s="142" t="s">
        <v>109</v>
      </c>
      <c r="C16" s="139">
        <f>Goal!T33</f>
        <v>14</v>
      </c>
    </row>
    <row r="17" spans="2:3">
      <c r="B17" s="142"/>
      <c r="C17" s="142"/>
    </row>
    <row r="18" spans="2:3">
      <c r="B18" s="142"/>
      <c r="C18" s="144">
        <f>SUM(C16/C14)</f>
        <v>4.912280701754386E-2</v>
      </c>
    </row>
    <row r="19" spans="2:3">
      <c r="B19" s="143"/>
      <c r="C19" s="143"/>
    </row>
    <row r="20" spans="2:3">
      <c r="B20" s="142" t="s">
        <v>14</v>
      </c>
      <c r="C20" s="142">
        <f>SUM(C14-C16)</f>
        <v>271</v>
      </c>
    </row>
  </sheetData>
  <pageMargins left="0.7" right="0.7" top="0.75" bottom="0.75" header="0.3" footer="0.3"/>
  <pageSetup scale="88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31"/>
  <sheetViews>
    <sheetView workbookViewId="0">
      <selection sqref="A1:G1"/>
    </sheetView>
  </sheetViews>
  <sheetFormatPr defaultRowHeight="15"/>
  <cols>
    <col min="1" max="1" width="11.28515625" bestFit="1" customWidth="1"/>
    <col min="2" max="2" width="10.85546875" bestFit="1" customWidth="1"/>
    <col min="3" max="3" width="11.140625" bestFit="1" customWidth="1"/>
    <col min="4" max="4" width="27" bestFit="1" customWidth="1"/>
    <col min="6" max="6" width="27.85546875" bestFit="1" customWidth="1"/>
    <col min="7" max="7" width="20.42578125" bestFit="1" customWidth="1"/>
  </cols>
  <sheetData>
    <row r="1" spans="1:7" ht="18.75">
      <c r="A1" s="665" t="s">
        <v>259</v>
      </c>
      <c r="B1" s="665"/>
      <c r="C1" s="665"/>
      <c r="D1" s="665"/>
      <c r="E1" s="665"/>
      <c r="F1" s="665"/>
      <c r="G1" s="665"/>
    </row>
    <row r="2" spans="1:7" ht="18.75">
      <c r="A2" s="665" t="s">
        <v>451</v>
      </c>
      <c r="B2" s="665"/>
      <c r="C2" s="665"/>
      <c r="D2" s="665"/>
      <c r="E2" s="665"/>
      <c r="F2" s="665"/>
      <c r="G2" s="665"/>
    </row>
    <row r="3" spans="1:7" ht="18.75">
      <c r="A3" s="665" t="s">
        <v>452</v>
      </c>
      <c r="B3" s="665"/>
      <c r="C3" s="665"/>
      <c r="D3" s="665"/>
      <c r="E3" s="665"/>
      <c r="F3" s="665"/>
      <c r="G3" s="665"/>
    </row>
    <row r="4" spans="1:7">
      <c r="A4" s="186" t="s">
        <v>453</v>
      </c>
      <c r="B4" s="186" t="s">
        <v>454</v>
      </c>
      <c r="C4" s="186" t="s">
        <v>455</v>
      </c>
      <c r="D4" s="168" t="s">
        <v>456</v>
      </c>
      <c r="E4" s="168" t="s">
        <v>457</v>
      </c>
      <c r="F4" s="168" t="s">
        <v>458</v>
      </c>
      <c r="G4" s="168" t="s">
        <v>459</v>
      </c>
    </row>
    <row r="5" spans="1:7">
      <c r="A5" s="141">
        <v>15376</v>
      </c>
      <c r="B5" s="141">
        <v>4601527</v>
      </c>
      <c r="C5" s="141">
        <v>2</v>
      </c>
      <c r="D5" t="s">
        <v>460</v>
      </c>
      <c r="E5" t="s">
        <v>461</v>
      </c>
    </row>
    <row r="6" spans="1:7">
      <c r="A6" s="141">
        <v>9482</v>
      </c>
      <c r="B6" s="141">
        <v>4712109</v>
      </c>
      <c r="C6" s="141">
        <v>3</v>
      </c>
      <c r="D6" t="s">
        <v>462</v>
      </c>
      <c r="E6" t="s">
        <v>463</v>
      </c>
      <c r="F6" t="s">
        <v>464</v>
      </c>
      <c r="G6" t="s">
        <v>465</v>
      </c>
    </row>
    <row r="7" spans="1:7">
      <c r="A7" s="141">
        <v>5133</v>
      </c>
      <c r="B7" s="141">
        <v>4601164</v>
      </c>
      <c r="C7" s="141">
        <v>2</v>
      </c>
      <c r="D7" t="s">
        <v>466</v>
      </c>
      <c r="E7" t="s">
        <v>463</v>
      </c>
      <c r="F7" t="s">
        <v>467</v>
      </c>
      <c r="G7" t="s">
        <v>468</v>
      </c>
    </row>
    <row r="8" spans="1:7">
      <c r="A8" s="141">
        <v>9482</v>
      </c>
      <c r="B8" s="141">
        <v>1228818</v>
      </c>
      <c r="C8" s="141">
        <v>2</v>
      </c>
      <c r="D8" t="s">
        <v>469</v>
      </c>
      <c r="E8" t="s">
        <v>463</v>
      </c>
      <c r="F8" t="s">
        <v>470</v>
      </c>
      <c r="G8" t="s">
        <v>471</v>
      </c>
    </row>
    <row r="9" spans="1:7">
      <c r="A9" s="141">
        <v>1882</v>
      </c>
      <c r="B9" s="141">
        <v>4855881</v>
      </c>
      <c r="C9" s="141">
        <v>1</v>
      </c>
      <c r="D9" t="s">
        <v>472</v>
      </c>
      <c r="E9" t="s">
        <v>463</v>
      </c>
      <c r="F9" t="s">
        <v>473</v>
      </c>
      <c r="G9" t="s">
        <v>474</v>
      </c>
    </row>
    <row r="10" spans="1:7">
      <c r="A10" s="141">
        <v>3121</v>
      </c>
      <c r="B10" s="141">
        <v>4708231</v>
      </c>
      <c r="C10" s="141">
        <v>1</v>
      </c>
      <c r="D10" t="s">
        <v>475</v>
      </c>
      <c r="E10" t="s">
        <v>463</v>
      </c>
      <c r="F10" t="s">
        <v>476</v>
      </c>
      <c r="G10" t="s">
        <v>477</v>
      </c>
    </row>
    <row r="11" spans="1:7">
      <c r="A11" s="141">
        <v>3121</v>
      </c>
      <c r="B11" s="141">
        <v>4148165</v>
      </c>
      <c r="C11" s="141">
        <v>1</v>
      </c>
      <c r="D11" t="s">
        <v>478</v>
      </c>
      <c r="E11" t="s">
        <v>463</v>
      </c>
      <c r="F11" t="s">
        <v>479</v>
      </c>
      <c r="G11" t="s">
        <v>477</v>
      </c>
    </row>
    <row r="12" spans="1:7">
      <c r="A12" s="141">
        <v>3855</v>
      </c>
      <c r="B12" s="141">
        <v>3374167</v>
      </c>
      <c r="C12" s="141">
        <v>1</v>
      </c>
      <c r="D12" t="s">
        <v>480</v>
      </c>
      <c r="E12" t="s">
        <v>463</v>
      </c>
      <c r="F12" t="s">
        <v>481</v>
      </c>
      <c r="G12" t="s">
        <v>482</v>
      </c>
    </row>
    <row r="13" spans="1:7">
      <c r="A13" s="141">
        <v>4584</v>
      </c>
      <c r="B13" s="141">
        <v>4730887</v>
      </c>
      <c r="C13" s="141">
        <v>1</v>
      </c>
      <c r="D13" t="s">
        <v>483</v>
      </c>
      <c r="E13" t="s">
        <v>463</v>
      </c>
      <c r="F13" t="s">
        <v>484</v>
      </c>
      <c r="G13" t="s">
        <v>485</v>
      </c>
    </row>
    <row r="14" spans="1:7">
      <c r="A14" s="141">
        <v>4584</v>
      </c>
      <c r="B14" s="141">
        <v>4580501</v>
      </c>
      <c r="C14" s="141">
        <v>1</v>
      </c>
      <c r="D14" t="s">
        <v>486</v>
      </c>
      <c r="E14" t="s">
        <v>463</v>
      </c>
      <c r="F14" t="s">
        <v>487</v>
      </c>
      <c r="G14" t="s">
        <v>488</v>
      </c>
    </row>
    <row r="15" spans="1:7">
      <c r="A15" s="141">
        <v>8077</v>
      </c>
      <c r="B15" s="141">
        <v>2024108</v>
      </c>
      <c r="C15" s="141">
        <v>1</v>
      </c>
      <c r="D15" t="s">
        <v>489</v>
      </c>
      <c r="E15" t="s">
        <v>463</v>
      </c>
      <c r="F15" t="s">
        <v>490</v>
      </c>
      <c r="G15" t="s">
        <v>491</v>
      </c>
    </row>
    <row r="16" spans="1:7">
      <c r="A16" s="141">
        <v>8100</v>
      </c>
      <c r="B16" s="141">
        <v>4190247</v>
      </c>
      <c r="C16" s="141">
        <v>1</v>
      </c>
      <c r="D16" t="s">
        <v>492</v>
      </c>
      <c r="E16" t="s">
        <v>463</v>
      </c>
      <c r="F16" t="s">
        <v>493</v>
      </c>
      <c r="G16" t="s">
        <v>494</v>
      </c>
    </row>
    <row r="17" spans="1:7">
      <c r="A17" s="141">
        <v>9287</v>
      </c>
      <c r="B17" s="141">
        <v>3949774</v>
      </c>
      <c r="C17" s="141">
        <v>1</v>
      </c>
      <c r="D17" t="s">
        <v>495</v>
      </c>
      <c r="E17" t="s">
        <v>463</v>
      </c>
      <c r="F17" t="s">
        <v>496</v>
      </c>
      <c r="G17" t="s">
        <v>497</v>
      </c>
    </row>
    <row r="18" spans="1:7">
      <c r="A18" s="141">
        <v>9467</v>
      </c>
      <c r="B18" s="141">
        <v>4833233</v>
      </c>
      <c r="C18" s="141">
        <v>1</v>
      </c>
      <c r="D18" t="s">
        <v>498</v>
      </c>
      <c r="E18" t="s">
        <v>463</v>
      </c>
      <c r="F18" t="s">
        <v>499</v>
      </c>
      <c r="G18" t="s">
        <v>500</v>
      </c>
    </row>
    <row r="19" spans="1:7">
      <c r="A19" s="141">
        <v>9482</v>
      </c>
      <c r="B19" s="141">
        <v>4076704</v>
      </c>
      <c r="C19" s="141">
        <v>1</v>
      </c>
      <c r="D19" t="s">
        <v>501</v>
      </c>
      <c r="E19" t="s">
        <v>463</v>
      </c>
      <c r="F19" t="s">
        <v>502</v>
      </c>
      <c r="G19" t="s">
        <v>491</v>
      </c>
    </row>
    <row r="20" spans="1:7">
      <c r="A20" s="141">
        <v>9482</v>
      </c>
      <c r="B20" s="141">
        <v>4019739</v>
      </c>
      <c r="C20" s="141">
        <v>1</v>
      </c>
      <c r="D20" t="s">
        <v>503</v>
      </c>
      <c r="E20" t="s">
        <v>463</v>
      </c>
      <c r="F20" t="s">
        <v>504</v>
      </c>
      <c r="G20" t="s">
        <v>505</v>
      </c>
    </row>
    <row r="21" spans="1:7">
      <c r="A21" s="141">
        <v>9482</v>
      </c>
      <c r="B21" s="141">
        <v>4770455</v>
      </c>
      <c r="C21" s="141">
        <v>1</v>
      </c>
      <c r="D21" t="s">
        <v>506</v>
      </c>
      <c r="E21" t="s">
        <v>463</v>
      </c>
      <c r="F21" t="s">
        <v>507</v>
      </c>
      <c r="G21" t="s">
        <v>508</v>
      </c>
    </row>
    <row r="22" spans="1:7">
      <c r="A22" s="141">
        <v>10762</v>
      </c>
      <c r="B22" s="141">
        <v>3448096</v>
      </c>
      <c r="C22" s="141">
        <v>1</v>
      </c>
      <c r="D22" t="s">
        <v>509</v>
      </c>
      <c r="E22" t="s">
        <v>463</v>
      </c>
      <c r="F22" t="s">
        <v>510</v>
      </c>
      <c r="G22" t="s">
        <v>511</v>
      </c>
    </row>
    <row r="23" spans="1:7">
      <c r="A23" s="141">
        <v>10762</v>
      </c>
      <c r="B23" s="141">
        <v>2971952</v>
      </c>
      <c r="C23" s="141">
        <v>1</v>
      </c>
      <c r="D23" t="s">
        <v>512</v>
      </c>
      <c r="E23" t="s">
        <v>463</v>
      </c>
      <c r="F23" t="s">
        <v>513</v>
      </c>
      <c r="G23" t="s">
        <v>514</v>
      </c>
    </row>
    <row r="24" spans="1:7">
      <c r="A24" s="141">
        <v>11116</v>
      </c>
      <c r="B24" s="141">
        <v>4738390</v>
      </c>
      <c r="C24" s="141">
        <v>1</v>
      </c>
      <c r="D24" t="s">
        <v>515</v>
      </c>
      <c r="E24" t="s">
        <v>463</v>
      </c>
      <c r="F24" t="s">
        <v>516</v>
      </c>
      <c r="G24" t="s">
        <v>517</v>
      </c>
    </row>
    <row r="25" spans="1:7">
      <c r="A25" s="141">
        <v>11116</v>
      </c>
      <c r="B25" s="141">
        <v>3679469</v>
      </c>
      <c r="C25" s="141">
        <v>1</v>
      </c>
      <c r="D25" t="s">
        <v>518</v>
      </c>
      <c r="E25" t="s">
        <v>463</v>
      </c>
      <c r="F25" t="s">
        <v>519</v>
      </c>
      <c r="G25" t="s">
        <v>517</v>
      </c>
    </row>
    <row r="26" spans="1:7">
      <c r="A26" s="141">
        <v>11116</v>
      </c>
      <c r="B26" s="141">
        <v>3527515</v>
      </c>
      <c r="C26" s="141">
        <v>1</v>
      </c>
      <c r="D26" t="s">
        <v>520</v>
      </c>
      <c r="E26" t="s">
        <v>463</v>
      </c>
      <c r="F26" t="s">
        <v>521</v>
      </c>
      <c r="G26" t="s">
        <v>522</v>
      </c>
    </row>
    <row r="27" spans="1:7">
      <c r="A27" s="141">
        <v>11116</v>
      </c>
      <c r="B27" s="141">
        <v>314901</v>
      </c>
      <c r="C27" s="141">
        <v>1</v>
      </c>
      <c r="D27" t="s">
        <v>523</v>
      </c>
      <c r="E27" t="s">
        <v>463</v>
      </c>
      <c r="F27" t="s">
        <v>524</v>
      </c>
      <c r="G27" t="s">
        <v>522</v>
      </c>
    </row>
    <row r="28" spans="1:7">
      <c r="A28" s="141">
        <v>11536</v>
      </c>
      <c r="B28" s="141">
        <v>4596913</v>
      </c>
      <c r="C28" s="141">
        <v>1</v>
      </c>
      <c r="D28" t="s">
        <v>525</v>
      </c>
      <c r="E28" t="s">
        <v>463</v>
      </c>
      <c r="F28" t="s">
        <v>526</v>
      </c>
      <c r="G28" t="s">
        <v>527</v>
      </c>
    </row>
    <row r="29" spans="1:7">
      <c r="A29" s="141">
        <v>13278</v>
      </c>
      <c r="B29" s="141">
        <v>3619081</v>
      </c>
      <c r="C29" s="141">
        <v>1</v>
      </c>
      <c r="D29" t="s">
        <v>528</v>
      </c>
      <c r="E29" t="s">
        <v>463</v>
      </c>
      <c r="F29" t="s">
        <v>529</v>
      </c>
      <c r="G29" t="s">
        <v>530</v>
      </c>
    </row>
    <row r="30" spans="1:7">
      <c r="A30" s="141">
        <v>13836</v>
      </c>
      <c r="B30" s="141">
        <v>4560023</v>
      </c>
      <c r="C30" s="141">
        <v>1</v>
      </c>
      <c r="D30" t="s">
        <v>531</v>
      </c>
      <c r="E30" t="s">
        <v>463</v>
      </c>
      <c r="F30" t="s">
        <v>532</v>
      </c>
      <c r="G30" t="s">
        <v>533</v>
      </c>
    </row>
    <row r="31" spans="1:7">
      <c r="A31" s="141">
        <v>14185</v>
      </c>
      <c r="B31" s="141">
        <v>4402412</v>
      </c>
      <c r="C31" s="141">
        <v>1</v>
      </c>
      <c r="D31" t="s">
        <v>534</v>
      </c>
      <c r="E31" t="s">
        <v>463</v>
      </c>
      <c r="F31" t="s">
        <v>535</v>
      </c>
      <c r="G31" t="s">
        <v>536</v>
      </c>
    </row>
  </sheetData>
  <mergeCells count="3">
    <mergeCell ref="A1:G1"/>
    <mergeCell ref="A2:G2"/>
    <mergeCell ref="A3:G3"/>
  </mergeCells>
  <printOptions horizontalCentered="1"/>
  <pageMargins left="0.25" right="0.25" top="0.75" bottom="0.75" header="0.3" footer="0.3"/>
  <pageSetup orientation="landscape" r:id="rId1"/>
  <headerFooter>
    <oddFooter>&amp;C&amp;D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16"/>
  <sheetViews>
    <sheetView workbookViewId="0"/>
  </sheetViews>
  <sheetFormatPr defaultRowHeight="15"/>
  <cols>
    <col min="1" max="1" width="13.5703125" bestFit="1" customWidth="1"/>
    <col min="3" max="3" width="14" bestFit="1" customWidth="1"/>
    <col min="4" max="4" width="9.28515625" bestFit="1" customWidth="1"/>
    <col min="5" max="5" width="13.42578125" bestFit="1" customWidth="1"/>
    <col min="6" max="6" width="13.28515625" bestFit="1" customWidth="1"/>
    <col min="7" max="7" width="8.140625" bestFit="1" customWidth="1"/>
    <col min="8" max="9" width="6.42578125" bestFit="1" customWidth="1"/>
    <col min="10" max="10" width="7.140625" bestFit="1" customWidth="1"/>
    <col min="11" max="11" width="8.5703125" bestFit="1" customWidth="1"/>
  </cols>
  <sheetData>
    <row r="1" spans="1:11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J1" t="s">
        <v>548</v>
      </c>
      <c r="K1" t="s">
        <v>549</v>
      </c>
    </row>
    <row r="2" spans="1:11">
      <c r="A2">
        <v>1158</v>
      </c>
      <c r="B2" t="s">
        <v>550</v>
      </c>
      <c r="C2" t="s">
        <v>258</v>
      </c>
      <c r="D2" t="s">
        <v>551</v>
      </c>
      <c r="E2">
        <v>2</v>
      </c>
      <c r="F2" s="193">
        <v>42614</v>
      </c>
      <c r="G2" s="194">
        <v>79</v>
      </c>
      <c r="H2" s="194">
        <v>38</v>
      </c>
      <c r="I2" s="194">
        <v>62</v>
      </c>
      <c r="J2" s="194">
        <v>0</v>
      </c>
      <c r="K2" s="194">
        <v>179</v>
      </c>
    </row>
    <row r="3" spans="1:11">
      <c r="A3">
        <v>1189</v>
      </c>
      <c r="B3" t="s">
        <v>550</v>
      </c>
      <c r="C3" t="s">
        <v>258</v>
      </c>
      <c r="D3" t="s">
        <v>551</v>
      </c>
      <c r="E3">
        <v>2</v>
      </c>
      <c r="F3" s="193">
        <v>42614</v>
      </c>
      <c r="G3" s="194">
        <v>40.5</v>
      </c>
      <c r="H3" s="194">
        <v>18</v>
      </c>
      <c r="I3" s="194">
        <v>50</v>
      </c>
      <c r="J3" s="194">
        <v>0</v>
      </c>
      <c r="K3" s="194">
        <v>108.5</v>
      </c>
    </row>
    <row r="4" spans="1:11">
      <c r="A4">
        <v>1200</v>
      </c>
      <c r="B4" t="s">
        <v>550</v>
      </c>
      <c r="C4" t="s">
        <v>258</v>
      </c>
      <c r="D4" t="s">
        <v>551</v>
      </c>
      <c r="E4">
        <v>2</v>
      </c>
      <c r="F4" s="193">
        <v>42614</v>
      </c>
      <c r="G4" s="194">
        <v>200.99</v>
      </c>
      <c r="H4" s="194">
        <v>93.5</v>
      </c>
      <c r="I4" s="194">
        <v>154</v>
      </c>
      <c r="J4" s="194">
        <v>0</v>
      </c>
      <c r="K4" s="194">
        <v>448.49</v>
      </c>
    </row>
    <row r="5" spans="1:11">
      <c r="A5">
        <v>5471</v>
      </c>
      <c r="B5" t="s">
        <v>550</v>
      </c>
      <c r="C5" t="s">
        <v>258</v>
      </c>
      <c r="D5" t="s">
        <v>551</v>
      </c>
      <c r="E5">
        <v>2</v>
      </c>
      <c r="F5" s="193">
        <v>42614</v>
      </c>
      <c r="G5" s="194">
        <v>23.5</v>
      </c>
      <c r="H5" s="194">
        <v>17</v>
      </c>
      <c r="I5" s="194">
        <v>23</v>
      </c>
      <c r="J5" s="194">
        <v>10.25</v>
      </c>
      <c r="K5" s="194">
        <v>73.75</v>
      </c>
    </row>
    <row r="6" spans="1:11">
      <c r="A6">
        <v>7513</v>
      </c>
      <c r="B6" t="s">
        <v>550</v>
      </c>
      <c r="C6" t="s">
        <v>258</v>
      </c>
      <c r="D6" t="s">
        <v>551</v>
      </c>
      <c r="E6">
        <v>2</v>
      </c>
      <c r="F6" s="193">
        <v>42614</v>
      </c>
      <c r="G6" s="194">
        <v>50.5</v>
      </c>
      <c r="H6" s="194">
        <v>17</v>
      </c>
      <c r="I6" s="194">
        <v>29</v>
      </c>
      <c r="J6" s="194">
        <v>0</v>
      </c>
      <c r="K6" s="194">
        <v>96.5</v>
      </c>
    </row>
    <row r="7" spans="1:11">
      <c r="A7">
        <v>8105</v>
      </c>
      <c r="B7" t="s">
        <v>550</v>
      </c>
      <c r="C7" t="s">
        <v>258</v>
      </c>
      <c r="D7" t="s">
        <v>551</v>
      </c>
      <c r="E7">
        <v>2</v>
      </c>
      <c r="F7" s="193">
        <v>42614</v>
      </c>
      <c r="G7" s="194">
        <v>48.5</v>
      </c>
      <c r="H7" s="194">
        <v>19</v>
      </c>
      <c r="I7" s="194">
        <v>34</v>
      </c>
      <c r="J7" s="194">
        <v>0</v>
      </c>
      <c r="K7" s="194">
        <v>101.5</v>
      </c>
    </row>
    <row r="8" spans="1:11">
      <c r="A8">
        <v>11007</v>
      </c>
      <c r="B8" t="s">
        <v>550</v>
      </c>
      <c r="C8" t="s">
        <v>258</v>
      </c>
      <c r="D8" t="s">
        <v>551</v>
      </c>
      <c r="E8">
        <v>2</v>
      </c>
      <c r="F8" s="193">
        <v>42614</v>
      </c>
      <c r="G8" s="194">
        <v>101.75</v>
      </c>
      <c r="H8" s="194">
        <v>30.5</v>
      </c>
      <c r="I8" s="194">
        <v>60</v>
      </c>
      <c r="J8" s="194">
        <v>0</v>
      </c>
      <c r="K8" s="194">
        <v>192.25</v>
      </c>
    </row>
    <row r="9" spans="1:11">
      <c r="A9">
        <v>12338</v>
      </c>
      <c r="B9" t="s">
        <v>550</v>
      </c>
      <c r="C9" t="s">
        <v>258</v>
      </c>
      <c r="D9" t="s">
        <v>551</v>
      </c>
      <c r="E9">
        <v>2</v>
      </c>
      <c r="F9" s="193">
        <v>42614</v>
      </c>
      <c r="G9" s="194">
        <v>99.75</v>
      </c>
      <c r="H9" s="194">
        <v>28.5</v>
      </c>
      <c r="I9" s="194">
        <v>57</v>
      </c>
      <c r="J9" s="194">
        <v>0</v>
      </c>
      <c r="K9" s="194">
        <v>185.25</v>
      </c>
    </row>
    <row r="10" spans="1:11">
      <c r="A10">
        <v>13004</v>
      </c>
      <c r="B10" t="s">
        <v>550</v>
      </c>
      <c r="C10" t="s">
        <v>258</v>
      </c>
      <c r="D10" t="s">
        <v>551</v>
      </c>
      <c r="E10">
        <v>2</v>
      </c>
      <c r="F10" s="193">
        <v>42614</v>
      </c>
      <c r="G10" s="194">
        <v>52.5</v>
      </c>
      <c r="H10" s="194">
        <v>15</v>
      </c>
      <c r="I10" s="194">
        <v>30</v>
      </c>
      <c r="J10" s="194">
        <v>0</v>
      </c>
      <c r="K10" s="194">
        <v>97.5</v>
      </c>
    </row>
    <row r="11" spans="1:11">
      <c r="A11">
        <v>13435</v>
      </c>
      <c r="B11" t="s">
        <v>550</v>
      </c>
      <c r="C11" t="s">
        <v>258</v>
      </c>
      <c r="D11" t="s">
        <v>551</v>
      </c>
      <c r="E11">
        <v>2</v>
      </c>
      <c r="F11" s="193">
        <v>42614</v>
      </c>
      <c r="G11" s="194">
        <v>52.5</v>
      </c>
      <c r="H11" s="194">
        <v>15</v>
      </c>
      <c r="I11" s="194">
        <v>29</v>
      </c>
      <c r="J11" s="194">
        <v>33.36</v>
      </c>
      <c r="K11" s="194">
        <v>129.86000000000001</v>
      </c>
    </row>
    <row r="12" spans="1:11">
      <c r="A12">
        <v>13497</v>
      </c>
      <c r="B12" t="s">
        <v>550</v>
      </c>
      <c r="C12" t="s">
        <v>258</v>
      </c>
      <c r="D12" t="s">
        <v>551</v>
      </c>
      <c r="E12">
        <v>2</v>
      </c>
      <c r="F12" s="193">
        <v>42614</v>
      </c>
      <c r="G12" s="194">
        <v>48.5</v>
      </c>
      <c r="H12" s="194">
        <v>19</v>
      </c>
      <c r="I12" s="194">
        <v>36</v>
      </c>
      <c r="J12" s="194">
        <v>0</v>
      </c>
      <c r="K12" s="194">
        <v>103.5</v>
      </c>
    </row>
    <row r="13" spans="1:11">
      <c r="A13">
        <v>13568</v>
      </c>
      <c r="B13" t="s">
        <v>550</v>
      </c>
      <c r="C13" t="s">
        <v>258</v>
      </c>
      <c r="D13" t="s">
        <v>551</v>
      </c>
      <c r="E13">
        <v>2</v>
      </c>
      <c r="F13" s="193">
        <v>42614</v>
      </c>
      <c r="G13" s="194">
        <v>68.75</v>
      </c>
      <c r="H13" s="194">
        <v>17.5</v>
      </c>
      <c r="I13" s="194">
        <v>35</v>
      </c>
      <c r="J13" s="194">
        <v>0</v>
      </c>
      <c r="K13" s="194">
        <v>121.25</v>
      </c>
    </row>
    <row r="14" spans="1:11">
      <c r="A14">
        <v>13841</v>
      </c>
      <c r="B14" t="s">
        <v>550</v>
      </c>
      <c r="C14" t="s">
        <v>258</v>
      </c>
      <c r="D14" t="s">
        <v>551</v>
      </c>
      <c r="E14">
        <v>2</v>
      </c>
      <c r="F14" s="193">
        <v>42614</v>
      </c>
      <c r="G14" s="194">
        <v>77.92</v>
      </c>
      <c r="H14" s="194">
        <v>30</v>
      </c>
      <c r="I14" s="194">
        <v>337</v>
      </c>
      <c r="J14" s="194">
        <v>63.75</v>
      </c>
      <c r="K14" s="194">
        <v>508.67</v>
      </c>
    </row>
    <row r="15" spans="1:11">
      <c r="A15">
        <v>14621</v>
      </c>
      <c r="B15" t="s">
        <v>550</v>
      </c>
      <c r="C15" t="s">
        <v>258</v>
      </c>
      <c r="D15" t="s">
        <v>551</v>
      </c>
      <c r="E15">
        <v>2</v>
      </c>
      <c r="F15" s="193">
        <v>42614</v>
      </c>
      <c r="G15" s="194">
        <v>99.75</v>
      </c>
      <c r="H15" s="194">
        <v>28.5</v>
      </c>
      <c r="I15" s="194">
        <v>57</v>
      </c>
      <c r="J15" s="194">
        <v>0</v>
      </c>
      <c r="K15" s="194">
        <v>185.25</v>
      </c>
    </row>
    <row r="16" spans="1:11">
      <c r="A16">
        <v>15164</v>
      </c>
      <c r="B16" t="s">
        <v>550</v>
      </c>
      <c r="C16" t="s">
        <v>258</v>
      </c>
      <c r="D16" t="s">
        <v>551</v>
      </c>
      <c r="E16">
        <v>2</v>
      </c>
      <c r="F16" s="193">
        <v>42614</v>
      </c>
      <c r="G16" s="194">
        <v>0</v>
      </c>
      <c r="H16" s="194">
        <v>13.5</v>
      </c>
      <c r="I16" s="194">
        <v>76</v>
      </c>
      <c r="J16" s="194">
        <v>99.45</v>
      </c>
      <c r="K16" s="194">
        <v>188.95</v>
      </c>
    </row>
  </sheetData>
  <printOptions horizontalCentered="1"/>
  <pageMargins left="0.25" right="0.25" top="0.75" bottom="0.75" header="0.3" footer="0.3"/>
  <pageSetup orientation="landscape" r:id="rId1"/>
  <headerFooter>
    <oddFooter>&amp;C&amp;D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40"/>
  <sheetViews>
    <sheetView workbookViewId="0"/>
  </sheetViews>
  <sheetFormatPr defaultRowHeight="15"/>
  <cols>
    <col min="3" max="3" width="12.140625" customWidth="1"/>
  </cols>
  <sheetData>
    <row r="1" spans="1:11" ht="23.25">
      <c r="B1" s="195" t="s">
        <v>552</v>
      </c>
      <c r="C1" s="195"/>
      <c r="D1" s="195"/>
      <c r="E1" s="195"/>
      <c r="F1" s="195"/>
      <c r="G1" s="195"/>
    </row>
    <row r="2" spans="1:11" ht="19.5" thickBot="1">
      <c r="C2" s="196" t="s">
        <v>553</v>
      </c>
    </row>
    <row r="3" spans="1:11" ht="15.75" thickBot="1">
      <c r="B3" s="197" t="s">
        <v>554</v>
      </c>
      <c r="C3" s="198">
        <v>950</v>
      </c>
    </row>
    <row r="4" spans="1:11" ht="15.75" thickBot="1">
      <c r="B4" s="197" t="s">
        <v>555</v>
      </c>
      <c r="C4" s="198">
        <v>630</v>
      </c>
    </row>
    <row r="5" spans="1:11" ht="15.75" thickBot="1">
      <c r="A5" s="192" t="s">
        <v>28</v>
      </c>
      <c r="B5" s="192" t="s">
        <v>556</v>
      </c>
      <c r="C5" s="168" t="s">
        <v>538</v>
      </c>
      <c r="E5" s="199" t="s">
        <v>557</v>
      </c>
      <c r="F5" s="198">
        <v>1</v>
      </c>
      <c r="G5" t="s">
        <v>558</v>
      </c>
      <c r="K5" s="200">
        <f>F5*10</f>
        <v>10</v>
      </c>
    </row>
    <row r="6" spans="1:11" ht="15.75" thickBot="1">
      <c r="A6" s="201">
        <v>1</v>
      </c>
      <c r="B6" s="201">
        <v>34</v>
      </c>
      <c r="C6" s="206">
        <v>34</v>
      </c>
    </row>
    <row r="7" spans="1:11" ht="15.75" thickBot="1">
      <c r="A7" s="201">
        <v>2</v>
      </c>
      <c r="B7" s="201">
        <v>27</v>
      </c>
      <c r="C7" s="206">
        <v>27</v>
      </c>
      <c r="E7" s="199" t="s">
        <v>559</v>
      </c>
      <c r="F7" s="198">
        <v>5</v>
      </c>
      <c r="G7" t="s">
        <v>560</v>
      </c>
      <c r="K7" s="200">
        <f>F7*13</f>
        <v>65</v>
      </c>
    </row>
    <row r="8" spans="1:11">
      <c r="A8" s="201">
        <v>3</v>
      </c>
      <c r="B8" s="201">
        <v>17</v>
      </c>
      <c r="C8" s="206">
        <v>17</v>
      </c>
      <c r="F8" t="s">
        <v>561</v>
      </c>
    </row>
    <row r="9" spans="1:11" ht="15.75" thickBot="1">
      <c r="A9" s="201">
        <v>4</v>
      </c>
      <c r="B9" s="201">
        <v>41</v>
      </c>
      <c r="C9" s="206">
        <v>41</v>
      </c>
    </row>
    <row r="10" spans="1:11" ht="15.75" thickBot="1">
      <c r="A10" s="201">
        <v>5</v>
      </c>
      <c r="B10" s="201">
        <v>27</v>
      </c>
      <c r="C10" s="206">
        <v>27</v>
      </c>
      <c r="E10" s="199" t="s">
        <v>562</v>
      </c>
      <c r="F10" s="198">
        <v>25</v>
      </c>
      <c r="G10" t="s">
        <v>563</v>
      </c>
      <c r="K10" s="200">
        <f>F10*3</f>
        <v>75</v>
      </c>
    </row>
    <row r="11" spans="1:11">
      <c r="A11" s="201">
        <v>6</v>
      </c>
      <c r="B11" s="201">
        <v>22</v>
      </c>
      <c r="C11" s="206">
        <v>22</v>
      </c>
    </row>
    <row r="12" spans="1:11">
      <c r="A12" s="201">
        <v>7</v>
      </c>
      <c r="B12" s="201">
        <v>8</v>
      </c>
      <c r="C12" s="206">
        <v>8</v>
      </c>
    </row>
    <row r="13" spans="1:11">
      <c r="A13" s="201">
        <v>8</v>
      </c>
      <c r="B13" s="201">
        <v>54</v>
      </c>
      <c r="C13" s="206">
        <v>54</v>
      </c>
      <c r="E13" s="202"/>
      <c r="F13" s="191"/>
      <c r="G13" s="84"/>
      <c r="H13" s="84"/>
      <c r="I13" s="84"/>
    </row>
    <row r="14" spans="1:11">
      <c r="A14" s="201">
        <v>9</v>
      </c>
      <c r="B14" s="201">
        <v>30</v>
      </c>
      <c r="C14" s="206">
        <v>30</v>
      </c>
      <c r="D14" t="s">
        <v>564</v>
      </c>
      <c r="E14" s="84"/>
      <c r="F14" s="84"/>
      <c r="G14" s="84"/>
      <c r="H14" s="84"/>
      <c r="I14" s="84"/>
    </row>
    <row r="15" spans="1:11">
      <c r="A15" s="201">
        <v>10</v>
      </c>
      <c r="B15" s="201">
        <v>34</v>
      </c>
      <c r="C15" s="206">
        <v>34</v>
      </c>
      <c r="D15" t="s">
        <v>572</v>
      </c>
      <c r="E15" s="84"/>
      <c r="F15" s="84"/>
      <c r="G15" s="84"/>
      <c r="H15" s="84"/>
      <c r="I15" s="84"/>
    </row>
    <row r="16" spans="1:11" ht="15.75" thickBot="1">
      <c r="A16" s="201">
        <v>11</v>
      </c>
      <c r="B16" s="201">
        <v>39</v>
      </c>
      <c r="C16" s="206">
        <v>39</v>
      </c>
      <c r="D16" t="s">
        <v>565</v>
      </c>
      <c r="E16" s="84"/>
      <c r="F16" s="84"/>
      <c r="G16" s="84"/>
      <c r="H16" s="84"/>
      <c r="I16" s="84"/>
    </row>
    <row r="17" spans="1:11" ht="15.75" thickBot="1">
      <c r="A17" s="201">
        <v>12</v>
      </c>
      <c r="B17" s="201">
        <v>20</v>
      </c>
      <c r="C17" s="206">
        <v>20</v>
      </c>
      <c r="J17" s="199" t="s">
        <v>566</v>
      </c>
      <c r="K17" s="203">
        <f>B38+K5+K7</f>
        <v>899</v>
      </c>
    </row>
    <row r="18" spans="1:11">
      <c r="A18" s="201">
        <v>13</v>
      </c>
      <c r="B18" s="201">
        <v>25</v>
      </c>
      <c r="C18" s="206">
        <v>25</v>
      </c>
      <c r="J18" s="199" t="s">
        <v>567</v>
      </c>
      <c r="K18" s="205">
        <f>C38+K5+K7</f>
        <v>899</v>
      </c>
    </row>
    <row r="19" spans="1:11">
      <c r="A19" s="201">
        <v>14</v>
      </c>
      <c r="B19" s="201">
        <v>18</v>
      </c>
      <c r="C19" s="206">
        <v>18</v>
      </c>
    </row>
    <row r="20" spans="1:11">
      <c r="A20" s="201">
        <v>15</v>
      </c>
      <c r="B20" s="201">
        <v>40</v>
      </c>
      <c r="C20" s="206">
        <v>40</v>
      </c>
      <c r="D20" t="s">
        <v>568</v>
      </c>
    </row>
    <row r="21" spans="1:11">
      <c r="A21" s="201">
        <v>16</v>
      </c>
      <c r="B21" s="201">
        <v>25</v>
      </c>
      <c r="C21" s="206">
        <v>25</v>
      </c>
      <c r="D21" t="s">
        <v>569</v>
      </c>
    </row>
    <row r="22" spans="1:11">
      <c r="A22" s="201">
        <v>17</v>
      </c>
      <c r="B22" s="201">
        <v>22</v>
      </c>
      <c r="C22" s="206">
        <v>22</v>
      </c>
    </row>
    <row r="23" spans="1:11">
      <c r="A23" s="201">
        <v>18</v>
      </c>
      <c r="B23" s="201">
        <v>20</v>
      </c>
      <c r="C23" s="206">
        <v>20</v>
      </c>
    </row>
    <row r="24" spans="1:11">
      <c r="A24" s="201">
        <v>19</v>
      </c>
      <c r="B24" s="201">
        <v>22</v>
      </c>
      <c r="C24" s="206">
        <v>22</v>
      </c>
    </row>
    <row r="25" spans="1:11">
      <c r="A25" s="201">
        <v>20</v>
      </c>
      <c r="B25" s="201">
        <v>17</v>
      </c>
      <c r="C25" s="206">
        <v>17</v>
      </c>
    </row>
    <row r="26" spans="1:11">
      <c r="A26" s="201">
        <v>21</v>
      </c>
      <c r="B26" s="201">
        <v>21</v>
      </c>
      <c r="C26" s="206">
        <v>21</v>
      </c>
    </row>
    <row r="27" spans="1:11">
      <c r="A27" s="201">
        <v>22</v>
      </c>
      <c r="B27" s="201">
        <v>20</v>
      </c>
      <c r="C27" s="206">
        <v>20</v>
      </c>
    </row>
    <row r="28" spans="1:11">
      <c r="A28" s="201">
        <v>23</v>
      </c>
      <c r="B28" s="201">
        <v>32</v>
      </c>
      <c r="C28" s="206">
        <v>32</v>
      </c>
    </row>
    <row r="29" spans="1:11">
      <c r="A29" s="201">
        <v>24</v>
      </c>
      <c r="B29" s="201">
        <v>25</v>
      </c>
      <c r="C29" s="206">
        <v>25</v>
      </c>
    </row>
    <row r="30" spans="1:11">
      <c r="A30" s="201">
        <v>25</v>
      </c>
      <c r="B30" s="201">
        <v>28</v>
      </c>
      <c r="C30" s="206">
        <v>28</v>
      </c>
    </row>
    <row r="31" spans="1:11">
      <c r="A31" s="201">
        <v>26</v>
      </c>
      <c r="B31" s="201">
        <v>32</v>
      </c>
      <c r="C31" s="206">
        <v>32</v>
      </c>
    </row>
    <row r="32" spans="1:11">
      <c r="A32" s="201">
        <v>27</v>
      </c>
      <c r="B32" s="201">
        <v>34</v>
      </c>
      <c r="C32" s="206">
        <v>34</v>
      </c>
    </row>
    <row r="33" spans="1:3">
      <c r="A33" s="201">
        <v>28</v>
      </c>
      <c r="B33" s="201">
        <v>19</v>
      </c>
      <c r="C33" s="206">
        <v>19</v>
      </c>
    </row>
    <row r="34" spans="1:3">
      <c r="A34" s="201">
        <v>29</v>
      </c>
      <c r="B34" s="201">
        <v>22</v>
      </c>
      <c r="C34" s="206">
        <v>22</v>
      </c>
    </row>
    <row r="35" spans="1:3">
      <c r="A35" s="201">
        <v>30</v>
      </c>
      <c r="B35" s="201">
        <v>14</v>
      </c>
      <c r="C35" s="206">
        <v>14</v>
      </c>
    </row>
    <row r="36" spans="1:3">
      <c r="A36" s="201">
        <v>31</v>
      </c>
      <c r="B36" s="201">
        <v>20</v>
      </c>
      <c r="C36" s="206">
        <v>20</v>
      </c>
    </row>
    <row r="37" spans="1:3">
      <c r="A37" s="201">
        <v>32</v>
      </c>
      <c r="B37" s="201">
        <v>15</v>
      </c>
      <c r="C37" s="206">
        <v>15</v>
      </c>
    </row>
    <row r="38" spans="1:3">
      <c r="A38" s="141" t="s">
        <v>3</v>
      </c>
      <c r="B38" s="200">
        <f>SUM(B6:B37)</f>
        <v>824</v>
      </c>
      <c r="C38" s="204">
        <f>SUM(C6:C37)</f>
        <v>824</v>
      </c>
    </row>
    <row r="39" spans="1:3">
      <c r="A39" t="s">
        <v>570</v>
      </c>
    </row>
    <row r="40" spans="1:3">
      <c r="A40" t="s">
        <v>571</v>
      </c>
    </row>
  </sheetData>
  <printOptions horizontalCentered="1"/>
  <pageMargins left="0.25" right="0.25" top="0.75" bottom="0.75" header="0.3" footer="0.3"/>
  <pageSetup scale="83" orientation="landscape" r:id="rId1"/>
  <headerFooter>
    <oddFooter>&amp;C&amp;D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D152"/>
  <sheetViews>
    <sheetView showGridLines="0" zoomScale="57" zoomScaleNormal="57" workbookViewId="0">
      <selection activeCell="AD36" sqref="AD36"/>
    </sheetView>
  </sheetViews>
  <sheetFormatPr defaultRowHeight="15"/>
  <cols>
    <col min="1" max="1" width="2.7109375" customWidth="1"/>
    <col min="2" max="2" width="18.5703125" customWidth="1"/>
    <col min="3" max="3" width="11.5703125" customWidth="1"/>
    <col min="4" max="4" width="15.5703125" customWidth="1"/>
    <col min="5" max="5" width="13.5703125" bestFit="1" customWidth="1"/>
    <col min="6" max="6" width="12.7109375" bestFit="1" customWidth="1"/>
    <col min="7" max="7" width="2.7109375" customWidth="1"/>
    <col min="8" max="8" width="12.5703125" bestFit="1" customWidth="1"/>
    <col min="9" max="9" width="11.85546875" customWidth="1"/>
    <col min="10" max="10" width="14.28515625" customWidth="1"/>
    <col min="11" max="11" width="9.7109375" customWidth="1"/>
    <col min="12" max="12" width="12.7109375" bestFit="1" customWidth="1"/>
    <col min="13" max="13" width="2.7109375" customWidth="1"/>
    <col min="14" max="14" width="12.5703125" bestFit="1" customWidth="1"/>
    <col min="15" max="15" width="11.5703125" customWidth="1"/>
    <col min="16" max="16" width="15" customWidth="1"/>
    <col min="17" max="17" width="9.7109375" customWidth="1"/>
    <col min="18" max="18" width="13" customWidth="1"/>
    <col min="19" max="19" width="2.7109375" customWidth="1"/>
    <col min="20" max="20" width="12.5703125" bestFit="1" customWidth="1"/>
    <col min="21" max="21" width="12.140625" bestFit="1" customWidth="1"/>
    <col min="22" max="22" width="14" customWidth="1"/>
    <col min="23" max="23" width="9.7109375" customWidth="1"/>
    <col min="24" max="24" width="12.5703125" customWidth="1"/>
    <col min="25" max="25" width="2.7109375" customWidth="1"/>
    <col min="26" max="26" width="12.5703125" bestFit="1" customWidth="1"/>
    <col min="27" max="27" width="11.28515625" bestFit="1" customWidth="1"/>
    <col min="28" max="28" width="14.28515625" customWidth="1"/>
    <col min="29" max="29" width="9.7109375" customWidth="1"/>
    <col min="30" max="30" width="12.85546875" customWidth="1"/>
    <col min="31" max="31" width="2.28515625" customWidth="1"/>
  </cols>
  <sheetData>
    <row r="1" spans="2:30" ht="15.75" thickBot="1"/>
    <row r="2" spans="2:30" ht="30.75" thickBot="1">
      <c r="B2" s="88" t="s">
        <v>51</v>
      </c>
      <c r="C2" s="89" t="s">
        <v>52</v>
      </c>
      <c r="D2" s="89" t="s">
        <v>14</v>
      </c>
      <c r="E2" s="90" t="s">
        <v>53</v>
      </c>
      <c r="F2" s="91"/>
      <c r="H2" s="609" t="s">
        <v>54</v>
      </c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1"/>
    </row>
    <row r="3" spans="2:30" ht="15.75" thickBot="1">
      <c r="B3" s="92">
        <v>950</v>
      </c>
      <c r="C3" s="121">
        <f>Goal!O4</f>
        <v>104</v>
      </c>
      <c r="D3" s="93">
        <f>SUM(B3-C3)</f>
        <v>846</v>
      </c>
      <c r="E3" s="94">
        <f>SUM(C3/B3)</f>
        <v>0.10947368421052632</v>
      </c>
      <c r="F3" s="95"/>
    </row>
    <row r="4" spans="2:30" ht="15.75" thickBot="1"/>
    <row r="5" spans="2:30">
      <c r="B5" s="612" t="s">
        <v>55</v>
      </c>
      <c r="C5" s="613"/>
      <c r="D5" s="616" t="s">
        <v>56</v>
      </c>
      <c r="E5" s="607" t="s">
        <v>57</v>
      </c>
      <c r="F5" s="608"/>
      <c r="H5" s="612" t="s">
        <v>70</v>
      </c>
      <c r="I5" s="613"/>
      <c r="J5" s="616" t="s">
        <v>56</v>
      </c>
      <c r="K5" s="607" t="s">
        <v>57</v>
      </c>
      <c r="L5" s="608"/>
      <c r="M5" s="91"/>
      <c r="N5" s="612" t="s">
        <v>71</v>
      </c>
      <c r="O5" s="613"/>
      <c r="P5" s="616" t="s">
        <v>56</v>
      </c>
      <c r="Q5" s="607" t="s">
        <v>57</v>
      </c>
      <c r="R5" s="608"/>
      <c r="S5" s="96"/>
      <c r="T5" s="612" t="s">
        <v>72</v>
      </c>
      <c r="U5" s="613"/>
      <c r="V5" s="616" t="s">
        <v>56</v>
      </c>
      <c r="W5" s="607" t="s">
        <v>57</v>
      </c>
      <c r="X5" s="608"/>
      <c r="Y5" s="96"/>
      <c r="Z5" s="612" t="s">
        <v>73</v>
      </c>
      <c r="AA5" s="613"/>
      <c r="AB5" s="616" t="s">
        <v>56</v>
      </c>
      <c r="AC5" s="607" t="s">
        <v>57</v>
      </c>
      <c r="AD5" s="608"/>
    </row>
    <row r="6" spans="2:30" ht="36" customHeight="1">
      <c r="B6" s="614"/>
      <c r="C6" s="615"/>
      <c r="D6" s="617"/>
      <c r="E6" s="97" t="s">
        <v>20</v>
      </c>
      <c r="F6" s="98" t="s">
        <v>58</v>
      </c>
      <c r="G6" s="96"/>
      <c r="H6" s="614"/>
      <c r="I6" s="615"/>
      <c r="J6" s="617"/>
      <c r="K6" s="97" t="s">
        <v>20</v>
      </c>
      <c r="L6" s="98" t="s">
        <v>58</v>
      </c>
      <c r="M6" s="91"/>
      <c r="N6" s="614"/>
      <c r="O6" s="615"/>
      <c r="P6" s="617"/>
      <c r="Q6" s="97" t="s">
        <v>20</v>
      </c>
      <c r="R6" s="98" t="s">
        <v>58</v>
      </c>
      <c r="T6" s="614"/>
      <c r="U6" s="615"/>
      <c r="V6" s="617"/>
      <c r="W6" s="97" t="s">
        <v>20</v>
      </c>
      <c r="X6" s="98" t="s">
        <v>58</v>
      </c>
      <c r="Z6" s="614"/>
      <c r="AA6" s="615"/>
      <c r="AB6" s="617"/>
      <c r="AC6" s="97" t="s">
        <v>20</v>
      </c>
      <c r="AD6" s="98" t="s">
        <v>58</v>
      </c>
    </row>
    <row r="7" spans="2:30">
      <c r="B7" s="82" t="s">
        <v>59</v>
      </c>
      <c r="C7" s="156">
        <v>42410</v>
      </c>
      <c r="D7" s="157">
        <v>101</v>
      </c>
      <c r="E7" s="160">
        <f>SUM($D$3/D7)</f>
        <v>8.3762376237623766</v>
      </c>
      <c r="F7" s="102">
        <f>ROUNDUP(E7,0)</f>
        <v>9</v>
      </c>
      <c r="G7" s="161"/>
      <c r="H7" s="82" t="s">
        <v>60</v>
      </c>
      <c r="I7" s="156">
        <v>42430</v>
      </c>
      <c r="J7" s="157">
        <v>88</v>
      </c>
      <c r="K7" s="158">
        <f>SUM($D$3/J7)</f>
        <v>9.6136363636363633</v>
      </c>
      <c r="L7" s="102">
        <f>ROUNDUP(K7,0)</f>
        <v>10</v>
      </c>
      <c r="M7" s="161"/>
      <c r="N7" s="82" t="s">
        <v>61</v>
      </c>
      <c r="O7" s="156">
        <v>42461</v>
      </c>
      <c r="P7" s="157">
        <v>65</v>
      </c>
      <c r="Q7" s="158">
        <f>SUM($D$3/P7)</f>
        <v>13.015384615384615</v>
      </c>
      <c r="R7" s="102">
        <f>ROUNDUP(Q7,0)</f>
        <v>14</v>
      </c>
      <c r="S7" s="161"/>
      <c r="T7" s="82" t="s">
        <v>62</v>
      </c>
      <c r="U7" s="156">
        <v>42491</v>
      </c>
      <c r="V7" s="122"/>
      <c r="W7" s="128"/>
      <c r="X7" s="124"/>
      <c r="Y7" s="161"/>
      <c r="Z7" s="82" t="s">
        <v>59</v>
      </c>
      <c r="AA7" s="156">
        <v>42522</v>
      </c>
      <c r="AB7" s="157">
        <v>23</v>
      </c>
      <c r="AC7" s="158">
        <f>SUM($D$3/AB7)</f>
        <v>36.782608695652172</v>
      </c>
      <c r="AD7" s="102">
        <f>ROUNDUP(AC7,0)</f>
        <v>37</v>
      </c>
    </row>
    <row r="8" spans="2:30">
      <c r="B8" s="82" t="s">
        <v>63</v>
      </c>
      <c r="C8" s="156">
        <v>42411</v>
      </c>
      <c r="D8" s="157">
        <v>100</v>
      </c>
      <c r="E8" s="160">
        <f>SUM($D$3/D8)</f>
        <v>8.4600000000000009</v>
      </c>
      <c r="F8" s="102">
        <f t="shared" ref="F8:F26" si="0">ROUNDUP(E8,0)</f>
        <v>9</v>
      </c>
      <c r="G8" s="161"/>
      <c r="H8" s="82" t="s">
        <v>59</v>
      </c>
      <c r="I8" s="156">
        <v>42431</v>
      </c>
      <c r="J8" s="157">
        <v>87</v>
      </c>
      <c r="K8" s="158">
        <f>SUM($D$3/J8)</f>
        <v>9.7241379310344822</v>
      </c>
      <c r="L8" s="102">
        <f t="shared" ref="L8:L37" si="1">ROUNDUP(K8,0)</f>
        <v>10</v>
      </c>
      <c r="M8" s="161"/>
      <c r="N8" s="82" t="s">
        <v>64</v>
      </c>
      <c r="O8" s="156">
        <v>42462</v>
      </c>
      <c r="P8" s="122"/>
      <c r="Q8" s="128"/>
      <c r="R8" s="124"/>
      <c r="S8" s="161"/>
      <c r="T8" s="82" t="s">
        <v>65</v>
      </c>
      <c r="U8" s="156">
        <v>42492</v>
      </c>
      <c r="V8" s="157">
        <v>44</v>
      </c>
      <c r="W8" s="158">
        <f>SUM($D$3/V8)</f>
        <v>19.227272727272727</v>
      </c>
      <c r="X8" s="102">
        <f t="shared" ref="X8:X33" si="2">ROUNDUP(W8,0)</f>
        <v>20</v>
      </c>
      <c r="Y8" s="161"/>
      <c r="Z8" s="82" t="s">
        <v>63</v>
      </c>
      <c r="AA8" s="156">
        <v>42523</v>
      </c>
      <c r="AB8" s="157">
        <v>22</v>
      </c>
      <c r="AC8" s="158">
        <f>SUM($D$3/AB8)</f>
        <v>38.454545454545453</v>
      </c>
      <c r="AD8" s="102">
        <f t="shared" ref="AD8:AD37" si="3">ROUNDUP(AC8,0)</f>
        <v>39</v>
      </c>
    </row>
    <row r="9" spans="2:30">
      <c r="B9" s="82" t="s">
        <v>61</v>
      </c>
      <c r="C9" s="156">
        <v>42412</v>
      </c>
      <c r="D9" s="157">
        <v>99</v>
      </c>
      <c r="E9" s="160">
        <f>SUM($D$3/D9)</f>
        <v>8.545454545454545</v>
      </c>
      <c r="F9" s="102">
        <f t="shared" si="0"/>
        <v>9</v>
      </c>
      <c r="G9" s="161"/>
      <c r="H9" s="82" t="s">
        <v>63</v>
      </c>
      <c r="I9" s="156">
        <v>42432</v>
      </c>
      <c r="J9" s="157">
        <v>86</v>
      </c>
      <c r="K9" s="158">
        <f>SUM($D$3/J9)</f>
        <v>9.8372093023255811</v>
      </c>
      <c r="L9" s="102">
        <f t="shared" si="1"/>
        <v>10</v>
      </c>
      <c r="M9" s="161"/>
      <c r="N9" s="82" t="s">
        <v>62</v>
      </c>
      <c r="O9" s="156">
        <v>42463</v>
      </c>
      <c r="P9" s="122"/>
      <c r="Q9" s="128"/>
      <c r="R9" s="124"/>
      <c r="S9" s="161"/>
      <c r="T9" s="82" t="s">
        <v>60</v>
      </c>
      <c r="U9" s="156">
        <v>42493</v>
      </c>
      <c r="V9" s="157">
        <v>43</v>
      </c>
      <c r="W9" s="158">
        <f>SUM($D$3/V9)</f>
        <v>19.674418604651162</v>
      </c>
      <c r="X9" s="102">
        <f t="shared" si="2"/>
        <v>20</v>
      </c>
      <c r="Y9" s="161"/>
      <c r="Z9" s="82" t="s">
        <v>61</v>
      </c>
      <c r="AA9" s="156">
        <v>42524</v>
      </c>
      <c r="AB9" s="157">
        <v>21</v>
      </c>
      <c r="AC9" s="158">
        <f>SUM($D$3/AB9)</f>
        <v>40.285714285714285</v>
      </c>
      <c r="AD9" s="102">
        <f t="shared" si="3"/>
        <v>41</v>
      </c>
    </row>
    <row r="10" spans="2:30">
      <c r="B10" s="82" t="s">
        <v>64</v>
      </c>
      <c r="C10" s="156">
        <v>42413</v>
      </c>
      <c r="D10" s="122"/>
      <c r="E10" s="123"/>
      <c r="F10" s="124"/>
      <c r="G10" s="161"/>
      <c r="H10" s="82" t="s">
        <v>61</v>
      </c>
      <c r="I10" s="156">
        <v>42433</v>
      </c>
      <c r="J10" s="157">
        <v>85</v>
      </c>
      <c r="K10" s="158">
        <f>SUM($D$3/J10)</f>
        <v>9.9529411764705884</v>
      </c>
      <c r="L10" s="102">
        <f t="shared" si="1"/>
        <v>10</v>
      </c>
      <c r="M10" s="161"/>
      <c r="N10" s="82" t="s">
        <v>65</v>
      </c>
      <c r="O10" s="156">
        <v>42464</v>
      </c>
      <c r="P10" s="157">
        <v>64</v>
      </c>
      <c r="Q10" s="158">
        <f>SUM($D$3/P10)</f>
        <v>13.21875</v>
      </c>
      <c r="R10" s="102">
        <f t="shared" ref="R10:R35" si="4">ROUNDUP(Q10,0)</f>
        <v>14</v>
      </c>
      <c r="S10" s="161"/>
      <c r="T10" s="82" t="s">
        <v>59</v>
      </c>
      <c r="U10" s="156">
        <v>42494</v>
      </c>
      <c r="V10" s="157">
        <v>42</v>
      </c>
      <c r="W10" s="158">
        <f>SUM($D$3/V10)</f>
        <v>20.142857142857142</v>
      </c>
      <c r="X10" s="102">
        <f t="shared" si="2"/>
        <v>21</v>
      </c>
      <c r="Y10" s="161"/>
      <c r="Z10" s="82" t="s">
        <v>64</v>
      </c>
      <c r="AA10" s="156">
        <v>42525</v>
      </c>
      <c r="AB10" s="122"/>
      <c r="AC10" s="128"/>
      <c r="AD10" s="124"/>
    </row>
    <row r="11" spans="2:30">
      <c r="B11" s="82" t="s">
        <v>62</v>
      </c>
      <c r="C11" s="156">
        <v>42414</v>
      </c>
      <c r="D11" s="122"/>
      <c r="E11" s="123"/>
      <c r="F11" s="124"/>
      <c r="G11" s="161"/>
      <c r="H11" s="82" t="s">
        <v>64</v>
      </c>
      <c r="I11" s="156">
        <v>42434</v>
      </c>
      <c r="J11" s="122"/>
      <c r="K11" s="128"/>
      <c r="L11" s="124"/>
      <c r="M11" s="161"/>
      <c r="N11" s="82" t="s">
        <v>60</v>
      </c>
      <c r="O11" s="156">
        <v>42465</v>
      </c>
      <c r="P11" s="157">
        <v>63</v>
      </c>
      <c r="Q11" s="158">
        <f>SUM($D$3/P11)</f>
        <v>13.428571428571429</v>
      </c>
      <c r="R11" s="102">
        <f t="shared" si="4"/>
        <v>14</v>
      </c>
      <c r="S11" s="161"/>
      <c r="T11" s="82" t="s">
        <v>63</v>
      </c>
      <c r="U11" s="156">
        <v>42495</v>
      </c>
      <c r="V11" s="157">
        <v>41</v>
      </c>
      <c r="W11" s="158">
        <f>SUM($D$3/V11)</f>
        <v>20.634146341463413</v>
      </c>
      <c r="X11" s="102">
        <f t="shared" si="2"/>
        <v>21</v>
      </c>
      <c r="Y11" s="161"/>
      <c r="Z11" s="82" t="s">
        <v>62</v>
      </c>
      <c r="AA11" s="156">
        <v>42526</v>
      </c>
      <c r="AB11" s="122"/>
      <c r="AC11" s="128"/>
      <c r="AD11" s="124"/>
    </row>
    <row r="12" spans="2:30">
      <c r="B12" s="82" t="s">
        <v>65</v>
      </c>
      <c r="C12" s="156">
        <v>42415</v>
      </c>
      <c r="D12" s="122"/>
      <c r="E12" s="123"/>
      <c r="F12" s="124"/>
      <c r="G12" s="161"/>
      <c r="H12" s="82" t="s">
        <v>62</v>
      </c>
      <c r="I12" s="156">
        <v>42435</v>
      </c>
      <c r="J12" s="122"/>
      <c r="K12" s="128"/>
      <c r="L12" s="124"/>
      <c r="M12" s="161"/>
      <c r="N12" s="82" t="s">
        <v>59</v>
      </c>
      <c r="O12" s="156">
        <v>42466</v>
      </c>
      <c r="P12" s="157">
        <v>62</v>
      </c>
      <c r="Q12" s="158">
        <f>SUM($D$3/P12)</f>
        <v>13.64516129032258</v>
      </c>
      <c r="R12" s="102">
        <f t="shared" si="4"/>
        <v>14</v>
      </c>
      <c r="S12" s="161"/>
      <c r="T12" s="82" t="s">
        <v>61</v>
      </c>
      <c r="U12" s="156">
        <v>42496</v>
      </c>
      <c r="V12" s="157">
        <v>40</v>
      </c>
      <c r="W12" s="158">
        <f>SUM($D$3/V12)</f>
        <v>21.15</v>
      </c>
      <c r="X12" s="102">
        <f t="shared" si="2"/>
        <v>22</v>
      </c>
      <c r="Y12" s="161"/>
      <c r="Z12" s="82" t="s">
        <v>65</v>
      </c>
      <c r="AA12" s="156">
        <v>42527</v>
      </c>
      <c r="AB12" s="157">
        <v>20</v>
      </c>
      <c r="AC12" s="158">
        <f>SUM($D$3/AB12)</f>
        <v>42.3</v>
      </c>
      <c r="AD12" s="102">
        <f t="shared" si="3"/>
        <v>43</v>
      </c>
    </row>
    <row r="13" spans="2:30">
      <c r="B13" s="82" t="s">
        <v>60</v>
      </c>
      <c r="C13" s="156">
        <v>42416</v>
      </c>
      <c r="D13" s="157">
        <v>98</v>
      </c>
      <c r="E13" s="160">
        <f>SUM($D$3/D13)</f>
        <v>8.6326530612244898</v>
      </c>
      <c r="F13" s="102">
        <f t="shared" si="0"/>
        <v>9</v>
      </c>
      <c r="G13" s="161"/>
      <c r="H13" s="82" t="s">
        <v>65</v>
      </c>
      <c r="I13" s="156">
        <v>42436</v>
      </c>
      <c r="J13" s="157">
        <v>84</v>
      </c>
      <c r="K13" s="158">
        <f>SUM($D$3/J13)</f>
        <v>10.071428571428571</v>
      </c>
      <c r="L13" s="102">
        <f t="shared" si="1"/>
        <v>11</v>
      </c>
      <c r="M13" s="161"/>
      <c r="N13" s="82" t="s">
        <v>63</v>
      </c>
      <c r="O13" s="156">
        <v>42467</v>
      </c>
      <c r="P13" s="157">
        <v>61</v>
      </c>
      <c r="Q13" s="158">
        <f>SUM($D$3/P13)</f>
        <v>13.868852459016393</v>
      </c>
      <c r="R13" s="102">
        <f t="shared" si="4"/>
        <v>14</v>
      </c>
      <c r="S13" s="161"/>
      <c r="T13" s="82" t="s">
        <v>64</v>
      </c>
      <c r="U13" s="156">
        <v>42497</v>
      </c>
      <c r="V13" s="122"/>
      <c r="W13" s="128"/>
      <c r="X13" s="124"/>
      <c r="Y13" s="161"/>
      <c r="Z13" s="82" t="s">
        <v>60</v>
      </c>
      <c r="AA13" s="156">
        <v>42528</v>
      </c>
      <c r="AB13" s="157">
        <v>19</v>
      </c>
      <c r="AC13" s="158">
        <f>SUM($D$3/AB13)</f>
        <v>44.526315789473685</v>
      </c>
      <c r="AD13" s="102">
        <f t="shared" si="3"/>
        <v>45</v>
      </c>
    </row>
    <row r="14" spans="2:30">
      <c r="B14" s="82" t="s">
        <v>59</v>
      </c>
      <c r="C14" s="156">
        <v>42417</v>
      </c>
      <c r="D14" s="157">
        <v>97</v>
      </c>
      <c r="E14" s="160">
        <f>SUM($D$3/D14)</f>
        <v>8.7216494845360817</v>
      </c>
      <c r="F14" s="102">
        <f t="shared" si="0"/>
        <v>9</v>
      </c>
      <c r="G14" s="161"/>
      <c r="H14" s="82" t="s">
        <v>60</v>
      </c>
      <c r="I14" s="156">
        <v>42437</v>
      </c>
      <c r="J14" s="157">
        <v>83</v>
      </c>
      <c r="K14" s="158">
        <f>SUM($D$3/J14)</f>
        <v>10.19277108433735</v>
      </c>
      <c r="L14" s="102">
        <f t="shared" si="1"/>
        <v>11</v>
      </c>
      <c r="M14" s="161"/>
      <c r="N14" s="82" t="s">
        <v>61</v>
      </c>
      <c r="O14" s="156">
        <v>42468</v>
      </c>
      <c r="P14" s="157">
        <v>60</v>
      </c>
      <c r="Q14" s="158">
        <f>SUM($D$3/P14)</f>
        <v>14.1</v>
      </c>
      <c r="R14" s="102">
        <f t="shared" si="4"/>
        <v>15</v>
      </c>
      <c r="S14" s="161"/>
      <c r="T14" s="82" t="s">
        <v>62</v>
      </c>
      <c r="U14" s="156">
        <v>42498</v>
      </c>
      <c r="V14" s="122"/>
      <c r="W14" s="128"/>
      <c r="X14" s="124"/>
      <c r="Y14" s="161"/>
      <c r="Z14" s="82" t="s">
        <v>59</v>
      </c>
      <c r="AA14" s="156">
        <v>42529</v>
      </c>
      <c r="AB14" s="157">
        <v>18</v>
      </c>
      <c r="AC14" s="158">
        <f>SUM($D$3/AB14)</f>
        <v>47</v>
      </c>
      <c r="AD14" s="102">
        <f t="shared" si="3"/>
        <v>47</v>
      </c>
    </row>
    <row r="15" spans="2:30">
      <c r="B15" s="82" t="s">
        <v>63</v>
      </c>
      <c r="C15" s="156">
        <v>42418</v>
      </c>
      <c r="D15" s="157">
        <v>96</v>
      </c>
      <c r="E15" s="160">
        <f>SUM($D$3/D15)</f>
        <v>8.8125</v>
      </c>
      <c r="F15" s="102">
        <f t="shared" si="0"/>
        <v>9</v>
      </c>
      <c r="G15" s="161"/>
      <c r="H15" s="82" t="s">
        <v>59</v>
      </c>
      <c r="I15" s="156">
        <v>42438</v>
      </c>
      <c r="J15" s="157">
        <v>82</v>
      </c>
      <c r="K15" s="158">
        <f>SUM($D$3/J15)</f>
        <v>10.317073170731707</v>
      </c>
      <c r="L15" s="102">
        <f t="shared" si="1"/>
        <v>11</v>
      </c>
      <c r="M15" s="161"/>
      <c r="N15" s="82" t="s">
        <v>64</v>
      </c>
      <c r="O15" s="156">
        <v>42469</v>
      </c>
      <c r="P15" s="122"/>
      <c r="Q15" s="128"/>
      <c r="R15" s="124"/>
      <c r="S15" s="161"/>
      <c r="T15" s="82" t="s">
        <v>65</v>
      </c>
      <c r="U15" s="156">
        <v>42499</v>
      </c>
      <c r="V15" s="157">
        <v>39</v>
      </c>
      <c r="W15" s="158">
        <f>SUM($D$3/V15)</f>
        <v>21.692307692307693</v>
      </c>
      <c r="X15" s="102">
        <f t="shared" si="2"/>
        <v>22</v>
      </c>
      <c r="Y15" s="161"/>
      <c r="Z15" s="82" t="s">
        <v>63</v>
      </c>
      <c r="AA15" s="156">
        <v>42530</v>
      </c>
      <c r="AB15" s="157">
        <v>17</v>
      </c>
      <c r="AC15" s="158">
        <f>SUM($D$3/AB15)</f>
        <v>49.764705882352942</v>
      </c>
      <c r="AD15" s="102">
        <f t="shared" si="3"/>
        <v>50</v>
      </c>
    </row>
    <row r="16" spans="2:30">
      <c r="B16" s="82" t="s">
        <v>61</v>
      </c>
      <c r="C16" s="156">
        <v>42419</v>
      </c>
      <c r="D16" s="157">
        <v>95</v>
      </c>
      <c r="E16" s="160">
        <f>SUM($D$3/D16)</f>
        <v>8.905263157894737</v>
      </c>
      <c r="F16" s="102">
        <f t="shared" si="0"/>
        <v>9</v>
      </c>
      <c r="G16" s="161"/>
      <c r="H16" s="82" t="s">
        <v>63</v>
      </c>
      <c r="I16" s="156">
        <v>42439</v>
      </c>
      <c r="J16" s="157">
        <v>81</v>
      </c>
      <c r="K16" s="158">
        <f>SUM($D$3/J16)</f>
        <v>10.444444444444445</v>
      </c>
      <c r="L16" s="102">
        <f t="shared" si="1"/>
        <v>11</v>
      </c>
      <c r="M16" s="161"/>
      <c r="N16" s="82" t="s">
        <v>62</v>
      </c>
      <c r="O16" s="156">
        <v>42470</v>
      </c>
      <c r="P16" s="122"/>
      <c r="Q16" s="128"/>
      <c r="R16" s="124"/>
      <c r="S16" s="161"/>
      <c r="T16" s="82" t="s">
        <v>60</v>
      </c>
      <c r="U16" s="156">
        <v>42500</v>
      </c>
      <c r="V16" s="157">
        <v>38</v>
      </c>
      <c r="W16" s="158">
        <f>SUM($D$3/V16)</f>
        <v>22.263157894736842</v>
      </c>
      <c r="X16" s="102">
        <f t="shared" si="2"/>
        <v>23</v>
      </c>
      <c r="Y16" s="161"/>
      <c r="Z16" s="82" t="s">
        <v>61</v>
      </c>
      <c r="AA16" s="156">
        <v>42531</v>
      </c>
      <c r="AB16" s="157">
        <v>16</v>
      </c>
      <c r="AC16" s="158">
        <f>SUM($D$3/AB16)</f>
        <v>52.875</v>
      </c>
      <c r="AD16" s="102">
        <f t="shared" si="3"/>
        <v>53</v>
      </c>
    </row>
    <row r="17" spans="2:30">
      <c r="B17" s="82" t="s">
        <v>64</v>
      </c>
      <c r="C17" s="156">
        <v>42420</v>
      </c>
      <c r="D17" s="122"/>
      <c r="E17" s="123"/>
      <c r="F17" s="124"/>
      <c r="G17" s="161"/>
      <c r="H17" s="82" t="s">
        <v>61</v>
      </c>
      <c r="I17" s="156">
        <v>42440</v>
      </c>
      <c r="J17" s="157">
        <v>80</v>
      </c>
      <c r="K17" s="158">
        <f>SUM($D$3/J17)</f>
        <v>10.574999999999999</v>
      </c>
      <c r="L17" s="102">
        <f t="shared" si="1"/>
        <v>11</v>
      </c>
      <c r="M17" s="161"/>
      <c r="N17" s="82" t="s">
        <v>65</v>
      </c>
      <c r="O17" s="156">
        <v>42471</v>
      </c>
      <c r="P17" s="157">
        <v>59</v>
      </c>
      <c r="Q17" s="158">
        <f>SUM($D$3/P17)</f>
        <v>14.338983050847459</v>
      </c>
      <c r="R17" s="102">
        <f t="shared" si="4"/>
        <v>15</v>
      </c>
      <c r="S17" s="161"/>
      <c r="T17" s="82" t="s">
        <v>59</v>
      </c>
      <c r="U17" s="156">
        <v>42501</v>
      </c>
      <c r="V17" s="157">
        <v>37</v>
      </c>
      <c r="W17" s="158">
        <f>SUM($D$3/V17)</f>
        <v>22.864864864864863</v>
      </c>
      <c r="X17" s="102">
        <f t="shared" si="2"/>
        <v>23</v>
      </c>
      <c r="Y17" s="161"/>
      <c r="Z17" s="82" t="s">
        <v>64</v>
      </c>
      <c r="AA17" s="156">
        <v>42532</v>
      </c>
      <c r="AB17" s="122"/>
      <c r="AC17" s="128"/>
      <c r="AD17" s="124"/>
    </row>
    <row r="18" spans="2:30">
      <c r="B18" s="82" t="s">
        <v>62</v>
      </c>
      <c r="C18" s="156">
        <v>42421</v>
      </c>
      <c r="D18" s="122"/>
      <c r="E18" s="123"/>
      <c r="F18" s="124"/>
      <c r="G18" s="161"/>
      <c r="H18" s="82" t="s">
        <v>64</v>
      </c>
      <c r="I18" s="156">
        <v>42441</v>
      </c>
      <c r="J18" s="122"/>
      <c r="K18" s="128"/>
      <c r="L18" s="124"/>
      <c r="M18" s="161"/>
      <c r="N18" s="82" t="s">
        <v>60</v>
      </c>
      <c r="O18" s="156">
        <v>42472</v>
      </c>
      <c r="P18" s="157">
        <v>58</v>
      </c>
      <c r="Q18" s="158">
        <f>SUM($D$3/P18)</f>
        <v>14.586206896551724</v>
      </c>
      <c r="R18" s="102">
        <f t="shared" si="4"/>
        <v>15</v>
      </c>
      <c r="S18" s="161"/>
      <c r="T18" s="82" t="s">
        <v>63</v>
      </c>
      <c r="U18" s="156">
        <v>42502</v>
      </c>
      <c r="V18" s="157">
        <v>36</v>
      </c>
      <c r="W18" s="158">
        <f>SUM($D$3/V18)</f>
        <v>23.5</v>
      </c>
      <c r="X18" s="102">
        <f t="shared" si="2"/>
        <v>24</v>
      </c>
      <c r="Y18" s="161"/>
      <c r="Z18" s="82" t="s">
        <v>62</v>
      </c>
      <c r="AA18" s="156">
        <v>42533</v>
      </c>
      <c r="AB18" s="122"/>
      <c r="AC18" s="128"/>
      <c r="AD18" s="124"/>
    </row>
    <row r="19" spans="2:30">
      <c r="B19" s="82" t="s">
        <v>65</v>
      </c>
      <c r="C19" s="156">
        <v>42422</v>
      </c>
      <c r="D19" s="157">
        <v>94</v>
      </c>
      <c r="E19" s="160">
        <f>SUM($D$3/D19)</f>
        <v>9</v>
      </c>
      <c r="F19" s="102">
        <f t="shared" si="0"/>
        <v>9</v>
      </c>
      <c r="G19" s="161"/>
      <c r="H19" s="82" t="s">
        <v>62</v>
      </c>
      <c r="I19" s="156">
        <v>42442</v>
      </c>
      <c r="J19" s="122"/>
      <c r="K19" s="128"/>
      <c r="L19" s="124"/>
      <c r="M19" s="161"/>
      <c r="N19" s="82" t="s">
        <v>59</v>
      </c>
      <c r="O19" s="156">
        <v>42473</v>
      </c>
      <c r="P19" s="157">
        <v>57</v>
      </c>
      <c r="Q19" s="158">
        <f>SUM($D$3/P19)</f>
        <v>14.842105263157896</v>
      </c>
      <c r="R19" s="102">
        <f t="shared" si="4"/>
        <v>15</v>
      </c>
      <c r="S19" s="161"/>
      <c r="T19" s="82" t="s">
        <v>61</v>
      </c>
      <c r="U19" s="156">
        <v>42503</v>
      </c>
      <c r="V19" s="157">
        <v>35</v>
      </c>
      <c r="W19" s="158">
        <f>SUM($D$3/V19)</f>
        <v>24.171428571428571</v>
      </c>
      <c r="X19" s="102">
        <f t="shared" si="2"/>
        <v>25</v>
      </c>
      <c r="Y19" s="161"/>
      <c r="Z19" s="82" t="s">
        <v>65</v>
      </c>
      <c r="AA19" s="156">
        <v>42534</v>
      </c>
      <c r="AB19" s="157">
        <v>15</v>
      </c>
      <c r="AC19" s="158">
        <f>SUM($D$3/AB19)</f>
        <v>56.4</v>
      </c>
      <c r="AD19" s="102">
        <f t="shared" si="3"/>
        <v>57</v>
      </c>
    </row>
    <row r="20" spans="2:30">
      <c r="B20" s="82" t="s">
        <v>60</v>
      </c>
      <c r="C20" s="156">
        <v>42423</v>
      </c>
      <c r="D20" s="157">
        <v>93</v>
      </c>
      <c r="E20" s="160">
        <f>SUM($D$3/D20)</f>
        <v>9.0967741935483879</v>
      </c>
      <c r="F20" s="102">
        <f t="shared" si="0"/>
        <v>10</v>
      </c>
      <c r="G20" s="161"/>
      <c r="H20" s="82" t="s">
        <v>65</v>
      </c>
      <c r="I20" s="156">
        <v>42443</v>
      </c>
      <c r="J20" s="157">
        <v>79</v>
      </c>
      <c r="K20" s="158">
        <f>SUM($D$3/J20)</f>
        <v>10.708860759493671</v>
      </c>
      <c r="L20" s="102">
        <f t="shared" si="1"/>
        <v>11</v>
      </c>
      <c r="M20" s="161"/>
      <c r="N20" s="82" t="s">
        <v>63</v>
      </c>
      <c r="O20" s="156">
        <v>42474</v>
      </c>
      <c r="P20" s="157">
        <v>56</v>
      </c>
      <c r="Q20" s="158">
        <f>SUM($D$3/P20)</f>
        <v>15.107142857142858</v>
      </c>
      <c r="R20" s="102">
        <f t="shared" si="4"/>
        <v>16</v>
      </c>
      <c r="S20" s="161"/>
      <c r="T20" s="82" t="s">
        <v>64</v>
      </c>
      <c r="U20" s="156">
        <v>42504</v>
      </c>
      <c r="V20" s="122"/>
      <c r="W20" s="128"/>
      <c r="X20" s="124"/>
      <c r="Y20" s="161"/>
      <c r="Z20" s="82" t="s">
        <v>60</v>
      </c>
      <c r="AA20" s="156">
        <v>42535</v>
      </c>
      <c r="AB20" s="157">
        <v>14</v>
      </c>
      <c r="AC20" s="158">
        <f>SUM($D$3/AB20)</f>
        <v>60.428571428571431</v>
      </c>
      <c r="AD20" s="102">
        <f t="shared" si="3"/>
        <v>61</v>
      </c>
    </row>
    <row r="21" spans="2:30">
      <c r="B21" s="82" t="s">
        <v>59</v>
      </c>
      <c r="C21" s="156">
        <v>42424</v>
      </c>
      <c r="D21" s="157">
        <v>92</v>
      </c>
      <c r="E21" s="160">
        <f>SUM($D$3/D21)</f>
        <v>9.195652173913043</v>
      </c>
      <c r="F21" s="102">
        <f t="shared" si="0"/>
        <v>10</v>
      </c>
      <c r="G21" s="161"/>
      <c r="H21" s="82" t="s">
        <v>60</v>
      </c>
      <c r="I21" s="156">
        <v>42444</v>
      </c>
      <c r="J21" s="157">
        <v>78</v>
      </c>
      <c r="K21" s="158">
        <f>SUM($D$3/J21)</f>
        <v>10.846153846153847</v>
      </c>
      <c r="L21" s="102">
        <f t="shared" si="1"/>
        <v>11</v>
      </c>
      <c r="M21" s="161"/>
      <c r="N21" s="82" t="s">
        <v>61</v>
      </c>
      <c r="O21" s="156">
        <v>42475</v>
      </c>
      <c r="P21" s="157">
        <v>55</v>
      </c>
      <c r="Q21" s="158">
        <f>SUM($D$3/P21)</f>
        <v>15.381818181818181</v>
      </c>
      <c r="R21" s="102">
        <f t="shared" si="4"/>
        <v>16</v>
      </c>
      <c r="S21" s="161"/>
      <c r="T21" s="82" t="s">
        <v>62</v>
      </c>
      <c r="U21" s="156">
        <v>42505</v>
      </c>
      <c r="V21" s="122"/>
      <c r="W21" s="128"/>
      <c r="X21" s="124"/>
      <c r="Y21" s="161"/>
      <c r="Z21" s="82" t="s">
        <v>59</v>
      </c>
      <c r="AA21" s="156">
        <v>42536</v>
      </c>
      <c r="AB21" s="157">
        <v>13</v>
      </c>
      <c r="AC21" s="158">
        <f>SUM($D$3/AB21)</f>
        <v>65.07692307692308</v>
      </c>
      <c r="AD21" s="102">
        <f t="shared" si="3"/>
        <v>66</v>
      </c>
    </row>
    <row r="22" spans="2:30">
      <c r="B22" s="82" t="s">
        <v>63</v>
      </c>
      <c r="C22" s="156">
        <v>42425</v>
      </c>
      <c r="D22" s="157">
        <v>91</v>
      </c>
      <c r="E22" s="160">
        <f>SUM($D$3/D22)</f>
        <v>9.2967032967032974</v>
      </c>
      <c r="F22" s="102">
        <f t="shared" si="0"/>
        <v>10</v>
      </c>
      <c r="G22" s="161"/>
      <c r="H22" s="82" t="s">
        <v>59</v>
      </c>
      <c r="I22" s="156">
        <v>42445</v>
      </c>
      <c r="J22" s="157">
        <v>77</v>
      </c>
      <c r="K22" s="158">
        <f>SUM($D$3/J22)</f>
        <v>10.987012987012987</v>
      </c>
      <c r="L22" s="102">
        <f t="shared" si="1"/>
        <v>11</v>
      </c>
      <c r="M22" s="161"/>
      <c r="N22" s="82" t="s">
        <v>64</v>
      </c>
      <c r="O22" s="156">
        <v>42476</v>
      </c>
      <c r="P22" s="122"/>
      <c r="Q22" s="128"/>
      <c r="R22" s="124"/>
      <c r="S22" s="161"/>
      <c r="T22" s="82" t="s">
        <v>65</v>
      </c>
      <c r="U22" s="156">
        <v>42506</v>
      </c>
      <c r="V22" s="157">
        <v>34</v>
      </c>
      <c r="W22" s="158">
        <f>SUM($D$3/V22)</f>
        <v>24.882352941176471</v>
      </c>
      <c r="X22" s="102">
        <f t="shared" si="2"/>
        <v>25</v>
      </c>
      <c r="Y22" s="161"/>
      <c r="Z22" s="82" t="s">
        <v>63</v>
      </c>
      <c r="AA22" s="156">
        <v>42537</v>
      </c>
      <c r="AB22" s="157">
        <v>12</v>
      </c>
      <c r="AC22" s="158">
        <f>SUM($D$3/AB22)</f>
        <v>70.5</v>
      </c>
      <c r="AD22" s="102">
        <f t="shared" si="3"/>
        <v>71</v>
      </c>
    </row>
    <row r="23" spans="2:30">
      <c r="B23" s="82" t="s">
        <v>61</v>
      </c>
      <c r="C23" s="156">
        <v>42426</v>
      </c>
      <c r="D23" s="157">
        <v>90</v>
      </c>
      <c r="E23" s="160">
        <f>SUM($D$3/D23)</f>
        <v>9.4</v>
      </c>
      <c r="F23" s="102">
        <f t="shared" si="0"/>
        <v>10</v>
      </c>
      <c r="G23" s="161"/>
      <c r="H23" s="82" t="s">
        <v>63</v>
      </c>
      <c r="I23" s="156">
        <v>42446</v>
      </c>
      <c r="J23" s="157">
        <v>76</v>
      </c>
      <c r="K23" s="158">
        <f>SUM($D$3/J23)</f>
        <v>11.131578947368421</v>
      </c>
      <c r="L23" s="102">
        <f t="shared" si="1"/>
        <v>12</v>
      </c>
      <c r="M23" s="161"/>
      <c r="N23" s="82" t="s">
        <v>62</v>
      </c>
      <c r="O23" s="156">
        <v>42477</v>
      </c>
      <c r="P23" s="122"/>
      <c r="Q23" s="128"/>
      <c r="R23" s="124"/>
      <c r="S23" s="161"/>
      <c r="T23" s="82" t="s">
        <v>60</v>
      </c>
      <c r="U23" s="156">
        <v>42507</v>
      </c>
      <c r="V23" s="157">
        <v>33</v>
      </c>
      <c r="W23" s="158">
        <f>SUM($D$3/V23)</f>
        <v>25.636363636363637</v>
      </c>
      <c r="X23" s="102">
        <f t="shared" si="2"/>
        <v>26</v>
      </c>
      <c r="Y23" s="161"/>
      <c r="Z23" s="82" t="s">
        <v>61</v>
      </c>
      <c r="AA23" s="156">
        <v>42538</v>
      </c>
      <c r="AB23" s="157">
        <v>11</v>
      </c>
      <c r="AC23" s="158">
        <f>SUM($D$3/AB23)</f>
        <v>76.909090909090907</v>
      </c>
      <c r="AD23" s="102">
        <f t="shared" si="3"/>
        <v>77</v>
      </c>
    </row>
    <row r="24" spans="2:30">
      <c r="B24" s="82" t="s">
        <v>64</v>
      </c>
      <c r="C24" s="156">
        <v>42427</v>
      </c>
      <c r="D24" s="122"/>
      <c r="E24" s="123"/>
      <c r="F24" s="124"/>
      <c r="G24" s="161"/>
      <c r="H24" s="82" t="s">
        <v>61</v>
      </c>
      <c r="I24" s="156">
        <v>42447</v>
      </c>
      <c r="J24" s="157">
        <v>75</v>
      </c>
      <c r="K24" s="158">
        <f>SUM($D$3/J24)</f>
        <v>11.28</v>
      </c>
      <c r="L24" s="102">
        <f t="shared" si="1"/>
        <v>12</v>
      </c>
      <c r="M24" s="161"/>
      <c r="N24" s="82" t="s">
        <v>65</v>
      </c>
      <c r="O24" s="156">
        <v>42478</v>
      </c>
      <c r="P24" s="157">
        <v>54</v>
      </c>
      <c r="Q24" s="158">
        <f>SUM($D$3/P24)</f>
        <v>15.666666666666666</v>
      </c>
      <c r="R24" s="102">
        <f t="shared" si="4"/>
        <v>16</v>
      </c>
      <c r="S24" s="161"/>
      <c r="T24" s="82" t="s">
        <v>59</v>
      </c>
      <c r="U24" s="156">
        <v>42508</v>
      </c>
      <c r="V24" s="157">
        <v>32</v>
      </c>
      <c r="W24" s="158">
        <f>SUM($D$3/V24)</f>
        <v>26.4375</v>
      </c>
      <c r="X24" s="102">
        <f t="shared" si="2"/>
        <v>27</v>
      </c>
      <c r="Y24" s="161"/>
      <c r="Z24" s="82" t="s">
        <v>64</v>
      </c>
      <c r="AA24" s="156">
        <v>42539</v>
      </c>
      <c r="AB24" s="122"/>
      <c r="AC24" s="128"/>
      <c r="AD24" s="124"/>
    </row>
    <row r="25" spans="2:30">
      <c r="B25" s="82" t="s">
        <v>62</v>
      </c>
      <c r="C25" s="156">
        <v>42428</v>
      </c>
      <c r="D25" s="122"/>
      <c r="E25" s="123"/>
      <c r="F25" s="124"/>
      <c r="G25" s="161"/>
      <c r="H25" s="82" t="s">
        <v>64</v>
      </c>
      <c r="I25" s="156">
        <v>42448</v>
      </c>
      <c r="J25" s="122"/>
      <c r="K25" s="128"/>
      <c r="L25" s="124"/>
      <c r="M25" s="161"/>
      <c r="N25" s="82" t="s">
        <v>60</v>
      </c>
      <c r="O25" s="156">
        <v>42479</v>
      </c>
      <c r="P25" s="157">
        <v>53</v>
      </c>
      <c r="Q25" s="158">
        <f>SUM($D$3/P25)</f>
        <v>15.962264150943396</v>
      </c>
      <c r="R25" s="102">
        <f t="shared" si="4"/>
        <v>16</v>
      </c>
      <c r="S25" s="161"/>
      <c r="T25" s="82" t="s">
        <v>63</v>
      </c>
      <c r="U25" s="156">
        <v>42509</v>
      </c>
      <c r="V25" s="157">
        <v>31</v>
      </c>
      <c r="W25" s="158">
        <f>SUM($D$3/V25)</f>
        <v>27.29032258064516</v>
      </c>
      <c r="X25" s="102">
        <f t="shared" si="2"/>
        <v>28</v>
      </c>
      <c r="Y25" s="161"/>
      <c r="Z25" s="82" t="s">
        <v>62</v>
      </c>
      <c r="AA25" s="156">
        <v>42540</v>
      </c>
      <c r="AB25" s="122"/>
      <c r="AC25" s="128"/>
      <c r="AD25" s="124"/>
    </row>
    <row r="26" spans="2:30" ht="15.75" thickBot="1">
      <c r="B26" s="162" t="s">
        <v>65</v>
      </c>
      <c r="C26" s="163">
        <v>42429</v>
      </c>
      <c r="D26" s="164">
        <v>89</v>
      </c>
      <c r="E26" s="165">
        <f>SUM($D$3/D26)</f>
        <v>9.5056179775280896</v>
      </c>
      <c r="F26" s="167">
        <f t="shared" si="0"/>
        <v>10</v>
      </c>
      <c r="G26" s="161"/>
      <c r="H26" s="82" t="s">
        <v>62</v>
      </c>
      <c r="I26" s="156">
        <v>42449</v>
      </c>
      <c r="J26" s="122"/>
      <c r="K26" s="128"/>
      <c r="L26" s="124"/>
      <c r="M26" s="161"/>
      <c r="N26" s="82" t="s">
        <v>59</v>
      </c>
      <c r="O26" s="156">
        <v>42480</v>
      </c>
      <c r="P26" s="157">
        <v>52</v>
      </c>
      <c r="Q26" s="158">
        <f>SUM($D$3/P26)</f>
        <v>16.26923076923077</v>
      </c>
      <c r="R26" s="102">
        <f t="shared" si="4"/>
        <v>17</v>
      </c>
      <c r="S26" s="161"/>
      <c r="T26" s="82" t="s">
        <v>61</v>
      </c>
      <c r="U26" s="156">
        <v>42510</v>
      </c>
      <c r="V26" s="157">
        <v>30</v>
      </c>
      <c r="W26" s="158">
        <f>SUM($D$3/V26)</f>
        <v>28.2</v>
      </c>
      <c r="X26" s="102">
        <f t="shared" si="2"/>
        <v>29</v>
      </c>
      <c r="Y26" s="161"/>
      <c r="Z26" s="82" t="s">
        <v>65</v>
      </c>
      <c r="AA26" s="156">
        <v>42541</v>
      </c>
      <c r="AB26" s="157">
        <v>10</v>
      </c>
      <c r="AC26" s="158">
        <f>SUM($D$3/AB26)</f>
        <v>84.6</v>
      </c>
      <c r="AD26" s="102">
        <f t="shared" si="3"/>
        <v>85</v>
      </c>
    </row>
    <row r="27" spans="2:30">
      <c r="B27" s="161"/>
      <c r="C27" s="161"/>
      <c r="D27" s="161"/>
      <c r="E27" s="161"/>
      <c r="F27" s="161"/>
      <c r="G27" s="161"/>
      <c r="H27" s="82" t="s">
        <v>65</v>
      </c>
      <c r="I27" s="156">
        <v>42450</v>
      </c>
      <c r="J27" s="157">
        <v>74</v>
      </c>
      <c r="K27" s="158">
        <f>SUM($D$3/J27)</f>
        <v>11.432432432432432</v>
      </c>
      <c r="L27" s="102">
        <f t="shared" si="1"/>
        <v>12</v>
      </c>
      <c r="M27" s="161"/>
      <c r="N27" s="82" t="s">
        <v>63</v>
      </c>
      <c r="O27" s="156">
        <v>42481</v>
      </c>
      <c r="P27" s="157">
        <v>51</v>
      </c>
      <c r="Q27" s="158">
        <f>SUM($D$3/P27)</f>
        <v>16.588235294117649</v>
      </c>
      <c r="R27" s="102">
        <f t="shared" si="4"/>
        <v>17</v>
      </c>
      <c r="S27" s="161"/>
      <c r="T27" s="82" t="s">
        <v>64</v>
      </c>
      <c r="U27" s="156">
        <v>42511</v>
      </c>
      <c r="V27" s="589" t="s">
        <v>66</v>
      </c>
      <c r="W27" s="590"/>
      <c r="X27" s="591"/>
      <c r="Y27" s="161"/>
      <c r="Z27" s="82" t="s">
        <v>60</v>
      </c>
      <c r="AA27" s="156">
        <v>42542</v>
      </c>
      <c r="AB27" s="157">
        <v>9</v>
      </c>
      <c r="AC27" s="158">
        <f>SUM($D$3/AB27)</f>
        <v>94</v>
      </c>
      <c r="AD27" s="102">
        <f t="shared" si="3"/>
        <v>94</v>
      </c>
    </row>
    <row r="28" spans="2:30">
      <c r="B28" s="161"/>
      <c r="C28" s="161"/>
      <c r="D28" s="161"/>
      <c r="E28" s="161"/>
      <c r="F28" s="161"/>
      <c r="G28" s="161"/>
      <c r="H28" s="82" t="s">
        <v>60</v>
      </c>
      <c r="I28" s="156">
        <v>42451</v>
      </c>
      <c r="J28" s="157">
        <v>73</v>
      </c>
      <c r="K28" s="158">
        <f>SUM($D$3/J28)</f>
        <v>11.58904109589041</v>
      </c>
      <c r="L28" s="102">
        <f t="shared" si="1"/>
        <v>12</v>
      </c>
      <c r="M28" s="161"/>
      <c r="N28" s="82" t="s">
        <v>61</v>
      </c>
      <c r="O28" s="156">
        <v>42482</v>
      </c>
      <c r="P28" s="157">
        <v>50</v>
      </c>
      <c r="Q28" s="158">
        <f>SUM($D$3/P28)</f>
        <v>16.920000000000002</v>
      </c>
      <c r="R28" s="102">
        <f t="shared" si="4"/>
        <v>17</v>
      </c>
      <c r="S28" s="161"/>
      <c r="T28" s="82" t="s">
        <v>62</v>
      </c>
      <c r="U28" s="156">
        <v>42512</v>
      </c>
      <c r="V28" s="592"/>
      <c r="W28" s="593"/>
      <c r="X28" s="594"/>
      <c r="Y28" s="161"/>
      <c r="Z28" s="82" t="s">
        <v>59</v>
      </c>
      <c r="AA28" s="156">
        <v>42543</v>
      </c>
      <c r="AB28" s="157">
        <v>8</v>
      </c>
      <c r="AC28" s="158">
        <f>SUM($D$3/AB28)</f>
        <v>105.75</v>
      </c>
      <c r="AD28" s="102">
        <f t="shared" si="3"/>
        <v>106</v>
      </c>
    </row>
    <row r="29" spans="2:30">
      <c r="B29" s="161"/>
      <c r="C29" s="161"/>
      <c r="D29" s="161"/>
      <c r="E29" s="161"/>
      <c r="F29" s="161"/>
      <c r="G29" s="161"/>
      <c r="H29" s="82" t="s">
        <v>59</v>
      </c>
      <c r="I29" s="156">
        <v>42452</v>
      </c>
      <c r="J29" s="157">
        <v>72</v>
      </c>
      <c r="K29" s="158">
        <f>SUM($D$3/J29)</f>
        <v>11.75</v>
      </c>
      <c r="L29" s="102">
        <f t="shared" si="1"/>
        <v>12</v>
      </c>
      <c r="M29" s="161"/>
      <c r="N29" s="82" t="s">
        <v>64</v>
      </c>
      <c r="O29" s="156">
        <v>42483</v>
      </c>
      <c r="P29" s="122"/>
      <c r="Q29" s="128"/>
      <c r="R29" s="124"/>
      <c r="S29" s="161"/>
      <c r="T29" s="82" t="s">
        <v>65</v>
      </c>
      <c r="U29" s="156">
        <v>42513</v>
      </c>
      <c r="V29" s="157">
        <v>29</v>
      </c>
      <c r="W29" s="158">
        <f>SUM($D$3/V29)</f>
        <v>29.172413793103448</v>
      </c>
      <c r="X29" s="102">
        <f t="shared" si="2"/>
        <v>30</v>
      </c>
      <c r="Y29" s="161"/>
      <c r="Z29" s="82" t="s">
        <v>63</v>
      </c>
      <c r="AA29" s="156">
        <v>42544</v>
      </c>
      <c r="AB29" s="157">
        <v>7</v>
      </c>
      <c r="AC29" s="158">
        <f>SUM($D$3/AB29)</f>
        <v>120.85714285714286</v>
      </c>
      <c r="AD29" s="102">
        <f t="shared" si="3"/>
        <v>121</v>
      </c>
    </row>
    <row r="30" spans="2:30">
      <c r="B30" s="161"/>
      <c r="C30" s="161"/>
      <c r="D30" s="161"/>
      <c r="E30" s="161"/>
      <c r="F30" s="161"/>
      <c r="G30" s="161"/>
      <c r="H30" s="82" t="s">
        <v>63</v>
      </c>
      <c r="I30" s="156">
        <v>42453</v>
      </c>
      <c r="J30" s="157">
        <v>71</v>
      </c>
      <c r="K30" s="158">
        <f>SUM($D$3/J30)</f>
        <v>11.915492957746478</v>
      </c>
      <c r="L30" s="102">
        <f t="shared" si="1"/>
        <v>12</v>
      </c>
      <c r="M30" s="161"/>
      <c r="N30" s="82" t="s">
        <v>62</v>
      </c>
      <c r="O30" s="156">
        <v>42484</v>
      </c>
      <c r="P30" s="122"/>
      <c r="Q30" s="128"/>
      <c r="R30" s="124"/>
      <c r="S30" s="161"/>
      <c r="T30" s="82" t="s">
        <v>60</v>
      </c>
      <c r="U30" s="156">
        <v>42514</v>
      </c>
      <c r="V30" s="157">
        <v>28</v>
      </c>
      <c r="W30" s="158">
        <f>SUM($D$3/V30)</f>
        <v>30.214285714285715</v>
      </c>
      <c r="X30" s="102">
        <f t="shared" si="2"/>
        <v>31</v>
      </c>
      <c r="Y30" s="161"/>
      <c r="Z30" s="82" t="s">
        <v>61</v>
      </c>
      <c r="AA30" s="156">
        <v>42545</v>
      </c>
      <c r="AB30" s="157">
        <v>6</v>
      </c>
      <c r="AC30" s="158">
        <f>SUM($D$3/AB30)</f>
        <v>141</v>
      </c>
      <c r="AD30" s="102">
        <f t="shared" si="3"/>
        <v>141</v>
      </c>
    </row>
    <row r="31" spans="2:30">
      <c r="B31" s="603" t="s">
        <v>67</v>
      </c>
      <c r="C31" s="603"/>
      <c r="D31" s="603"/>
      <c r="E31" s="603"/>
      <c r="F31" s="603"/>
      <c r="G31" s="161"/>
      <c r="H31" s="82" t="s">
        <v>61</v>
      </c>
      <c r="I31" s="156">
        <v>42454</v>
      </c>
      <c r="J31" s="157">
        <v>70</v>
      </c>
      <c r="K31" s="158">
        <f>SUM($D$3/J31)</f>
        <v>12.085714285714285</v>
      </c>
      <c r="L31" s="102">
        <f t="shared" si="1"/>
        <v>13</v>
      </c>
      <c r="M31" s="161"/>
      <c r="N31" s="82" t="s">
        <v>65</v>
      </c>
      <c r="O31" s="156">
        <v>42485</v>
      </c>
      <c r="P31" s="157">
        <v>49</v>
      </c>
      <c r="Q31" s="158">
        <f>SUM($D$3/P31)</f>
        <v>17.26530612244898</v>
      </c>
      <c r="R31" s="102">
        <f t="shared" si="4"/>
        <v>18</v>
      </c>
      <c r="S31" s="161"/>
      <c r="T31" s="82" t="s">
        <v>59</v>
      </c>
      <c r="U31" s="156">
        <v>42515</v>
      </c>
      <c r="V31" s="157">
        <v>27</v>
      </c>
      <c r="W31" s="158">
        <f>SUM($D$3/V31)</f>
        <v>31.333333333333332</v>
      </c>
      <c r="X31" s="102">
        <f t="shared" si="2"/>
        <v>32</v>
      </c>
      <c r="Y31" s="161"/>
      <c r="Z31" s="82" t="s">
        <v>64</v>
      </c>
      <c r="AA31" s="156">
        <v>42546</v>
      </c>
      <c r="AB31" s="122"/>
      <c r="AC31" s="128"/>
      <c r="AD31" s="124"/>
    </row>
    <row r="32" spans="2:30">
      <c r="B32" s="161"/>
      <c r="C32" s="161"/>
      <c r="D32" s="161"/>
      <c r="E32" s="161"/>
      <c r="F32" s="161"/>
      <c r="G32" s="161"/>
      <c r="H32" s="82" t="s">
        <v>64</v>
      </c>
      <c r="I32" s="156">
        <v>42455</v>
      </c>
      <c r="J32" s="122"/>
      <c r="K32" s="128"/>
      <c r="L32" s="124"/>
      <c r="M32" s="161"/>
      <c r="N32" s="82" t="s">
        <v>60</v>
      </c>
      <c r="O32" s="156">
        <v>42486</v>
      </c>
      <c r="P32" s="157">
        <v>48</v>
      </c>
      <c r="Q32" s="158">
        <f>SUM($D$3/P32)</f>
        <v>17.625</v>
      </c>
      <c r="R32" s="102">
        <f t="shared" si="4"/>
        <v>18</v>
      </c>
      <c r="S32" s="161"/>
      <c r="T32" s="82" t="s">
        <v>63</v>
      </c>
      <c r="U32" s="156">
        <v>42516</v>
      </c>
      <c r="V32" s="157">
        <v>26</v>
      </c>
      <c r="W32" s="158">
        <f>SUM($D$3/V32)</f>
        <v>32.53846153846154</v>
      </c>
      <c r="X32" s="102">
        <f t="shared" si="2"/>
        <v>33</v>
      </c>
      <c r="Y32" s="161"/>
      <c r="Z32" s="82" t="s">
        <v>62</v>
      </c>
      <c r="AA32" s="156">
        <v>42547</v>
      </c>
      <c r="AB32" s="122"/>
      <c r="AC32" s="128"/>
      <c r="AD32" s="124"/>
    </row>
    <row r="33" spans="2:30">
      <c r="B33" s="161"/>
      <c r="C33" s="161"/>
      <c r="D33" s="161"/>
      <c r="E33" s="161"/>
      <c r="F33" s="161"/>
      <c r="G33" s="161"/>
      <c r="H33" s="82" t="s">
        <v>62</v>
      </c>
      <c r="I33" s="156">
        <v>42456</v>
      </c>
      <c r="J33" s="122"/>
      <c r="K33" s="128"/>
      <c r="L33" s="124"/>
      <c r="M33" s="161"/>
      <c r="N33" s="82" t="s">
        <v>59</v>
      </c>
      <c r="O33" s="156">
        <v>42487</v>
      </c>
      <c r="P33" s="157">
        <v>47</v>
      </c>
      <c r="Q33" s="158">
        <f>SUM($D$3/P33)</f>
        <v>18</v>
      </c>
      <c r="R33" s="102">
        <f t="shared" si="4"/>
        <v>18</v>
      </c>
      <c r="S33" s="161"/>
      <c r="T33" s="82" t="s">
        <v>61</v>
      </c>
      <c r="U33" s="156">
        <v>42517</v>
      </c>
      <c r="V33" s="157">
        <v>25</v>
      </c>
      <c r="W33" s="158">
        <f>SUM($D$3/V33)</f>
        <v>33.840000000000003</v>
      </c>
      <c r="X33" s="102">
        <f t="shared" si="2"/>
        <v>34</v>
      </c>
      <c r="Y33" s="161"/>
      <c r="Z33" s="82" t="s">
        <v>65</v>
      </c>
      <c r="AA33" s="156">
        <v>42548</v>
      </c>
      <c r="AB33" s="157">
        <v>5</v>
      </c>
      <c r="AC33" s="158">
        <f>SUM($D$3/AB33)</f>
        <v>169.2</v>
      </c>
      <c r="AD33" s="102">
        <f t="shared" si="3"/>
        <v>170</v>
      </c>
    </row>
    <row r="34" spans="2:30">
      <c r="B34" s="161"/>
      <c r="C34" s="161"/>
      <c r="D34" s="161"/>
      <c r="E34" s="161"/>
      <c r="F34" s="161"/>
      <c r="G34" s="161"/>
      <c r="H34" s="82" t="s">
        <v>65</v>
      </c>
      <c r="I34" s="156">
        <v>42457</v>
      </c>
      <c r="J34" s="157">
        <v>69</v>
      </c>
      <c r="K34" s="158">
        <f>SUM($D$3/J34)</f>
        <v>12.260869565217391</v>
      </c>
      <c r="L34" s="102">
        <f t="shared" si="1"/>
        <v>13</v>
      </c>
      <c r="M34" s="161"/>
      <c r="N34" s="82" t="s">
        <v>63</v>
      </c>
      <c r="O34" s="156">
        <v>42488</v>
      </c>
      <c r="P34" s="157">
        <v>46</v>
      </c>
      <c r="Q34" s="158">
        <f>SUM($D$3/P34)</f>
        <v>18.391304347826086</v>
      </c>
      <c r="R34" s="102">
        <f t="shared" si="4"/>
        <v>19</v>
      </c>
      <c r="S34" s="161"/>
      <c r="T34" s="82" t="s">
        <v>64</v>
      </c>
      <c r="U34" s="156">
        <v>42518</v>
      </c>
      <c r="V34" s="122"/>
      <c r="W34" s="128"/>
      <c r="X34" s="124"/>
      <c r="Y34" s="161"/>
      <c r="Z34" s="82" t="s">
        <v>60</v>
      </c>
      <c r="AA34" s="156">
        <v>42549</v>
      </c>
      <c r="AB34" s="157">
        <v>4</v>
      </c>
      <c r="AC34" s="158">
        <f>SUM($D$3/AB34)</f>
        <v>211.5</v>
      </c>
      <c r="AD34" s="102">
        <f t="shared" si="3"/>
        <v>212</v>
      </c>
    </row>
    <row r="35" spans="2:30">
      <c r="B35" s="103"/>
      <c r="C35" s="103"/>
      <c r="D35" s="103"/>
      <c r="E35" s="103"/>
      <c r="F35" s="103"/>
      <c r="G35" s="103"/>
      <c r="H35" s="82" t="s">
        <v>60</v>
      </c>
      <c r="I35" s="156">
        <v>42458</v>
      </c>
      <c r="J35" s="157">
        <v>68</v>
      </c>
      <c r="K35" s="158">
        <f>SUM($D$3/J35)</f>
        <v>12.441176470588236</v>
      </c>
      <c r="L35" s="102">
        <f t="shared" si="1"/>
        <v>13</v>
      </c>
      <c r="M35" s="161"/>
      <c r="N35" s="82" t="s">
        <v>61</v>
      </c>
      <c r="O35" s="156">
        <v>42489</v>
      </c>
      <c r="P35" s="157">
        <v>45</v>
      </c>
      <c r="Q35" s="158">
        <f>SUM($D$3/P35)</f>
        <v>18.8</v>
      </c>
      <c r="R35" s="102">
        <f t="shared" si="4"/>
        <v>19</v>
      </c>
      <c r="S35" s="161"/>
      <c r="T35" s="82" t="s">
        <v>62</v>
      </c>
      <c r="U35" s="156">
        <v>42519</v>
      </c>
      <c r="V35" s="122"/>
      <c r="W35" s="128"/>
      <c r="X35" s="124"/>
      <c r="Y35" s="103"/>
      <c r="Z35" s="50" t="s">
        <v>59</v>
      </c>
      <c r="AA35" s="99">
        <v>42550</v>
      </c>
      <c r="AB35" s="100">
        <v>3</v>
      </c>
      <c r="AC35" s="104">
        <f>SUM($D$3/AB35)</f>
        <v>282</v>
      </c>
      <c r="AD35" s="102">
        <f t="shared" si="3"/>
        <v>282</v>
      </c>
    </row>
    <row r="36" spans="2:30" ht="15.75" thickBot="1">
      <c r="B36" s="103"/>
      <c r="C36" s="103"/>
      <c r="D36" s="103"/>
      <c r="E36" s="103"/>
      <c r="F36" s="103"/>
      <c r="G36" s="103"/>
      <c r="H36" s="82" t="s">
        <v>59</v>
      </c>
      <c r="I36" s="156">
        <v>42459</v>
      </c>
      <c r="J36" s="157">
        <v>67</v>
      </c>
      <c r="K36" s="158">
        <f>SUM($D$3/J36)</f>
        <v>12.626865671641792</v>
      </c>
      <c r="L36" s="102">
        <f t="shared" si="1"/>
        <v>13</v>
      </c>
      <c r="M36" s="161"/>
      <c r="N36" s="162" t="s">
        <v>64</v>
      </c>
      <c r="O36" s="163">
        <v>42490</v>
      </c>
      <c r="P36" s="125"/>
      <c r="Q36" s="127"/>
      <c r="R36" s="126"/>
      <c r="S36" s="161"/>
      <c r="T36" s="82" t="s">
        <v>65</v>
      </c>
      <c r="U36" s="156">
        <v>42520</v>
      </c>
      <c r="V36" s="122"/>
      <c r="W36" s="128"/>
      <c r="X36" s="124"/>
      <c r="Y36" s="103"/>
      <c r="Z36" s="50" t="s">
        <v>63</v>
      </c>
      <c r="AA36" s="99">
        <v>42551</v>
      </c>
      <c r="AB36" s="100">
        <v>2</v>
      </c>
      <c r="AC36" s="104">
        <f>SUM($D$3/AB36)</f>
        <v>423</v>
      </c>
      <c r="AD36" s="102">
        <f t="shared" si="3"/>
        <v>423</v>
      </c>
    </row>
    <row r="37" spans="2:30" ht="15.75" thickBot="1">
      <c r="B37" s="103"/>
      <c r="C37" s="103"/>
      <c r="D37" s="103"/>
      <c r="E37" s="103"/>
      <c r="F37" s="103"/>
      <c r="G37" s="103"/>
      <c r="H37" s="162" t="s">
        <v>63</v>
      </c>
      <c r="I37" s="163">
        <v>42460</v>
      </c>
      <c r="J37" s="164">
        <v>66</v>
      </c>
      <c r="K37" s="166">
        <f>SUM($D$3/J37)</f>
        <v>12.818181818181818</v>
      </c>
      <c r="L37" s="167">
        <f t="shared" si="1"/>
        <v>13</v>
      </c>
      <c r="M37" s="161"/>
      <c r="N37" s="161"/>
      <c r="O37" s="161"/>
      <c r="P37" s="161"/>
      <c r="Q37" s="161"/>
      <c r="R37" s="161"/>
      <c r="S37" s="161"/>
      <c r="T37" s="162" t="s">
        <v>60</v>
      </c>
      <c r="U37" s="163">
        <v>42521</v>
      </c>
      <c r="V37" s="164">
        <v>24</v>
      </c>
      <c r="W37" s="166">
        <f>SUM($D$3/V37)</f>
        <v>35.25</v>
      </c>
      <c r="X37" s="167">
        <f>ROUNDUP(W37,0)</f>
        <v>36</v>
      </c>
      <c r="Y37" s="103"/>
      <c r="Z37" s="105" t="s">
        <v>61</v>
      </c>
      <c r="AA37" s="106">
        <v>42552</v>
      </c>
      <c r="AB37" s="107">
        <v>1</v>
      </c>
      <c r="AC37" s="108">
        <f>SUM($D$3/AB37)</f>
        <v>846</v>
      </c>
      <c r="AD37" s="109">
        <f t="shared" si="3"/>
        <v>846</v>
      </c>
    </row>
    <row r="39" spans="2:30" ht="15.75" thickBot="1"/>
    <row r="40" spans="2:30" ht="30.75" thickBot="1">
      <c r="B40" s="110" t="s">
        <v>68</v>
      </c>
      <c r="C40" s="111" t="s">
        <v>52</v>
      </c>
      <c r="D40" s="111" t="s">
        <v>14</v>
      </c>
      <c r="E40" s="112" t="s">
        <v>53</v>
      </c>
      <c r="F40" s="91"/>
      <c r="H40" s="604" t="s">
        <v>69</v>
      </c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6"/>
    </row>
    <row r="41" spans="2:30" ht="15.75" thickBot="1">
      <c r="B41" s="92">
        <v>1200</v>
      </c>
      <c r="C41" s="121">
        <f>C3</f>
        <v>104</v>
      </c>
      <c r="D41" s="93">
        <f>SUM(B41-C41)</f>
        <v>1096</v>
      </c>
      <c r="E41" s="94">
        <f>SUM(C41/B41)</f>
        <v>8.666666666666667E-2</v>
      </c>
      <c r="F41" s="95"/>
    </row>
    <row r="42" spans="2:30" ht="15.75" thickBot="1"/>
    <row r="43" spans="2:30">
      <c r="B43" s="599" t="s">
        <v>55</v>
      </c>
      <c r="C43" s="600"/>
      <c r="D43" s="595" t="s">
        <v>56</v>
      </c>
      <c r="E43" s="597" t="s">
        <v>57</v>
      </c>
      <c r="F43" s="598"/>
      <c r="H43" s="599" t="s">
        <v>70</v>
      </c>
      <c r="I43" s="600"/>
      <c r="J43" s="595" t="s">
        <v>56</v>
      </c>
      <c r="K43" s="597" t="s">
        <v>57</v>
      </c>
      <c r="L43" s="598"/>
      <c r="M43" s="91"/>
      <c r="N43" s="599" t="s">
        <v>71</v>
      </c>
      <c r="O43" s="600"/>
      <c r="P43" s="595" t="s">
        <v>56</v>
      </c>
      <c r="Q43" s="597" t="s">
        <v>57</v>
      </c>
      <c r="R43" s="598"/>
      <c r="S43" s="96"/>
      <c r="T43" s="599" t="s">
        <v>72</v>
      </c>
      <c r="U43" s="600"/>
      <c r="V43" s="595" t="s">
        <v>56</v>
      </c>
      <c r="W43" s="597" t="s">
        <v>57</v>
      </c>
      <c r="X43" s="598"/>
      <c r="Y43" s="96"/>
      <c r="Z43" s="599" t="s">
        <v>73</v>
      </c>
      <c r="AA43" s="600"/>
      <c r="AB43" s="595" t="s">
        <v>56</v>
      </c>
      <c r="AC43" s="597" t="s">
        <v>57</v>
      </c>
      <c r="AD43" s="598"/>
    </row>
    <row r="44" spans="2:30" ht="33.75" customHeight="1">
      <c r="B44" s="601"/>
      <c r="C44" s="602"/>
      <c r="D44" s="596"/>
      <c r="E44" s="113" t="s">
        <v>20</v>
      </c>
      <c r="F44" s="114" t="s">
        <v>58</v>
      </c>
      <c r="G44" s="96"/>
      <c r="H44" s="601"/>
      <c r="I44" s="602"/>
      <c r="J44" s="596"/>
      <c r="K44" s="113" t="s">
        <v>20</v>
      </c>
      <c r="L44" s="114" t="s">
        <v>58</v>
      </c>
      <c r="M44" s="91"/>
      <c r="N44" s="601"/>
      <c r="O44" s="602"/>
      <c r="P44" s="596"/>
      <c r="Q44" s="113" t="s">
        <v>20</v>
      </c>
      <c r="R44" s="114" t="s">
        <v>58</v>
      </c>
      <c r="T44" s="601"/>
      <c r="U44" s="602"/>
      <c r="V44" s="596"/>
      <c r="W44" s="113" t="s">
        <v>20</v>
      </c>
      <c r="X44" s="114" t="s">
        <v>58</v>
      </c>
      <c r="Z44" s="601"/>
      <c r="AA44" s="602"/>
      <c r="AB44" s="596"/>
      <c r="AC44" s="113" t="s">
        <v>20</v>
      </c>
      <c r="AD44" s="114" t="s">
        <v>58</v>
      </c>
    </row>
    <row r="45" spans="2:30">
      <c r="B45" s="82" t="s">
        <v>59</v>
      </c>
      <c r="C45" s="156">
        <v>42410</v>
      </c>
      <c r="D45" s="157">
        <v>101</v>
      </c>
      <c r="E45" s="160">
        <f>SUM($D$41/D45)</f>
        <v>10.851485148514852</v>
      </c>
      <c r="F45" s="102">
        <f>ROUNDUP(E45,0)</f>
        <v>11</v>
      </c>
      <c r="G45" s="161"/>
      <c r="H45" s="82" t="s">
        <v>60</v>
      </c>
      <c r="I45" s="156">
        <v>42430</v>
      </c>
      <c r="J45" s="157">
        <v>88</v>
      </c>
      <c r="K45" s="160">
        <f>SUM($D$41/J45)</f>
        <v>12.454545454545455</v>
      </c>
      <c r="L45" s="102">
        <f>ROUNDUP(K45,0)</f>
        <v>13</v>
      </c>
      <c r="M45" s="161"/>
      <c r="N45" s="82" t="s">
        <v>61</v>
      </c>
      <c r="O45" s="156">
        <v>42461</v>
      </c>
      <c r="P45" s="157">
        <v>65</v>
      </c>
      <c r="Q45" s="160">
        <f>SUM($D$41/P45)</f>
        <v>16.861538461538462</v>
      </c>
      <c r="R45" s="102">
        <f>ROUNDUP(Q45,0)</f>
        <v>17</v>
      </c>
      <c r="S45" s="161"/>
      <c r="T45" s="82" t="s">
        <v>62</v>
      </c>
      <c r="U45" s="156">
        <v>42491</v>
      </c>
      <c r="V45" s="157"/>
      <c r="W45" s="158"/>
      <c r="X45" s="102"/>
      <c r="Y45" s="103"/>
      <c r="Z45" s="82" t="s">
        <v>59</v>
      </c>
      <c r="AA45" s="156">
        <v>42522</v>
      </c>
      <c r="AB45" s="157">
        <v>23</v>
      </c>
      <c r="AC45" s="160">
        <f>SUM($D$41/AB45)</f>
        <v>47.652173913043477</v>
      </c>
      <c r="AD45" s="102">
        <f>ROUNDUP(AC45,0)</f>
        <v>48</v>
      </c>
    </row>
    <row r="46" spans="2:30">
      <c r="B46" s="82" t="s">
        <v>63</v>
      </c>
      <c r="C46" s="156">
        <v>42411</v>
      </c>
      <c r="D46" s="157">
        <v>100</v>
      </c>
      <c r="E46" s="160">
        <f>SUM($D$41/D46)</f>
        <v>10.96</v>
      </c>
      <c r="F46" s="102">
        <f t="shared" ref="F46:F64" si="5">ROUNDUP(E46,0)</f>
        <v>11</v>
      </c>
      <c r="G46" s="161"/>
      <c r="H46" s="82" t="s">
        <v>59</v>
      </c>
      <c r="I46" s="156">
        <v>42431</v>
      </c>
      <c r="J46" s="157">
        <v>87</v>
      </c>
      <c r="K46" s="160">
        <f>SUM($D$41/J46)</f>
        <v>12.597701149425287</v>
      </c>
      <c r="L46" s="102">
        <f t="shared" ref="L46:L75" si="6">ROUNDUP(K46,0)</f>
        <v>13</v>
      </c>
      <c r="M46" s="161"/>
      <c r="N46" s="82" t="s">
        <v>64</v>
      </c>
      <c r="O46" s="156">
        <v>42462</v>
      </c>
      <c r="P46" s="122"/>
      <c r="Q46" s="128"/>
      <c r="R46" s="124"/>
      <c r="S46" s="161"/>
      <c r="T46" s="82" t="s">
        <v>65</v>
      </c>
      <c r="U46" s="156">
        <v>42492</v>
      </c>
      <c r="V46" s="157">
        <v>44</v>
      </c>
      <c r="W46" s="160">
        <f>SUM($D$41/V46)</f>
        <v>24.90909090909091</v>
      </c>
      <c r="X46" s="102">
        <f t="shared" ref="X46:X71" si="7">ROUNDUP(W46,0)</f>
        <v>25</v>
      </c>
      <c r="Y46" s="103"/>
      <c r="Z46" s="82" t="s">
        <v>63</v>
      </c>
      <c r="AA46" s="156">
        <v>42523</v>
      </c>
      <c r="AB46" s="157">
        <v>22</v>
      </c>
      <c r="AC46" s="160">
        <f>SUM($D$41/AB46)</f>
        <v>49.81818181818182</v>
      </c>
      <c r="AD46" s="102">
        <f t="shared" ref="AD46:AD75" si="8">ROUNDUP(AC46,0)</f>
        <v>50</v>
      </c>
    </row>
    <row r="47" spans="2:30">
      <c r="B47" s="82" t="s">
        <v>61</v>
      </c>
      <c r="C47" s="156">
        <v>42412</v>
      </c>
      <c r="D47" s="157">
        <v>99</v>
      </c>
      <c r="E47" s="160">
        <f>SUM($D$41/D47)</f>
        <v>11.070707070707071</v>
      </c>
      <c r="F47" s="102">
        <f t="shared" si="5"/>
        <v>12</v>
      </c>
      <c r="G47" s="161"/>
      <c r="H47" s="82" t="s">
        <v>63</v>
      </c>
      <c r="I47" s="156">
        <v>42432</v>
      </c>
      <c r="J47" s="157">
        <v>86</v>
      </c>
      <c r="K47" s="160">
        <f>SUM($D$41/J47)</f>
        <v>12.744186046511627</v>
      </c>
      <c r="L47" s="102">
        <f t="shared" si="6"/>
        <v>13</v>
      </c>
      <c r="M47" s="161"/>
      <c r="N47" s="82" t="s">
        <v>62</v>
      </c>
      <c r="O47" s="156">
        <v>42463</v>
      </c>
      <c r="P47" s="122"/>
      <c r="Q47" s="128"/>
      <c r="R47" s="124"/>
      <c r="S47" s="161"/>
      <c r="T47" s="82" t="s">
        <v>60</v>
      </c>
      <c r="U47" s="156">
        <v>42493</v>
      </c>
      <c r="V47" s="157">
        <v>43</v>
      </c>
      <c r="W47" s="160">
        <f>SUM($D$41/V47)</f>
        <v>25.488372093023255</v>
      </c>
      <c r="X47" s="102">
        <f t="shared" si="7"/>
        <v>26</v>
      </c>
      <c r="Y47" s="103"/>
      <c r="Z47" s="82" t="s">
        <v>61</v>
      </c>
      <c r="AA47" s="156">
        <v>42524</v>
      </c>
      <c r="AB47" s="157">
        <v>21</v>
      </c>
      <c r="AC47" s="160">
        <f>SUM($D$41/AB47)</f>
        <v>52.19047619047619</v>
      </c>
      <c r="AD47" s="102">
        <f t="shared" si="8"/>
        <v>53</v>
      </c>
    </row>
    <row r="48" spans="2:30">
      <c r="B48" s="82" t="s">
        <v>64</v>
      </c>
      <c r="C48" s="156">
        <v>42413</v>
      </c>
      <c r="D48" s="122"/>
      <c r="E48" s="123"/>
      <c r="F48" s="124"/>
      <c r="G48" s="161"/>
      <c r="H48" s="82" t="s">
        <v>61</v>
      </c>
      <c r="I48" s="156">
        <v>42433</v>
      </c>
      <c r="J48" s="157">
        <v>85</v>
      </c>
      <c r="K48" s="160">
        <f>SUM($D$41/J48)</f>
        <v>12.894117647058824</v>
      </c>
      <c r="L48" s="102">
        <f t="shared" si="6"/>
        <v>13</v>
      </c>
      <c r="M48" s="161"/>
      <c r="N48" s="82" t="s">
        <v>65</v>
      </c>
      <c r="O48" s="156">
        <v>42464</v>
      </c>
      <c r="P48" s="157">
        <v>64</v>
      </c>
      <c r="Q48" s="160">
        <f>SUM($D$41/P48)</f>
        <v>17.125</v>
      </c>
      <c r="R48" s="102">
        <f t="shared" ref="R48:R73" si="9">ROUNDUP(Q48,0)</f>
        <v>18</v>
      </c>
      <c r="S48" s="161"/>
      <c r="T48" s="82" t="s">
        <v>59</v>
      </c>
      <c r="U48" s="156">
        <v>42494</v>
      </c>
      <c r="V48" s="157">
        <v>42</v>
      </c>
      <c r="W48" s="160">
        <f>SUM($D$41/V48)</f>
        <v>26.095238095238095</v>
      </c>
      <c r="X48" s="102">
        <f t="shared" si="7"/>
        <v>27</v>
      </c>
      <c r="Y48" s="103"/>
      <c r="Z48" s="82" t="s">
        <v>64</v>
      </c>
      <c r="AA48" s="156">
        <v>42525</v>
      </c>
      <c r="AB48" s="122"/>
      <c r="AC48" s="128"/>
      <c r="AD48" s="124"/>
    </row>
    <row r="49" spans="2:30">
      <c r="B49" s="82" t="s">
        <v>62</v>
      </c>
      <c r="C49" s="156">
        <v>42414</v>
      </c>
      <c r="D49" s="122"/>
      <c r="E49" s="123"/>
      <c r="F49" s="124"/>
      <c r="G49" s="161"/>
      <c r="H49" s="82" t="s">
        <v>64</v>
      </c>
      <c r="I49" s="156">
        <v>42434</v>
      </c>
      <c r="J49" s="122"/>
      <c r="K49" s="128"/>
      <c r="L49" s="124"/>
      <c r="M49" s="161"/>
      <c r="N49" s="82" t="s">
        <v>60</v>
      </c>
      <c r="O49" s="156">
        <v>42465</v>
      </c>
      <c r="P49" s="157">
        <v>63</v>
      </c>
      <c r="Q49" s="160">
        <f>SUM($D$41/P49)</f>
        <v>17.396825396825395</v>
      </c>
      <c r="R49" s="102">
        <f t="shared" si="9"/>
        <v>18</v>
      </c>
      <c r="S49" s="161"/>
      <c r="T49" s="82" t="s">
        <v>63</v>
      </c>
      <c r="U49" s="156">
        <v>42495</v>
      </c>
      <c r="V49" s="157">
        <v>41</v>
      </c>
      <c r="W49" s="160">
        <f>SUM($D$41/V49)</f>
        <v>26.73170731707317</v>
      </c>
      <c r="X49" s="102">
        <f t="shared" si="7"/>
        <v>27</v>
      </c>
      <c r="Y49" s="103"/>
      <c r="Z49" s="82" t="s">
        <v>62</v>
      </c>
      <c r="AA49" s="156">
        <v>42526</v>
      </c>
      <c r="AB49" s="122"/>
      <c r="AC49" s="128"/>
      <c r="AD49" s="124"/>
    </row>
    <row r="50" spans="2:30">
      <c r="B50" s="82" t="s">
        <v>65</v>
      </c>
      <c r="C50" s="156">
        <v>42415</v>
      </c>
      <c r="D50" s="122"/>
      <c r="E50" s="123"/>
      <c r="F50" s="124"/>
      <c r="G50" s="161"/>
      <c r="H50" s="82" t="s">
        <v>62</v>
      </c>
      <c r="I50" s="156">
        <v>42435</v>
      </c>
      <c r="J50" s="122"/>
      <c r="K50" s="128"/>
      <c r="L50" s="124"/>
      <c r="M50" s="161"/>
      <c r="N50" s="82" t="s">
        <v>59</v>
      </c>
      <c r="O50" s="156">
        <v>42466</v>
      </c>
      <c r="P50" s="157">
        <v>62</v>
      </c>
      <c r="Q50" s="160">
        <f>SUM($D$41/P50)</f>
        <v>17.677419354838708</v>
      </c>
      <c r="R50" s="102">
        <f t="shared" si="9"/>
        <v>18</v>
      </c>
      <c r="S50" s="161"/>
      <c r="T50" s="82" t="s">
        <v>61</v>
      </c>
      <c r="U50" s="156">
        <v>42496</v>
      </c>
      <c r="V50" s="157">
        <v>40</v>
      </c>
      <c r="W50" s="160">
        <f>SUM($D$41/V50)</f>
        <v>27.4</v>
      </c>
      <c r="X50" s="102">
        <f t="shared" si="7"/>
        <v>28</v>
      </c>
      <c r="Y50" s="103"/>
      <c r="Z50" s="82" t="s">
        <v>65</v>
      </c>
      <c r="AA50" s="156">
        <v>42527</v>
      </c>
      <c r="AB50" s="157">
        <v>20</v>
      </c>
      <c r="AC50" s="160">
        <f>SUM($D$41/AB50)</f>
        <v>54.8</v>
      </c>
      <c r="AD50" s="102">
        <f t="shared" si="8"/>
        <v>55</v>
      </c>
    </row>
    <row r="51" spans="2:30">
      <c r="B51" s="82" t="s">
        <v>60</v>
      </c>
      <c r="C51" s="156">
        <v>42416</v>
      </c>
      <c r="D51" s="157">
        <v>98</v>
      </c>
      <c r="E51" s="160">
        <f>SUM($D$41/D51)</f>
        <v>11.183673469387756</v>
      </c>
      <c r="F51" s="102">
        <f t="shared" si="5"/>
        <v>12</v>
      </c>
      <c r="G51" s="161"/>
      <c r="H51" s="82" t="s">
        <v>65</v>
      </c>
      <c r="I51" s="156">
        <v>42436</v>
      </c>
      <c r="J51" s="157">
        <v>84</v>
      </c>
      <c r="K51" s="160">
        <f>SUM($D$41/J51)</f>
        <v>13.047619047619047</v>
      </c>
      <c r="L51" s="102">
        <f t="shared" si="6"/>
        <v>14</v>
      </c>
      <c r="M51" s="161"/>
      <c r="N51" s="82" t="s">
        <v>63</v>
      </c>
      <c r="O51" s="156">
        <v>42467</v>
      </c>
      <c r="P51" s="157">
        <v>61</v>
      </c>
      <c r="Q51" s="160">
        <f>SUM($D$41/P51)</f>
        <v>17.967213114754099</v>
      </c>
      <c r="R51" s="102">
        <f t="shared" si="9"/>
        <v>18</v>
      </c>
      <c r="S51" s="161"/>
      <c r="T51" s="82" t="s">
        <v>64</v>
      </c>
      <c r="U51" s="156">
        <v>42497</v>
      </c>
      <c r="V51" s="122"/>
      <c r="W51" s="128"/>
      <c r="X51" s="124"/>
      <c r="Y51" s="103"/>
      <c r="Z51" s="82" t="s">
        <v>60</v>
      </c>
      <c r="AA51" s="156">
        <v>42528</v>
      </c>
      <c r="AB51" s="157">
        <v>19</v>
      </c>
      <c r="AC51" s="160">
        <f>SUM($D$41/AB51)</f>
        <v>57.684210526315788</v>
      </c>
      <c r="AD51" s="102">
        <f t="shared" si="8"/>
        <v>58</v>
      </c>
    </row>
    <row r="52" spans="2:30">
      <c r="B52" s="82" t="s">
        <v>59</v>
      </c>
      <c r="C52" s="156">
        <v>42417</v>
      </c>
      <c r="D52" s="157">
        <v>97</v>
      </c>
      <c r="E52" s="160">
        <f>SUM($D$41/D52)</f>
        <v>11.298969072164949</v>
      </c>
      <c r="F52" s="102">
        <f t="shared" si="5"/>
        <v>12</v>
      </c>
      <c r="G52" s="161"/>
      <c r="H52" s="82" t="s">
        <v>60</v>
      </c>
      <c r="I52" s="156">
        <v>42437</v>
      </c>
      <c r="J52" s="157">
        <v>83</v>
      </c>
      <c r="K52" s="160">
        <f>SUM($D$41/J52)</f>
        <v>13.204819277108435</v>
      </c>
      <c r="L52" s="102">
        <f t="shared" si="6"/>
        <v>14</v>
      </c>
      <c r="M52" s="161"/>
      <c r="N52" s="82" t="s">
        <v>61</v>
      </c>
      <c r="O52" s="156">
        <v>42468</v>
      </c>
      <c r="P52" s="157">
        <v>60</v>
      </c>
      <c r="Q52" s="160">
        <f>SUM($D$41/P52)</f>
        <v>18.266666666666666</v>
      </c>
      <c r="R52" s="102">
        <f t="shared" si="9"/>
        <v>19</v>
      </c>
      <c r="S52" s="161"/>
      <c r="T52" s="82" t="s">
        <v>62</v>
      </c>
      <c r="U52" s="156">
        <v>42498</v>
      </c>
      <c r="V52" s="122"/>
      <c r="W52" s="128"/>
      <c r="X52" s="124"/>
      <c r="Y52" s="103"/>
      <c r="Z52" s="82" t="s">
        <v>59</v>
      </c>
      <c r="AA52" s="156">
        <v>42529</v>
      </c>
      <c r="AB52" s="157">
        <v>18</v>
      </c>
      <c r="AC52" s="160">
        <f>SUM($D$41/AB52)</f>
        <v>60.888888888888886</v>
      </c>
      <c r="AD52" s="102">
        <f t="shared" si="8"/>
        <v>61</v>
      </c>
    </row>
    <row r="53" spans="2:30">
      <c r="B53" s="82" t="s">
        <v>63</v>
      </c>
      <c r="C53" s="156">
        <v>42418</v>
      </c>
      <c r="D53" s="157">
        <v>96</v>
      </c>
      <c r="E53" s="160">
        <f>SUM($D$41/D53)</f>
        <v>11.416666666666666</v>
      </c>
      <c r="F53" s="102">
        <f t="shared" si="5"/>
        <v>12</v>
      </c>
      <c r="G53" s="161"/>
      <c r="H53" s="82" t="s">
        <v>59</v>
      </c>
      <c r="I53" s="156">
        <v>42438</v>
      </c>
      <c r="J53" s="157">
        <v>82</v>
      </c>
      <c r="K53" s="160">
        <f>SUM($D$41/J53)</f>
        <v>13.365853658536585</v>
      </c>
      <c r="L53" s="102">
        <f t="shared" si="6"/>
        <v>14</v>
      </c>
      <c r="M53" s="161"/>
      <c r="N53" s="82" t="s">
        <v>64</v>
      </c>
      <c r="O53" s="156">
        <v>42469</v>
      </c>
      <c r="P53" s="122"/>
      <c r="Q53" s="128"/>
      <c r="R53" s="124"/>
      <c r="S53" s="161"/>
      <c r="T53" s="82" t="s">
        <v>65</v>
      </c>
      <c r="U53" s="156">
        <v>42499</v>
      </c>
      <c r="V53" s="157">
        <v>39</v>
      </c>
      <c r="W53" s="160">
        <f>SUM($D$41/V53)</f>
        <v>28.102564102564102</v>
      </c>
      <c r="X53" s="102">
        <f t="shared" si="7"/>
        <v>29</v>
      </c>
      <c r="Y53" s="103"/>
      <c r="Z53" s="82" t="s">
        <v>63</v>
      </c>
      <c r="AA53" s="156">
        <v>42530</v>
      </c>
      <c r="AB53" s="157">
        <v>17</v>
      </c>
      <c r="AC53" s="160">
        <f>SUM($D$41/AB53)</f>
        <v>64.470588235294116</v>
      </c>
      <c r="AD53" s="102">
        <f t="shared" si="8"/>
        <v>65</v>
      </c>
    </row>
    <row r="54" spans="2:30">
      <c r="B54" s="82" t="s">
        <v>61</v>
      </c>
      <c r="C54" s="156">
        <v>42419</v>
      </c>
      <c r="D54" s="157">
        <v>95</v>
      </c>
      <c r="E54" s="160">
        <f>SUM($D$41/D54)</f>
        <v>11.536842105263158</v>
      </c>
      <c r="F54" s="102">
        <f t="shared" si="5"/>
        <v>12</v>
      </c>
      <c r="G54" s="161"/>
      <c r="H54" s="82" t="s">
        <v>63</v>
      </c>
      <c r="I54" s="156">
        <v>42439</v>
      </c>
      <c r="J54" s="157">
        <v>81</v>
      </c>
      <c r="K54" s="160">
        <f>SUM($D$41/J54)</f>
        <v>13.530864197530864</v>
      </c>
      <c r="L54" s="102">
        <f t="shared" si="6"/>
        <v>14</v>
      </c>
      <c r="M54" s="161"/>
      <c r="N54" s="82" t="s">
        <v>62</v>
      </c>
      <c r="O54" s="156">
        <v>42470</v>
      </c>
      <c r="P54" s="122"/>
      <c r="Q54" s="128"/>
      <c r="R54" s="124"/>
      <c r="S54" s="161"/>
      <c r="T54" s="82" t="s">
        <v>60</v>
      </c>
      <c r="U54" s="156">
        <v>42500</v>
      </c>
      <c r="V54" s="157">
        <v>38</v>
      </c>
      <c r="W54" s="160">
        <f>SUM($D$41/V54)</f>
        <v>28.842105263157894</v>
      </c>
      <c r="X54" s="102">
        <f t="shared" si="7"/>
        <v>29</v>
      </c>
      <c r="Y54" s="103"/>
      <c r="Z54" s="82" t="s">
        <v>61</v>
      </c>
      <c r="AA54" s="156">
        <v>42531</v>
      </c>
      <c r="AB54" s="157">
        <v>16</v>
      </c>
      <c r="AC54" s="160">
        <f>SUM($D$41/AB54)</f>
        <v>68.5</v>
      </c>
      <c r="AD54" s="102">
        <f t="shared" si="8"/>
        <v>69</v>
      </c>
    </row>
    <row r="55" spans="2:30">
      <c r="B55" s="82" t="s">
        <v>64</v>
      </c>
      <c r="C55" s="156">
        <v>42420</v>
      </c>
      <c r="D55" s="122"/>
      <c r="E55" s="123"/>
      <c r="F55" s="124"/>
      <c r="G55" s="161"/>
      <c r="H55" s="82" t="s">
        <v>61</v>
      </c>
      <c r="I55" s="156">
        <v>42440</v>
      </c>
      <c r="J55" s="157">
        <v>80</v>
      </c>
      <c r="K55" s="160">
        <f>SUM($D$41/J55)</f>
        <v>13.7</v>
      </c>
      <c r="L55" s="102">
        <f t="shared" si="6"/>
        <v>14</v>
      </c>
      <c r="M55" s="161"/>
      <c r="N55" s="82" t="s">
        <v>65</v>
      </c>
      <c r="O55" s="156">
        <v>42471</v>
      </c>
      <c r="P55" s="157">
        <v>59</v>
      </c>
      <c r="Q55" s="160">
        <f>SUM($D$41/P55)</f>
        <v>18.576271186440678</v>
      </c>
      <c r="R55" s="102">
        <f t="shared" si="9"/>
        <v>19</v>
      </c>
      <c r="S55" s="161"/>
      <c r="T55" s="82" t="s">
        <v>59</v>
      </c>
      <c r="U55" s="156">
        <v>42501</v>
      </c>
      <c r="V55" s="157">
        <v>37</v>
      </c>
      <c r="W55" s="160">
        <f>SUM($D$41/V55)</f>
        <v>29.621621621621621</v>
      </c>
      <c r="X55" s="102">
        <f t="shared" si="7"/>
        <v>30</v>
      </c>
      <c r="Y55" s="103"/>
      <c r="Z55" s="82" t="s">
        <v>64</v>
      </c>
      <c r="AA55" s="156">
        <v>42532</v>
      </c>
      <c r="AB55" s="122"/>
      <c r="AC55" s="128"/>
      <c r="AD55" s="124"/>
    </row>
    <row r="56" spans="2:30">
      <c r="B56" s="82" t="s">
        <v>62</v>
      </c>
      <c r="C56" s="156">
        <v>42421</v>
      </c>
      <c r="D56" s="122"/>
      <c r="E56" s="123"/>
      <c r="F56" s="124"/>
      <c r="G56" s="161"/>
      <c r="H56" s="82" t="s">
        <v>64</v>
      </c>
      <c r="I56" s="156">
        <v>42441</v>
      </c>
      <c r="J56" s="122"/>
      <c r="K56" s="128"/>
      <c r="L56" s="124"/>
      <c r="M56" s="161"/>
      <c r="N56" s="82" t="s">
        <v>60</v>
      </c>
      <c r="O56" s="156">
        <v>42472</v>
      </c>
      <c r="P56" s="157">
        <v>58</v>
      </c>
      <c r="Q56" s="160">
        <f>SUM($D$41/P56)</f>
        <v>18.896551724137932</v>
      </c>
      <c r="R56" s="102">
        <f t="shared" si="9"/>
        <v>19</v>
      </c>
      <c r="S56" s="161"/>
      <c r="T56" s="82" t="s">
        <v>63</v>
      </c>
      <c r="U56" s="156">
        <v>42502</v>
      </c>
      <c r="V56" s="157">
        <v>36</v>
      </c>
      <c r="W56" s="160">
        <f>SUM($D$41/V56)</f>
        <v>30.444444444444443</v>
      </c>
      <c r="X56" s="102">
        <f t="shared" si="7"/>
        <v>31</v>
      </c>
      <c r="Y56" s="103"/>
      <c r="Z56" s="82" t="s">
        <v>62</v>
      </c>
      <c r="AA56" s="156">
        <v>42533</v>
      </c>
      <c r="AB56" s="122"/>
      <c r="AC56" s="128"/>
      <c r="AD56" s="124"/>
    </row>
    <row r="57" spans="2:30">
      <c r="B57" s="82" t="s">
        <v>65</v>
      </c>
      <c r="C57" s="156">
        <v>42422</v>
      </c>
      <c r="D57" s="157">
        <v>94</v>
      </c>
      <c r="E57" s="160">
        <f>SUM($D$41/D57)</f>
        <v>11.659574468085106</v>
      </c>
      <c r="F57" s="102">
        <f t="shared" si="5"/>
        <v>12</v>
      </c>
      <c r="G57" s="161"/>
      <c r="H57" s="82" t="s">
        <v>62</v>
      </c>
      <c r="I57" s="156">
        <v>42442</v>
      </c>
      <c r="J57" s="122"/>
      <c r="K57" s="128"/>
      <c r="L57" s="124"/>
      <c r="M57" s="161"/>
      <c r="N57" s="82" t="s">
        <v>59</v>
      </c>
      <c r="O57" s="156">
        <v>42473</v>
      </c>
      <c r="P57" s="157">
        <v>57</v>
      </c>
      <c r="Q57" s="160">
        <f>SUM($D$41/P57)</f>
        <v>19.228070175438596</v>
      </c>
      <c r="R57" s="102">
        <f t="shared" si="9"/>
        <v>20</v>
      </c>
      <c r="S57" s="161"/>
      <c r="T57" s="82" t="s">
        <v>61</v>
      </c>
      <c r="U57" s="156">
        <v>42503</v>
      </c>
      <c r="V57" s="157">
        <v>35</v>
      </c>
      <c r="W57" s="160">
        <f>SUM($D$41/V57)</f>
        <v>31.314285714285713</v>
      </c>
      <c r="X57" s="102">
        <f t="shared" si="7"/>
        <v>32</v>
      </c>
      <c r="Y57" s="103"/>
      <c r="Z57" s="82" t="s">
        <v>65</v>
      </c>
      <c r="AA57" s="156">
        <v>42534</v>
      </c>
      <c r="AB57" s="157">
        <v>15</v>
      </c>
      <c r="AC57" s="160">
        <f>SUM($D$41/AB57)</f>
        <v>73.066666666666663</v>
      </c>
      <c r="AD57" s="102">
        <f t="shared" si="8"/>
        <v>74</v>
      </c>
    </row>
    <row r="58" spans="2:30">
      <c r="B58" s="82" t="s">
        <v>60</v>
      </c>
      <c r="C58" s="156">
        <v>42423</v>
      </c>
      <c r="D58" s="157">
        <v>93</v>
      </c>
      <c r="E58" s="160">
        <f>SUM($D$41/D58)</f>
        <v>11.78494623655914</v>
      </c>
      <c r="F58" s="102">
        <f t="shared" si="5"/>
        <v>12</v>
      </c>
      <c r="G58" s="161"/>
      <c r="H58" s="82" t="s">
        <v>65</v>
      </c>
      <c r="I58" s="156">
        <v>42443</v>
      </c>
      <c r="J58" s="157">
        <v>79</v>
      </c>
      <c r="K58" s="160">
        <f>SUM($D$41/J58)</f>
        <v>13.873417721518987</v>
      </c>
      <c r="L58" s="102">
        <f t="shared" si="6"/>
        <v>14</v>
      </c>
      <c r="M58" s="161"/>
      <c r="N58" s="82" t="s">
        <v>63</v>
      </c>
      <c r="O58" s="156">
        <v>42474</v>
      </c>
      <c r="P58" s="157">
        <v>56</v>
      </c>
      <c r="Q58" s="160">
        <f>SUM($D$41/P58)</f>
        <v>19.571428571428573</v>
      </c>
      <c r="R58" s="102">
        <f t="shared" si="9"/>
        <v>20</v>
      </c>
      <c r="S58" s="161"/>
      <c r="T58" s="82" t="s">
        <v>64</v>
      </c>
      <c r="U58" s="156">
        <v>42504</v>
      </c>
      <c r="V58" s="122"/>
      <c r="W58" s="128"/>
      <c r="X58" s="124"/>
      <c r="Y58" s="103"/>
      <c r="Z58" s="82" t="s">
        <v>60</v>
      </c>
      <c r="AA58" s="156">
        <v>42535</v>
      </c>
      <c r="AB58" s="157">
        <v>14</v>
      </c>
      <c r="AC58" s="160">
        <f>SUM($D$41/AB58)</f>
        <v>78.285714285714292</v>
      </c>
      <c r="AD58" s="102">
        <f t="shared" si="8"/>
        <v>79</v>
      </c>
    </row>
    <row r="59" spans="2:30">
      <c r="B59" s="82" t="s">
        <v>59</v>
      </c>
      <c r="C59" s="156">
        <v>42424</v>
      </c>
      <c r="D59" s="157">
        <v>92</v>
      </c>
      <c r="E59" s="160">
        <f>SUM($D$41/D59)</f>
        <v>11.913043478260869</v>
      </c>
      <c r="F59" s="102">
        <f t="shared" si="5"/>
        <v>12</v>
      </c>
      <c r="G59" s="161"/>
      <c r="H59" s="82" t="s">
        <v>60</v>
      </c>
      <c r="I59" s="156">
        <v>42444</v>
      </c>
      <c r="J59" s="157">
        <v>78</v>
      </c>
      <c r="K59" s="160">
        <f>SUM($D$41/J59)</f>
        <v>14.051282051282051</v>
      </c>
      <c r="L59" s="102">
        <f t="shared" si="6"/>
        <v>15</v>
      </c>
      <c r="M59" s="161"/>
      <c r="N59" s="82" t="s">
        <v>61</v>
      </c>
      <c r="O59" s="156">
        <v>42475</v>
      </c>
      <c r="P59" s="157">
        <v>55</v>
      </c>
      <c r="Q59" s="160">
        <f>SUM($D$41/P59)</f>
        <v>19.927272727272726</v>
      </c>
      <c r="R59" s="102">
        <f t="shared" si="9"/>
        <v>20</v>
      </c>
      <c r="S59" s="161"/>
      <c r="T59" s="82" t="s">
        <v>62</v>
      </c>
      <c r="U59" s="156">
        <v>42505</v>
      </c>
      <c r="V59" s="122"/>
      <c r="W59" s="128"/>
      <c r="X59" s="124"/>
      <c r="Y59" s="103"/>
      <c r="Z59" s="82" t="s">
        <v>59</v>
      </c>
      <c r="AA59" s="156">
        <v>42536</v>
      </c>
      <c r="AB59" s="157">
        <v>13</v>
      </c>
      <c r="AC59" s="160">
        <f>SUM($D$41/AB59)</f>
        <v>84.307692307692307</v>
      </c>
      <c r="AD59" s="102">
        <f t="shared" si="8"/>
        <v>85</v>
      </c>
    </row>
    <row r="60" spans="2:30">
      <c r="B60" s="82" t="s">
        <v>63</v>
      </c>
      <c r="C60" s="156">
        <v>42425</v>
      </c>
      <c r="D60" s="157">
        <v>91</v>
      </c>
      <c r="E60" s="160">
        <f>SUM($D$41/D60)</f>
        <v>12.043956043956044</v>
      </c>
      <c r="F60" s="102">
        <f t="shared" si="5"/>
        <v>13</v>
      </c>
      <c r="G60" s="161"/>
      <c r="H60" s="82" t="s">
        <v>59</v>
      </c>
      <c r="I60" s="156">
        <v>42445</v>
      </c>
      <c r="J60" s="157">
        <v>77</v>
      </c>
      <c r="K60" s="160">
        <f>SUM($D$41/J60)</f>
        <v>14.233766233766234</v>
      </c>
      <c r="L60" s="102">
        <f t="shared" si="6"/>
        <v>15</v>
      </c>
      <c r="M60" s="161"/>
      <c r="N60" s="82" t="s">
        <v>64</v>
      </c>
      <c r="O60" s="156">
        <v>42476</v>
      </c>
      <c r="P60" s="122"/>
      <c r="Q60" s="128"/>
      <c r="R60" s="124"/>
      <c r="S60" s="161"/>
      <c r="T60" s="82" t="s">
        <v>65</v>
      </c>
      <c r="U60" s="156">
        <v>42506</v>
      </c>
      <c r="V60" s="157">
        <v>34</v>
      </c>
      <c r="W60" s="160">
        <f>SUM($D$41/V60)</f>
        <v>32.235294117647058</v>
      </c>
      <c r="X60" s="102">
        <f t="shared" si="7"/>
        <v>33</v>
      </c>
      <c r="Y60" s="103"/>
      <c r="Z60" s="82" t="s">
        <v>63</v>
      </c>
      <c r="AA60" s="156">
        <v>42537</v>
      </c>
      <c r="AB60" s="157">
        <v>12</v>
      </c>
      <c r="AC60" s="160">
        <f>SUM($D$41/AB60)</f>
        <v>91.333333333333329</v>
      </c>
      <c r="AD60" s="102">
        <f t="shared" si="8"/>
        <v>92</v>
      </c>
    </row>
    <row r="61" spans="2:30">
      <c r="B61" s="82" t="s">
        <v>61</v>
      </c>
      <c r="C61" s="156">
        <v>42426</v>
      </c>
      <c r="D61" s="157">
        <v>90</v>
      </c>
      <c r="E61" s="160">
        <f>SUM($D$41/D61)</f>
        <v>12.177777777777777</v>
      </c>
      <c r="F61" s="102">
        <f t="shared" si="5"/>
        <v>13</v>
      </c>
      <c r="G61" s="161"/>
      <c r="H61" s="82" t="s">
        <v>63</v>
      </c>
      <c r="I61" s="156">
        <v>42446</v>
      </c>
      <c r="J61" s="157">
        <v>76</v>
      </c>
      <c r="K61" s="160">
        <f>SUM($D$41/J61)</f>
        <v>14.421052631578947</v>
      </c>
      <c r="L61" s="102">
        <f t="shared" si="6"/>
        <v>15</v>
      </c>
      <c r="M61" s="161"/>
      <c r="N61" s="82" t="s">
        <v>62</v>
      </c>
      <c r="O61" s="156">
        <v>42477</v>
      </c>
      <c r="P61" s="122"/>
      <c r="Q61" s="128"/>
      <c r="R61" s="124"/>
      <c r="S61" s="161"/>
      <c r="T61" s="82" t="s">
        <v>60</v>
      </c>
      <c r="U61" s="156">
        <v>42507</v>
      </c>
      <c r="V61" s="157">
        <v>33</v>
      </c>
      <c r="W61" s="160">
        <f>SUM($D$41/V61)</f>
        <v>33.212121212121211</v>
      </c>
      <c r="X61" s="102">
        <f t="shared" si="7"/>
        <v>34</v>
      </c>
      <c r="Y61" s="103"/>
      <c r="Z61" s="82" t="s">
        <v>61</v>
      </c>
      <c r="AA61" s="156">
        <v>42538</v>
      </c>
      <c r="AB61" s="157">
        <v>11</v>
      </c>
      <c r="AC61" s="160">
        <f>SUM($D$41/AB61)</f>
        <v>99.63636363636364</v>
      </c>
      <c r="AD61" s="102">
        <f t="shared" si="8"/>
        <v>100</v>
      </c>
    </row>
    <row r="62" spans="2:30">
      <c r="B62" s="82" t="s">
        <v>64</v>
      </c>
      <c r="C62" s="156">
        <v>42427</v>
      </c>
      <c r="D62" s="122"/>
      <c r="E62" s="123"/>
      <c r="F62" s="124"/>
      <c r="G62" s="161"/>
      <c r="H62" s="82" t="s">
        <v>61</v>
      </c>
      <c r="I62" s="156">
        <v>42447</v>
      </c>
      <c r="J62" s="157">
        <v>75</v>
      </c>
      <c r="K62" s="160">
        <f>SUM($D$41/J62)</f>
        <v>14.613333333333333</v>
      </c>
      <c r="L62" s="102">
        <f t="shared" si="6"/>
        <v>15</v>
      </c>
      <c r="M62" s="161"/>
      <c r="N62" s="82" t="s">
        <v>65</v>
      </c>
      <c r="O62" s="156">
        <v>42478</v>
      </c>
      <c r="P62" s="157">
        <v>54</v>
      </c>
      <c r="Q62" s="160">
        <f>SUM($D$41/P62)</f>
        <v>20.296296296296298</v>
      </c>
      <c r="R62" s="102">
        <f t="shared" si="9"/>
        <v>21</v>
      </c>
      <c r="S62" s="161"/>
      <c r="T62" s="82" t="s">
        <v>59</v>
      </c>
      <c r="U62" s="156">
        <v>42508</v>
      </c>
      <c r="V62" s="157">
        <v>32</v>
      </c>
      <c r="W62" s="160">
        <f>SUM($D$41/V62)</f>
        <v>34.25</v>
      </c>
      <c r="X62" s="102">
        <f t="shared" si="7"/>
        <v>35</v>
      </c>
      <c r="Y62" s="103"/>
      <c r="Z62" s="82" t="s">
        <v>64</v>
      </c>
      <c r="AA62" s="156">
        <v>42539</v>
      </c>
      <c r="AB62" s="122"/>
      <c r="AC62" s="128"/>
      <c r="AD62" s="124"/>
    </row>
    <row r="63" spans="2:30">
      <c r="B63" s="82" t="s">
        <v>62</v>
      </c>
      <c r="C63" s="156">
        <v>42428</v>
      </c>
      <c r="D63" s="122"/>
      <c r="E63" s="123"/>
      <c r="F63" s="124"/>
      <c r="G63" s="161"/>
      <c r="H63" s="82" t="s">
        <v>64</v>
      </c>
      <c r="I63" s="156">
        <v>42448</v>
      </c>
      <c r="J63" s="122"/>
      <c r="K63" s="128"/>
      <c r="L63" s="124"/>
      <c r="M63" s="161"/>
      <c r="N63" s="82" t="s">
        <v>60</v>
      </c>
      <c r="O63" s="156">
        <v>42479</v>
      </c>
      <c r="P63" s="157">
        <v>53</v>
      </c>
      <c r="Q63" s="160">
        <f>SUM($D$41/P63)</f>
        <v>20.679245283018869</v>
      </c>
      <c r="R63" s="102">
        <f t="shared" si="9"/>
        <v>21</v>
      </c>
      <c r="S63" s="161"/>
      <c r="T63" s="82" t="s">
        <v>63</v>
      </c>
      <c r="U63" s="156">
        <v>42509</v>
      </c>
      <c r="V63" s="157">
        <v>31</v>
      </c>
      <c r="W63" s="160">
        <f>SUM($D$41/V63)</f>
        <v>35.354838709677416</v>
      </c>
      <c r="X63" s="102">
        <f t="shared" si="7"/>
        <v>36</v>
      </c>
      <c r="Y63" s="103"/>
      <c r="Z63" s="82" t="s">
        <v>62</v>
      </c>
      <c r="AA63" s="156">
        <v>42540</v>
      </c>
      <c r="AB63" s="122"/>
      <c r="AC63" s="128"/>
      <c r="AD63" s="124"/>
    </row>
    <row r="64" spans="2:30" ht="15.75" thickBot="1">
      <c r="B64" s="162" t="s">
        <v>65</v>
      </c>
      <c r="C64" s="163">
        <v>42429</v>
      </c>
      <c r="D64" s="164">
        <v>89</v>
      </c>
      <c r="E64" s="166">
        <f>SUM($D$41/D64)</f>
        <v>12.314606741573034</v>
      </c>
      <c r="F64" s="167">
        <f t="shared" si="5"/>
        <v>13</v>
      </c>
      <c r="G64" s="161"/>
      <c r="H64" s="82" t="s">
        <v>62</v>
      </c>
      <c r="I64" s="156">
        <v>42449</v>
      </c>
      <c r="J64" s="122"/>
      <c r="K64" s="128"/>
      <c r="L64" s="124"/>
      <c r="M64" s="161"/>
      <c r="N64" s="82" t="s">
        <v>59</v>
      </c>
      <c r="O64" s="156">
        <v>42480</v>
      </c>
      <c r="P64" s="157">
        <v>52</v>
      </c>
      <c r="Q64" s="160">
        <f>SUM($D$41/P64)</f>
        <v>21.076923076923077</v>
      </c>
      <c r="R64" s="102">
        <f t="shared" si="9"/>
        <v>22</v>
      </c>
      <c r="S64" s="161"/>
      <c r="T64" s="82" t="s">
        <v>61</v>
      </c>
      <c r="U64" s="156">
        <v>42510</v>
      </c>
      <c r="V64" s="157">
        <v>30</v>
      </c>
      <c r="W64" s="160">
        <f>SUM($D$41/V64)</f>
        <v>36.533333333333331</v>
      </c>
      <c r="X64" s="102">
        <f t="shared" si="7"/>
        <v>37</v>
      </c>
      <c r="Y64" s="103"/>
      <c r="Z64" s="82" t="s">
        <v>65</v>
      </c>
      <c r="AA64" s="156">
        <v>42541</v>
      </c>
      <c r="AB64" s="157">
        <v>10</v>
      </c>
      <c r="AC64" s="160">
        <f>SUM($D$41/AB64)</f>
        <v>109.6</v>
      </c>
      <c r="AD64" s="102">
        <f t="shared" si="8"/>
        <v>110</v>
      </c>
    </row>
    <row r="65" spans="2:30">
      <c r="B65" s="161"/>
      <c r="C65" s="161"/>
      <c r="D65" s="161"/>
      <c r="E65" s="161"/>
      <c r="F65" s="161"/>
      <c r="G65" s="161"/>
      <c r="H65" s="82" t="s">
        <v>65</v>
      </c>
      <c r="I65" s="156">
        <v>42450</v>
      </c>
      <c r="J65" s="157">
        <v>74</v>
      </c>
      <c r="K65" s="160">
        <f>SUM($D$41/J65)</f>
        <v>14.810810810810811</v>
      </c>
      <c r="L65" s="102">
        <f t="shared" si="6"/>
        <v>15</v>
      </c>
      <c r="M65" s="161"/>
      <c r="N65" s="82" t="s">
        <v>63</v>
      </c>
      <c r="O65" s="156">
        <v>42481</v>
      </c>
      <c r="P65" s="157">
        <v>51</v>
      </c>
      <c r="Q65" s="160">
        <f>SUM($D$41/P65)</f>
        <v>21.490196078431371</v>
      </c>
      <c r="R65" s="102">
        <f t="shared" si="9"/>
        <v>22</v>
      </c>
      <c r="S65" s="161"/>
      <c r="T65" s="82" t="s">
        <v>64</v>
      </c>
      <c r="U65" s="156">
        <v>42511</v>
      </c>
      <c r="V65" s="589" t="s">
        <v>66</v>
      </c>
      <c r="W65" s="590"/>
      <c r="X65" s="591"/>
      <c r="Y65" s="103"/>
      <c r="Z65" s="82" t="s">
        <v>60</v>
      </c>
      <c r="AA65" s="156">
        <v>42542</v>
      </c>
      <c r="AB65" s="157">
        <v>9</v>
      </c>
      <c r="AC65" s="160">
        <f>SUM($D$41/AB65)</f>
        <v>121.77777777777777</v>
      </c>
      <c r="AD65" s="102">
        <f t="shared" si="8"/>
        <v>122</v>
      </c>
    </row>
    <row r="66" spans="2:30">
      <c r="B66" s="161"/>
      <c r="C66" s="161"/>
      <c r="D66" s="161"/>
      <c r="E66" s="161"/>
      <c r="F66" s="161"/>
      <c r="G66" s="161"/>
      <c r="H66" s="82" t="s">
        <v>60</v>
      </c>
      <c r="I66" s="156">
        <v>42451</v>
      </c>
      <c r="J66" s="157">
        <v>73</v>
      </c>
      <c r="K66" s="160">
        <f>SUM($D$41/J66)</f>
        <v>15.013698630136986</v>
      </c>
      <c r="L66" s="102">
        <f t="shared" si="6"/>
        <v>16</v>
      </c>
      <c r="M66" s="161"/>
      <c r="N66" s="82" t="s">
        <v>61</v>
      </c>
      <c r="O66" s="156">
        <v>42482</v>
      </c>
      <c r="P66" s="157">
        <v>50</v>
      </c>
      <c r="Q66" s="160">
        <f>SUM($D$41/P66)</f>
        <v>21.92</v>
      </c>
      <c r="R66" s="102">
        <f t="shared" si="9"/>
        <v>22</v>
      </c>
      <c r="S66" s="161"/>
      <c r="T66" s="82" t="s">
        <v>62</v>
      </c>
      <c r="U66" s="156">
        <v>42512</v>
      </c>
      <c r="V66" s="592"/>
      <c r="W66" s="593"/>
      <c r="X66" s="594"/>
      <c r="Y66" s="103"/>
      <c r="Z66" s="82" t="s">
        <v>59</v>
      </c>
      <c r="AA66" s="156">
        <v>42543</v>
      </c>
      <c r="AB66" s="157">
        <v>8</v>
      </c>
      <c r="AC66" s="160">
        <f>SUM($D$41/AB66)</f>
        <v>137</v>
      </c>
      <c r="AD66" s="102">
        <f t="shared" si="8"/>
        <v>137</v>
      </c>
    </row>
    <row r="67" spans="2:30">
      <c r="B67" s="161"/>
      <c r="C67" s="161"/>
      <c r="D67" s="161"/>
      <c r="E67" s="161"/>
      <c r="F67" s="161"/>
      <c r="G67" s="161"/>
      <c r="H67" s="82" t="s">
        <v>59</v>
      </c>
      <c r="I67" s="156">
        <v>42452</v>
      </c>
      <c r="J67" s="157">
        <v>72</v>
      </c>
      <c r="K67" s="160">
        <f>SUM($D$41/J67)</f>
        <v>15.222222222222221</v>
      </c>
      <c r="L67" s="102">
        <f t="shared" si="6"/>
        <v>16</v>
      </c>
      <c r="M67" s="161"/>
      <c r="N67" s="82" t="s">
        <v>64</v>
      </c>
      <c r="O67" s="156">
        <v>42483</v>
      </c>
      <c r="P67" s="122"/>
      <c r="Q67" s="128"/>
      <c r="R67" s="124"/>
      <c r="S67" s="161"/>
      <c r="T67" s="82" t="s">
        <v>65</v>
      </c>
      <c r="U67" s="156">
        <v>42513</v>
      </c>
      <c r="V67" s="157">
        <v>29</v>
      </c>
      <c r="W67" s="160">
        <f>SUM($D$41/V67)</f>
        <v>37.793103448275865</v>
      </c>
      <c r="X67" s="102">
        <f t="shared" si="7"/>
        <v>38</v>
      </c>
      <c r="Y67" s="103"/>
      <c r="Z67" s="82" t="s">
        <v>63</v>
      </c>
      <c r="AA67" s="156">
        <v>42544</v>
      </c>
      <c r="AB67" s="157">
        <v>7</v>
      </c>
      <c r="AC67" s="160">
        <f>SUM($D$41/AB67)</f>
        <v>156.57142857142858</v>
      </c>
      <c r="AD67" s="102">
        <f t="shared" si="8"/>
        <v>157</v>
      </c>
    </row>
    <row r="68" spans="2:30">
      <c r="B68" s="161"/>
      <c r="C68" s="161"/>
      <c r="D68" s="161"/>
      <c r="E68" s="161"/>
      <c r="F68" s="161"/>
      <c r="G68" s="161"/>
      <c r="H68" s="82" t="s">
        <v>63</v>
      </c>
      <c r="I68" s="156">
        <v>42453</v>
      </c>
      <c r="J68" s="157">
        <v>71</v>
      </c>
      <c r="K68" s="160">
        <f>SUM($D$41/J68)</f>
        <v>15.43661971830986</v>
      </c>
      <c r="L68" s="102">
        <f t="shared" si="6"/>
        <v>16</v>
      </c>
      <c r="M68" s="161"/>
      <c r="N68" s="82" t="s">
        <v>62</v>
      </c>
      <c r="O68" s="156">
        <v>42484</v>
      </c>
      <c r="P68" s="122"/>
      <c r="Q68" s="128"/>
      <c r="R68" s="124"/>
      <c r="S68" s="161"/>
      <c r="T68" s="82" t="s">
        <v>60</v>
      </c>
      <c r="U68" s="156">
        <v>42514</v>
      </c>
      <c r="V68" s="157">
        <v>28</v>
      </c>
      <c r="W68" s="160">
        <f>SUM($D$41/V68)</f>
        <v>39.142857142857146</v>
      </c>
      <c r="X68" s="102">
        <f t="shared" si="7"/>
        <v>40</v>
      </c>
      <c r="Y68" s="103"/>
      <c r="Z68" s="82" t="s">
        <v>61</v>
      </c>
      <c r="AA68" s="156">
        <v>42545</v>
      </c>
      <c r="AB68" s="157">
        <v>6</v>
      </c>
      <c r="AC68" s="160">
        <f>SUM($D$41/AB68)</f>
        <v>182.66666666666666</v>
      </c>
      <c r="AD68" s="102">
        <f t="shared" si="8"/>
        <v>183</v>
      </c>
    </row>
    <row r="69" spans="2:30">
      <c r="B69" s="161"/>
      <c r="C69" s="161"/>
      <c r="D69" s="161"/>
      <c r="E69" s="161"/>
      <c r="F69" s="161"/>
      <c r="G69" s="161"/>
      <c r="H69" s="82" t="s">
        <v>61</v>
      </c>
      <c r="I69" s="156">
        <v>42454</v>
      </c>
      <c r="J69" s="157">
        <v>70</v>
      </c>
      <c r="K69" s="160">
        <f>SUM($D$41/J69)</f>
        <v>15.657142857142857</v>
      </c>
      <c r="L69" s="102">
        <f t="shared" si="6"/>
        <v>16</v>
      </c>
      <c r="M69" s="161"/>
      <c r="N69" s="82" t="s">
        <v>65</v>
      </c>
      <c r="O69" s="156">
        <v>42485</v>
      </c>
      <c r="P69" s="157">
        <v>49</v>
      </c>
      <c r="Q69" s="160">
        <f>SUM($D$41/P69)</f>
        <v>22.367346938775512</v>
      </c>
      <c r="R69" s="102">
        <f t="shared" si="9"/>
        <v>23</v>
      </c>
      <c r="S69" s="161"/>
      <c r="T69" s="82" t="s">
        <v>59</v>
      </c>
      <c r="U69" s="156">
        <v>42515</v>
      </c>
      <c r="V69" s="157">
        <v>27</v>
      </c>
      <c r="W69" s="160">
        <f>SUM($D$41/V69)</f>
        <v>40.592592592592595</v>
      </c>
      <c r="X69" s="102">
        <f t="shared" si="7"/>
        <v>41</v>
      </c>
      <c r="Y69" s="103"/>
      <c r="Z69" s="82" t="s">
        <v>64</v>
      </c>
      <c r="AA69" s="156">
        <v>42546</v>
      </c>
      <c r="AB69" s="122"/>
      <c r="AC69" s="128"/>
      <c r="AD69" s="124"/>
    </row>
    <row r="70" spans="2:30">
      <c r="B70" s="161"/>
      <c r="C70" s="161"/>
      <c r="D70" s="161"/>
      <c r="E70" s="161"/>
      <c r="F70" s="161"/>
      <c r="G70" s="161"/>
      <c r="H70" s="82" t="s">
        <v>64</v>
      </c>
      <c r="I70" s="156">
        <v>42455</v>
      </c>
      <c r="J70" s="122"/>
      <c r="K70" s="128"/>
      <c r="L70" s="124"/>
      <c r="M70" s="161"/>
      <c r="N70" s="82" t="s">
        <v>60</v>
      </c>
      <c r="O70" s="156">
        <v>42486</v>
      </c>
      <c r="P70" s="157">
        <v>48</v>
      </c>
      <c r="Q70" s="160">
        <f>SUM($D$41/P70)</f>
        <v>22.833333333333332</v>
      </c>
      <c r="R70" s="102">
        <f t="shared" si="9"/>
        <v>23</v>
      </c>
      <c r="S70" s="161"/>
      <c r="T70" s="82" t="s">
        <v>63</v>
      </c>
      <c r="U70" s="156">
        <v>42516</v>
      </c>
      <c r="V70" s="157">
        <v>26</v>
      </c>
      <c r="W70" s="160">
        <f>SUM($D$41/V70)</f>
        <v>42.153846153846153</v>
      </c>
      <c r="X70" s="102">
        <f t="shared" si="7"/>
        <v>43</v>
      </c>
      <c r="Y70" s="103"/>
      <c r="Z70" s="82" t="s">
        <v>62</v>
      </c>
      <c r="AA70" s="156">
        <v>42547</v>
      </c>
      <c r="AB70" s="122"/>
      <c r="AC70" s="128"/>
      <c r="AD70" s="124"/>
    </row>
    <row r="71" spans="2:30">
      <c r="B71" s="161"/>
      <c r="C71" s="161"/>
      <c r="D71" s="161"/>
      <c r="E71" s="161"/>
      <c r="F71" s="161"/>
      <c r="G71" s="161"/>
      <c r="H71" s="82" t="s">
        <v>62</v>
      </c>
      <c r="I71" s="156">
        <v>42456</v>
      </c>
      <c r="J71" s="122"/>
      <c r="K71" s="128"/>
      <c r="L71" s="124"/>
      <c r="M71" s="161"/>
      <c r="N71" s="82" t="s">
        <v>59</v>
      </c>
      <c r="O71" s="156">
        <v>42487</v>
      </c>
      <c r="P71" s="157">
        <v>47</v>
      </c>
      <c r="Q71" s="160">
        <f>SUM($D$41/P71)</f>
        <v>23.319148936170212</v>
      </c>
      <c r="R71" s="102">
        <f t="shared" si="9"/>
        <v>24</v>
      </c>
      <c r="S71" s="161"/>
      <c r="T71" s="82" t="s">
        <v>61</v>
      </c>
      <c r="U71" s="156">
        <v>42517</v>
      </c>
      <c r="V71" s="157">
        <v>25</v>
      </c>
      <c r="W71" s="160">
        <f>SUM($D$41/V71)</f>
        <v>43.84</v>
      </c>
      <c r="X71" s="102">
        <f t="shared" si="7"/>
        <v>44</v>
      </c>
      <c r="Y71" s="103"/>
      <c r="Z71" s="82" t="s">
        <v>65</v>
      </c>
      <c r="AA71" s="156">
        <v>42548</v>
      </c>
      <c r="AB71" s="157">
        <v>5</v>
      </c>
      <c r="AC71" s="160">
        <f>SUM($D$41/AB71)</f>
        <v>219.2</v>
      </c>
      <c r="AD71" s="102">
        <f t="shared" si="8"/>
        <v>220</v>
      </c>
    </row>
    <row r="72" spans="2:30">
      <c r="B72" s="161"/>
      <c r="C72" s="161"/>
      <c r="D72" s="161"/>
      <c r="E72" s="161"/>
      <c r="F72" s="161"/>
      <c r="G72" s="161"/>
      <c r="H72" s="82" t="s">
        <v>65</v>
      </c>
      <c r="I72" s="156">
        <v>42457</v>
      </c>
      <c r="J72" s="157">
        <v>69</v>
      </c>
      <c r="K72" s="160">
        <f>SUM($D$41/J72)</f>
        <v>15.884057971014492</v>
      </c>
      <c r="L72" s="102">
        <f t="shared" si="6"/>
        <v>16</v>
      </c>
      <c r="M72" s="161"/>
      <c r="N72" s="82" t="s">
        <v>63</v>
      </c>
      <c r="O72" s="156">
        <v>42488</v>
      </c>
      <c r="P72" s="157">
        <v>46</v>
      </c>
      <c r="Q72" s="160">
        <f>SUM($D$41/P72)</f>
        <v>23.826086956521738</v>
      </c>
      <c r="R72" s="102">
        <f t="shared" si="9"/>
        <v>24</v>
      </c>
      <c r="S72" s="161"/>
      <c r="T72" s="82" t="s">
        <v>64</v>
      </c>
      <c r="U72" s="156">
        <v>42518</v>
      </c>
      <c r="V72" s="122"/>
      <c r="W72" s="128"/>
      <c r="X72" s="124"/>
      <c r="Y72" s="103"/>
      <c r="Z72" s="82" t="s">
        <v>60</v>
      </c>
      <c r="AA72" s="156">
        <v>42549</v>
      </c>
      <c r="AB72" s="157">
        <v>4</v>
      </c>
      <c r="AC72" s="160">
        <f>SUM($D$41/AB72)</f>
        <v>274</v>
      </c>
      <c r="AD72" s="102">
        <f t="shared" si="8"/>
        <v>274</v>
      </c>
    </row>
    <row r="73" spans="2:30">
      <c r="B73" s="161"/>
      <c r="C73" s="161"/>
      <c r="D73" s="161"/>
      <c r="E73" s="161"/>
      <c r="F73" s="161"/>
      <c r="G73" s="161"/>
      <c r="H73" s="82" t="s">
        <v>60</v>
      </c>
      <c r="I73" s="156">
        <v>42458</v>
      </c>
      <c r="J73" s="157">
        <v>68</v>
      </c>
      <c r="K73" s="160">
        <f>SUM($D$41/J73)</f>
        <v>16.117647058823529</v>
      </c>
      <c r="L73" s="102">
        <f t="shared" si="6"/>
        <v>17</v>
      </c>
      <c r="M73" s="161"/>
      <c r="N73" s="82" t="s">
        <v>61</v>
      </c>
      <c r="O73" s="156">
        <v>42489</v>
      </c>
      <c r="P73" s="157">
        <v>45</v>
      </c>
      <c r="Q73" s="160">
        <f>SUM($D$41/P73)</f>
        <v>24.355555555555554</v>
      </c>
      <c r="R73" s="102">
        <f t="shared" si="9"/>
        <v>25</v>
      </c>
      <c r="S73" s="161"/>
      <c r="T73" s="82" t="s">
        <v>62</v>
      </c>
      <c r="U73" s="156">
        <v>42519</v>
      </c>
      <c r="V73" s="122"/>
      <c r="W73" s="128"/>
      <c r="X73" s="124"/>
      <c r="Y73" s="103"/>
      <c r="Z73" s="50" t="s">
        <v>59</v>
      </c>
      <c r="AA73" s="99">
        <v>42550</v>
      </c>
      <c r="AB73" s="100">
        <v>3</v>
      </c>
      <c r="AC73" s="101">
        <f>SUM($D$41/AB73)</f>
        <v>365.33333333333331</v>
      </c>
      <c r="AD73" s="102">
        <f t="shared" si="8"/>
        <v>366</v>
      </c>
    </row>
    <row r="74" spans="2:30" ht="15.75" thickBot="1">
      <c r="B74" s="161"/>
      <c r="C74" s="161"/>
      <c r="D74" s="161"/>
      <c r="E74" s="161"/>
      <c r="F74" s="161"/>
      <c r="G74" s="161"/>
      <c r="H74" s="82" t="s">
        <v>59</v>
      </c>
      <c r="I74" s="156">
        <v>42459</v>
      </c>
      <c r="J74" s="157">
        <v>67</v>
      </c>
      <c r="K74" s="160">
        <f>SUM($D$41/J74)</f>
        <v>16.35820895522388</v>
      </c>
      <c r="L74" s="102">
        <f t="shared" si="6"/>
        <v>17</v>
      </c>
      <c r="M74" s="161"/>
      <c r="N74" s="162" t="s">
        <v>64</v>
      </c>
      <c r="O74" s="163">
        <v>42490</v>
      </c>
      <c r="P74" s="125"/>
      <c r="Q74" s="127"/>
      <c r="R74" s="126"/>
      <c r="S74" s="161"/>
      <c r="T74" s="82" t="s">
        <v>65</v>
      </c>
      <c r="U74" s="156">
        <v>42520</v>
      </c>
      <c r="V74" s="122"/>
      <c r="W74" s="128"/>
      <c r="X74" s="124"/>
      <c r="Y74" s="103"/>
      <c r="Z74" s="50" t="s">
        <v>63</v>
      </c>
      <c r="AA74" s="99">
        <v>42551</v>
      </c>
      <c r="AB74" s="100">
        <v>2</v>
      </c>
      <c r="AC74" s="101">
        <f>SUM($D$41/AB74)</f>
        <v>548</v>
      </c>
      <c r="AD74" s="102">
        <f t="shared" si="8"/>
        <v>548</v>
      </c>
    </row>
    <row r="75" spans="2:30" ht="15.75" thickBot="1">
      <c r="B75" s="161"/>
      <c r="C75" s="161"/>
      <c r="D75" s="161"/>
      <c r="E75" s="161"/>
      <c r="F75" s="161"/>
      <c r="G75" s="161"/>
      <c r="H75" s="162" t="s">
        <v>63</v>
      </c>
      <c r="I75" s="163">
        <v>42460</v>
      </c>
      <c r="J75" s="164">
        <v>66</v>
      </c>
      <c r="K75" s="166">
        <f>SUM($D$41/J75)</f>
        <v>16.606060606060606</v>
      </c>
      <c r="L75" s="167">
        <f t="shared" si="6"/>
        <v>17</v>
      </c>
      <c r="M75" s="161"/>
      <c r="N75" s="161"/>
      <c r="O75" s="161"/>
      <c r="P75" s="161"/>
      <c r="Q75" s="161"/>
      <c r="R75" s="161"/>
      <c r="S75" s="161"/>
      <c r="T75" s="162" t="s">
        <v>60</v>
      </c>
      <c r="U75" s="163">
        <v>42521</v>
      </c>
      <c r="V75" s="164">
        <v>24</v>
      </c>
      <c r="W75" s="166">
        <f>SUM($D$41/V75)</f>
        <v>45.666666666666664</v>
      </c>
      <c r="X75" s="167">
        <f>ROUNDUP(W75,0)</f>
        <v>46</v>
      </c>
      <c r="Y75" s="103"/>
      <c r="Z75" s="115" t="s">
        <v>61</v>
      </c>
      <c r="AA75" s="116">
        <v>42552</v>
      </c>
      <c r="AB75" s="117">
        <v>1</v>
      </c>
      <c r="AC75" s="118">
        <f>SUM($D$41/AB75)</f>
        <v>1096</v>
      </c>
      <c r="AD75" s="119">
        <f t="shared" si="8"/>
        <v>1096</v>
      </c>
    </row>
    <row r="149" spans="4:4">
      <c r="D149" s="120"/>
    </row>
    <row r="150" spans="4:4">
      <c r="D150" s="120"/>
    </row>
    <row r="151" spans="4:4">
      <c r="D151" s="120"/>
    </row>
    <row r="152" spans="4:4">
      <c r="D152" s="120"/>
    </row>
  </sheetData>
  <mergeCells count="35">
    <mergeCell ref="AC5:AD5"/>
    <mergeCell ref="H2:AC2"/>
    <mergeCell ref="B5:C6"/>
    <mergeCell ref="D5:D6"/>
    <mergeCell ref="E5:F5"/>
    <mergeCell ref="H5:I6"/>
    <mergeCell ref="J5:J6"/>
    <mergeCell ref="K5:L5"/>
    <mergeCell ref="N5:O6"/>
    <mergeCell ref="P5:P6"/>
    <mergeCell ref="Q5:R5"/>
    <mergeCell ref="T5:U6"/>
    <mergeCell ref="V5:V6"/>
    <mergeCell ref="W5:X5"/>
    <mergeCell ref="Z5:AA6"/>
    <mergeCell ref="AB5:AB6"/>
    <mergeCell ref="V27:X28"/>
    <mergeCell ref="B31:F31"/>
    <mergeCell ref="H40:AC40"/>
    <mergeCell ref="B43:C44"/>
    <mergeCell ref="D43:D44"/>
    <mergeCell ref="E43:F43"/>
    <mergeCell ref="H43:I44"/>
    <mergeCell ref="J43:J44"/>
    <mergeCell ref="K43:L43"/>
    <mergeCell ref="N43:O44"/>
    <mergeCell ref="AB43:AB44"/>
    <mergeCell ref="AC43:AD43"/>
    <mergeCell ref="Z43:AA44"/>
    <mergeCell ref="V65:X66"/>
    <mergeCell ref="P43:P44"/>
    <mergeCell ref="Q43:R43"/>
    <mergeCell ref="T43:U44"/>
    <mergeCell ref="V43:V44"/>
    <mergeCell ref="W43:X43"/>
  </mergeCells>
  <printOptions horizontalCentered="1"/>
  <pageMargins left="0.2" right="0.2" top="0.25" bottom="0.5" header="0.05" footer="0.3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6"/>
  <sheetViews>
    <sheetView showGridLines="0" zoomScale="70" zoomScaleNormal="70" workbookViewId="0">
      <selection activeCell="B3" sqref="B3"/>
    </sheetView>
  </sheetViews>
  <sheetFormatPr defaultRowHeight="15"/>
  <cols>
    <col min="1" max="1" width="2.85546875" customWidth="1"/>
    <col min="3" max="3" width="9.7109375" bestFit="1" customWidth="1"/>
  </cols>
  <sheetData>
    <row r="2" spans="2:7">
      <c r="B2" t="s">
        <v>74</v>
      </c>
      <c r="C2" t="s">
        <v>28</v>
      </c>
      <c r="D2" s="129">
        <v>42461</v>
      </c>
      <c r="E2" s="130">
        <v>42491</v>
      </c>
      <c r="F2" s="131">
        <v>42522</v>
      </c>
      <c r="G2" t="s">
        <v>3</v>
      </c>
    </row>
    <row r="3" spans="2:7">
      <c r="B3">
        <v>9</v>
      </c>
      <c r="C3" t="s">
        <v>83</v>
      </c>
      <c r="D3" s="132">
        <v>18</v>
      </c>
      <c r="E3" s="133">
        <v>10</v>
      </c>
      <c r="F3" s="134">
        <v>10</v>
      </c>
      <c r="G3">
        <f t="shared" ref="G3:G34" si="0">SUM(D3:F3)</f>
        <v>38</v>
      </c>
    </row>
    <row r="4" spans="2:7">
      <c r="B4">
        <v>8</v>
      </c>
      <c r="C4" t="s">
        <v>82</v>
      </c>
      <c r="D4" s="132">
        <v>6</v>
      </c>
      <c r="E4" s="133">
        <v>9</v>
      </c>
      <c r="F4" s="134">
        <v>12</v>
      </c>
      <c r="G4">
        <f t="shared" si="0"/>
        <v>27</v>
      </c>
    </row>
    <row r="5" spans="2:7">
      <c r="B5">
        <v>15</v>
      </c>
      <c r="C5" t="s">
        <v>89</v>
      </c>
      <c r="D5" s="132">
        <v>3</v>
      </c>
      <c r="E5" s="133">
        <v>9</v>
      </c>
      <c r="F5" s="134">
        <v>8</v>
      </c>
      <c r="G5">
        <f t="shared" si="0"/>
        <v>20</v>
      </c>
    </row>
    <row r="6" spans="2:7">
      <c r="B6">
        <v>20</v>
      </c>
      <c r="C6" t="s">
        <v>94</v>
      </c>
      <c r="D6" s="132">
        <v>2</v>
      </c>
      <c r="E6" s="133">
        <v>3</v>
      </c>
      <c r="F6" s="134">
        <v>10</v>
      </c>
      <c r="G6">
        <f t="shared" si="0"/>
        <v>15</v>
      </c>
    </row>
    <row r="7" spans="2:7">
      <c r="B7">
        <v>23</v>
      </c>
      <c r="C7" t="s">
        <v>97</v>
      </c>
      <c r="D7" s="132"/>
      <c r="E7" s="133">
        <v>8</v>
      </c>
      <c r="F7" s="134">
        <v>6</v>
      </c>
      <c r="G7">
        <f t="shared" si="0"/>
        <v>14</v>
      </c>
    </row>
    <row r="8" spans="2:7">
      <c r="B8">
        <v>26</v>
      </c>
      <c r="C8" t="s">
        <v>100</v>
      </c>
      <c r="D8" s="132">
        <v>1</v>
      </c>
      <c r="E8" s="133">
        <v>3</v>
      </c>
      <c r="F8" s="134">
        <v>10</v>
      </c>
      <c r="G8">
        <f t="shared" si="0"/>
        <v>14</v>
      </c>
    </row>
    <row r="9" spans="2:7">
      <c r="B9">
        <v>24</v>
      </c>
      <c r="C9" t="s">
        <v>98</v>
      </c>
      <c r="D9" s="132">
        <v>1</v>
      </c>
      <c r="E9" s="133">
        <v>5</v>
      </c>
      <c r="F9" s="134">
        <v>7</v>
      </c>
      <c r="G9">
        <f t="shared" si="0"/>
        <v>13</v>
      </c>
    </row>
    <row r="10" spans="2:7">
      <c r="B10">
        <v>4</v>
      </c>
      <c r="C10" t="s">
        <v>78</v>
      </c>
      <c r="D10" s="132">
        <v>1</v>
      </c>
      <c r="E10" s="133">
        <v>5</v>
      </c>
      <c r="F10" s="134">
        <v>6</v>
      </c>
      <c r="G10">
        <f t="shared" si="0"/>
        <v>12</v>
      </c>
    </row>
    <row r="11" spans="2:7">
      <c r="B11">
        <v>6</v>
      </c>
      <c r="C11" t="s">
        <v>80</v>
      </c>
      <c r="D11" s="132">
        <v>2</v>
      </c>
      <c r="E11" s="133">
        <v>6</v>
      </c>
      <c r="F11" s="134">
        <v>4</v>
      </c>
      <c r="G11">
        <f t="shared" si="0"/>
        <v>12</v>
      </c>
    </row>
    <row r="12" spans="2:7">
      <c r="B12">
        <v>18</v>
      </c>
      <c r="C12" t="s">
        <v>92</v>
      </c>
      <c r="D12" s="132">
        <v>7</v>
      </c>
      <c r="E12" s="133"/>
      <c r="F12" s="134">
        <v>4</v>
      </c>
      <c r="G12">
        <f t="shared" si="0"/>
        <v>11</v>
      </c>
    </row>
    <row r="13" spans="2:7">
      <c r="B13">
        <v>3</v>
      </c>
      <c r="C13" t="s">
        <v>77</v>
      </c>
      <c r="D13" s="132">
        <v>3</v>
      </c>
      <c r="E13" s="133">
        <v>2</v>
      </c>
      <c r="F13" s="134">
        <v>5</v>
      </c>
      <c r="G13">
        <f t="shared" si="0"/>
        <v>10</v>
      </c>
    </row>
    <row r="14" spans="2:7">
      <c r="B14">
        <v>5</v>
      </c>
      <c r="C14" t="s">
        <v>79</v>
      </c>
      <c r="D14" s="132">
        <v>3</v>
      </c>
      <c r="E14" s="133">
        <v>3</v>
      </c>
      <c r="F14" s="134">
        <v>4</v>
      </c>
      <c r="G14">
        <f t="shared" si="0"/>
        <v>10</v>
      </c>
    </row>
    <row r="15" spans="2:7">
      <c r="B15">
        <v>10</v>
      </c>
      <c r="C15" t="s">
        <v>84</v>
      </c>
      <c r="D15" s="132"/>
      <c r="E15" s="133">
        <v>5</v>
      </c>
      <c r="F15" s="134">
        <v>5</v>
      </c>
      <c r="G15">
        <f t="shared" si="0"/>
        <v>10</v>
      </c>
    </row>
    <row r="16" spans="2:7">
      <c r="B16">
        <v>12</v>
      </c>
      <c r="C16" t="s">
        <v>86</v>
      </c>
      <c r="D16" s="132"/>
      <c r="E16" s="133">
        <v>3</v>
      </c>
      <c r="F16" s="134">
        <v>7</v>
      </c>
      <c r="G16">
        <f t="shared" si="0"/>
        <v>10</v>
      </c>
    </row>
    <row r="17" spans="2:7">
      <c r="B17">
        <v>13</v>
      </c>
      <c r="C17" t="s">
        <v>87</v>
      </c>
      <c r="D17" s="132"/>
      <c r="E17" s="133">
        <v>7</v>
      </c>
      <c r="F17" s="134">
        <v>2</v>
      </c>
      <c r="G17">
        <f t="shared" si="0"/>
        <v>9</v>
      </c>
    </row>
    <row r="18" spans="2:7">
      <c r="B18">
        <v>19</v>
      </c>
      <c r="C18" t="s">
        <v>93</v>
      </c>
      <c r="D18" s="132">
        <v>2</v>
      </c>
      <c r="E18" s="133">
        <v>2</v>
      </c>
      <c r="F18" s="134">
        <v>5</v>
      </c>
      <c r="G18">
        <f t="shared" si="0"/>
        <v>9</v>
      </c>
    </row>
    <row r="19" spans="2:7">
      <c r="B19">
        <v>22</v>
      </c>
      <c r="C19" t="s">
        <v>96</v>
      </c>
      <c r="D19" s="132">
        <v>3</v>
      </c>
      <c r="E19" s="133">
        <v>3</v>
      </c>
      <c r="F19" s="134">
        <v>3</v>
      </c>
      <c r="G19">
        <f t="shared" si="0"/>
        <v>9</v>
      </c>
    </row>
    <row r="20" spans="2:7">
      <c r="B20">
        <v>27</v>
      </c>
      <c r="C20" t="s">
        <v>101</v>
      </c>
      <c r="D20" s="132">
        <v>3</v>
      </c>
      <c r="E20" s="133">
        <v>3</v>
      </c>
      <c r="F20" s="134">
        <v>3</v>
      </c>
      <c r="G20">
        <f t="shared" si="0"/>
        <v>9</v>
      </c>
    </row>
    <row r="21" spans="2:7">
      <c r="B21">
        <v>25</v>
      </c>
      <c r="C21" t="s">
        <v>99</v>
      </c>
      <c r="D21" s="132">
        <v>5</v>
      </c>
      <c r="E21" s="133">
        <v>1</v>
      </c>
      <c r="F21" s="134">
        <v>2</v>
      </c>
      <c r="G21">
        <f t="shared" si="0"/>
        <v>8</v>
      </c>
    </row>
    <row r="22" spans="2:7">
      <c r="B22">
        <v>1</v>
      </c>
      <c r="C22" t="s">
        <v>75</v>
      </c>
      <c r="D22" s="132"/>
      <c r="E22" s="133">
        <v>2</v>
      </c>
      <c r="F22" s="134">
        <v>5</v>
      </c>
      <c r="G22">
        <f t="shared" si="0"/>
        <v>7</v>
      </c>
    </row>
    <row r="23" spans="2:7">
      <c r="B23">
        <v>14</v>
      </c>
      <c r="C23" t="s">
        <v>88</v>
      </c>
      <c r="D23" s="132"/>
      <c r="E23" s="133">
        <v>1</v>
      </c>
      <c r="F23" s="134">
        <v>6</v>
      </c>
      <c r="G23">
        <f t="shared" si="0"/>
        <v>7</v>
      </c>
    </row>
    <row r="24" spans="2:7">
      <c r="B24">
        <v>11</v>
      </c>
      <c r="C24" t="s">
        <v>85</v>
      </c>
      <c r="D24" s="132"/>
      <c r="E24" s="133">
        <v>4</v>
      </c>
      <c r="F24" s="134">
        <v>1</v>
      </c>
      <c r="G24">
        <f t="shared" si="0"/>
        <v>5</v>
      </c>
    </row>
    <row r="25" spans="2:7">
      <c r="B25">
        <v>29</v>
      </c>
      <c r="C25" t="s">
        <v>103</v>
      </c>
      <c r="D25" s="132">
        <v>1</v>
      </c>
      <c r="E25" s="133">
        <v>1</v>
      </c>
      <c r="F25" s="134">
        <v>3</v>
      </c>
      <c r="G25">
        <f t="shared" si="0"/>
        <v>5</v>
      </c>
    </row>
    <row r="26" spans="2:7">
      <c r="B26">
        <v>30</v>
      </c>
      <c r="C26" t="s">
        <v>104</v>
      </c>
      <c r="D26" s="132">
        <v>4</v>
      </c>
      <c r="E26" s="133"/>
      <c r="F26" s="134">
        <v>1</v>
      </c>
      <c r="G26">
        <f t="shared" si="0"/>
        <v>5</v>
      </c>
    </row>
    <row r="27" spans="2:7">
      <c r="B27">
        <v>32</v>
      </c>
      <c r="C27" t="s">
        <v>106</v>
      </c>
      <c r="D27" s="132">
        <v>4</v>
      </c>
      <c r="E27" s="133">
        <v>1</v>
      </c>
      <c r="F27" s="134"/>
      <c r="G27">
        <f t="shared" si="0"/>
        <v>5</v>
      </c>
    </row>
    <row r="28" spans="2:7">
      <c r="B28">
        <v>2</v>
      </c>
      <c r="C28" t="s">
        <v>76</v>
      </c>
      <c r="D28" s="132">
        <v>1</v>
      </c>
      <c r="E28" s="133">
        <v>2</v>
      </c>
      <c r="F28" s="134">
        <v>1</v>
      </c>
      <c r="G28">
        <f t="shared" si="0"/>
        <v>4</v>
      </c>
    </row>
    <row r="29" spans="2:7">
      <c r="B29">
        <v>16</v>
      </c>
      <c r="C29" t="s">
        <v>90</v>
      </c>
      <c r="D29" s="132">
        <v>3</v>
      </c>
      <c r="E29" s="133">
        <v>1</v>
      </c>
      <c r="F29" s="134"/>
      <c r="G29">
        <f t="shared" si="0"/>
        <v>4</v>
      </c>
    </row>
    <row r="30" spans="2:7">
      <c r="B30">
        <v>17</v>
      </c>
      <c r="C30" t="s">
        <v>91</v>
      </c>
      <c r="D30" s="132">
        <v>1</v>
      </c>
      <c r="E30" s="133">
        <v>3</v>
      </c>
      <c r="F30" s="134"/>
      <c r="G30">
        <f t="shared" si="0"/>
        <v>4</v>
      </c>
    </row>
    <row r="31" spans="2:7">
      <c r="B31">
        <v>28</v>
      </c>
      <c r="C31" t="s">
        <v>102</v>
      </c>
      <c r="D31" s="132">
        <v>2</v>
      </c>
      <c r="E31" s="133">
        <v>1</v>
      </c>
      <c r="F31" s="134">
        <v>1</v>
      </c>
      <c r="G31">
        <f t="shared" si="0"/>
        <v>4</v>
      </c>
    </row>
    <row r="32" spans="2:7">
      <c r="B32">
        <v>21</v>
      </c>
      <c r="C32" t="s">
        <v>95</v>
      </c>
      <c r="D32" s="132"/>
      <c r="E32" s="133">
        <v>2</v>
      </c>
      <c r="F32" s="134">
        <v>1</v>
      </c>
      <c r="G32">
        <f t="shared" si="0"/>
        <v>3</v>
      </c>
    </row>
    <row r="33" spans="2:7">
      <c r="B33">
        <v>31</v>
      </c>
      <c r="C33" t="s">
        <v>105</v>
      </c>
      <c r="D33" s="132">
        <v>1</v>
      </c>
      <c r="E33" s="133">
        <v>1</v>
      </c>
      <c r="F33" s="134"/>
      <c r="G33">
        <f t="shared" si="0"/>
        <v>2</v>
      </c>
    </row>
    <row r="34" spans="2:7">
      <c r="B34">
        <v>7</v>
      </c>
      <c r="C34" t="s">
        <v>81</v>
      </c>
      <c r="D34" s="132"/>
      <c r="E34" s="133"/>
      <c r="F34" s="134">
        <v>1</v>
      </c>
      <c r="G34">
        <f t="shared" si="0"/>
        <v>1</v>
      </c>
    </row>
    <row r="36" spans="2:7">
      <c r="C36" t="s">
        <v>3</v>
      </c>
      <c r="D36" s="135">
        <f>SUM(D3:D34)</f>
        <v>77</v>
      </c>
      <c r="E36" s="133">
        <f>SUM(E3:E34)</f>
        <v>106</v>
      </c>
      <c r="F36" s="134">
        <f>SUM(F3:F34)</f>
        <v>133</v>
      </c>
      <c r="G36">
        <f>SUM(G3:G34)</f>
        <v>316</v>
      </c>
    </row>
  </sheetData>
  <autoFilter ref="B2:G34" xr:uid="{00000000-0009-0000-0000-000004000000}">
    <sortState ref="B3:G34">
      <sortCondition descending="1" ref="G2:G34"/>
    </sortState>
  </autoFilter>
  <pageMargins left="0.7" right="0.7" top="0.75" bottom="0.75" header="0.3" footer="0.3"/>
  <pageSetup scale="57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7"/>
  <sheetViews>
    <sheetView showGridLines="0" workbookViewId="0">
      <selection activeCell="G34" sqref="G34"/>
    </sheetView>
  </sheetViews>
  <sheetFormatPr defaultRowHeight="15"/>
  <sheetData>
    <row r="1" spans="1:8" ht="18.75">
      <c r="A1" s="169" t="s">
        <v>116</v>
      </c>
      <c r="B1" s="170"/>
      <c r="C1" s="170"/>
      <c r="D1" s="170"/>
      <c r="E1" s="170"/>
      <c r="F1" s="170"/>
      <c r="G1" s="170"/>
      <c r="H1" s="170"/>
    </row>
    <row r="2" spans="1:8">
      <c r="A2" s="618" t="s">
        <v>115</v>
      </c>
      <c r="B2" s="618"/>
      <c r="C2" s="618"/>
      <c r="D2" s="618"/>
      <c r="E2" s="618"/>
      <c r="F2" s="618"/>
      <c r="G2" s="618"/>
      <c r="H2" s="618"/>
    </row>
    <row r="3" spans="1:8">
      <c r="A3" s="618" t="s">
        <v>132</v>
      </c>
      <c r="B3" s="618"/>
      <c r="C3" s="618"/>
      <c r="D3" s="618"/>
      <c r="E3" s="618"/>
      <c r="F3" s="618"/>
      <c r="G3" s="618"/>
      <c r="H3" s="618"/>
    </row>
    <row r="4" spans="1:8">
      <c r="A4" s="168"/>
    </row>
    <row r="5" spans="1:8">
      <c r="B5" s="168" t="s">
        <v>112</v>
      </c>
    </row>
    <row r="6" spans="1:8">
      <c r="B6" s="141">
        <v>1</v>
      </c>
      <c r="C6" t="s">
        <v>117</v>
      </c>
    </row>
    <row r="7" spans="1:8">
      <c r="B7" s="141">
        <v>2</v>
      </c>
      <c r="C7" t="s">
        <v>122</v>
      </c>
    </row>
    <row r="8" spans="1:8">
      <c r="B8" s="141">
        <v>3</v>
      </c>
      <c r="C8" t="s">
        <v>126</v>
      </c>
    </row>
    <row r="9" spans="1:8">
      <c r="B9" s="141">
        <v>4</v>
      </c>
      <c r="C9" t="s">
        <v>127</v>
      </c>
    </row>
    <row r="11" spans="1:8">
      <c r="B11" s="168" t="s">
        <v>114</v>
      </c>
    </row>
    <row r="12" spans="1:8">
      <c r="B12" s="141">
        <v>1</v>
      </c>
      <c r="C12" t="s">
        <v>128</v>
      </c>
    </row>
    <row r="14" spans="1:8">
      <c r="B14" s="168" t="s">
        <v>111</v>
      </c>
    </row>
    <row r="15" spans="1:8">
      <c r="B15" s="141">
        <v>1</v>
      </c>
      <c r="C15" t="s">
        <v>118</v>
      </c>
    </row>
    <row r="16" spans="1:8">
      <c r="B16" s="141">
        <v>2</v>
      </c>
      <c r="C16" t="s">
        <v>119</v>
      </c>
    </row>
    <row r="17" spans="2:3">
      <c r="B17" s="141">
        <v>3</v>
      </c>
      <c r="C17" t="s">
        <v>120</v>
      </c>
    </row>
    <row r="18" spans="2:3">
      <c r="B18" s="141">
        <v>4</v>
      </c>
      <c r="C18" t="s">
        <v>121</v>
      </c>
    </row>
    <row r="19" spans="2:3">
      <c r="B19" s="141">
        <v>5</v>
      </c>
      <c r="C19" t="s">
        <v>123</v>
      </c>
    </row>
    <row r="20" spans="2:3">
      <c r="B20" s="141">
        <v>6</v>
      </c>
      <c r="C20" t="s">
        <v>124</v>
      </c>
    </row>
    <row r="21" spans="2:3">
      <c r="B21" s="141">
        <v>7</v>
      </c>
      <c r="C21" t="s">
        <v>125</v>
      </c>
    </row>
    <row r="23" spans="2:3">
      <c r="B23" s="168" t="s">
        <v>113</v>
      </c>
    </row>
    <row r="24" spans="2:3">
      <c r="B24" s="141">
        <v>1</v>
      </c>
      <c r="C24" t="s">
        <v>118</v>
      </c>
    </row>
    <row r="25" spans="2:3">
      <c r="B25" s="141">
        <v>2</v>
      </c>
      <c r="C25" t="s">
        <v>119</v>
      </c>
    </row>
    <row r="26" spans="2:3">
      <c r="B26" s="141">
        <v>3</v>
      </c>
      <c r="C26" t="s">
        <v>121</v>
      </c>
    </row>
    <row r="27" spans="2:3">
      <c r="B27" s="141">
        <v>4</v>
      </c>
      <c r="C27" t="s">
        <v>123</v>
      </c>
    </row>
    <row r="28" spans="2:3">
      <c r="B28" s="141">
        <v>5</v>
      </c>
      <c r="C28" t="s">
        <v>124</v>
      </c>
    </row>
    <row r="29" spans="2:3">
      <c r="B29" s="141">
        <v>6</v>
      </c>
      <c r="C29" t="s">
        <v>125</v>
      </c>
    </row>
    <row r="31" spans="2:3">
      <c r="B31" s="168" t="s">
        <v>130</v>
      </c>
    </row>
    <row r="32" spans="2:3">
      <c r="B32" s="141">
        <v>1</v>
      </c>
      <c r="C32" t="s">
        <v>129</v>
      </c>
    </row>
    <row r="33" spans="2:3">
      <c r="C33" t="s">
        <v>131</v>
      </c>
    </row>
    <row r="35" spans="2:3">
      <c r="B35" s="168" t="s">
        <v>134</v>
      </c>
    </row>
    <row r="36" spans="2:3">
      <c r="C36" t="s">
        <v>135</v>
      </c>
    </row>
    <row r="37" spans="2:3">
      <c r="B37" s="141">
        <v>1</v>
      </c>
      <c r="C37" t="s">
        <v>133</v>
      </c>
    </row>
  </sheetData>
  <mergeCells count="2">
    <mergeCell ref="A2:H2"/>
    <mergeCell ref="A3:H3"/>
  </mergeCells>
  <printOptions horizontalCentered="1"/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980-D493-4128-B77F-BE1A3382B12E}">
  <sheetPr filterMode="1">
    <tabColor rgb="FF0070C0"/>
    <pageSetUpPr fitToPage="1"/>
  </sheetPr>
  <dimension ref="B1:AD167"/>
  <sheetViews>
    <sheetView topLeftCell="A90" zoomScale="80" zoomScaleNormal="80" workbookViewId="0">
      <selection activeCell="B128" sqref="B128"/>
    </sheetView>
  </sheetViews>
  <sheetFormatPr defaultRowHeight="15"/>
  <cols>
    <col min="1" max="1" width="2.28515625" customWidth="1"/>
    <col min="2" max="2" width="11.140625" style="371" customWidth="1"/>
    <col min="3" max="3" width="12.42578125" customWidth="1"/>
    <col min="5" max="5" width="21.85546875" customWidth="1"/>
    <col min="7" max="7" width="14" customWidth="1"/>
    <col min="9" max="9" width="11.28515625" customWidth="1"/>
    <col min="10" max="10" width="7.7109375" customWidth="1"/>
    <col min="11" max="11" width="9.5703125" bestFit="1" customWidth="1"/>
    <col min="12" max="12" width="9.140625" style="240"/>
    <col min="13" max="13" width="11.85546875" customWidth="1"/>
    <col min="14" max="14" width="9.28515625" customWidth="1"/>
    <col min="15" max="15" width="10.28515625" customWidth="1"/>
    <col min="16" max="17" width="9.5703125" customWidth="1"/>
    <col min="18" max="18" width="10.7109375" customWidth="1"/>
    <col min="19" max="19" width="10.28515625" customWidth="1"/>
    <col min="20" max="21" width="10" customWidth="1"/>
    <col min="22" max="22" width="11.28515625" customWidth="1"/>
    <col min="23" max="23" width="12" customWidth="1"/>
    <col min="24" max="25" width="9.42578125" customWidth="1"/>
    <col min="26" max="26" width="13.28515625" customWidth="1"/>
    <col min="27" max="27" width="14.28515625" customWidth="1"/>
    <col min="28" max="28" width="14.7109375" customWidth="1"/>
    <col min="29" max="29" width="14.28515625" customWidth="1"/>
  </cols>
  <sheetData>
    <row r="1" spans="2:30" ht="23.25">
      <c r="B1" s="585" t="s">
        <v>588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6"/>
      <c r="AB1" s="587"/>
      <c r="AC1" s="587"/>
      <c r="AD1" s="587"/>
    </row>
    <row r="2" spans="2:30" ht="18" customHeight="1">
      <c r="B2" s="588" t="str">
        <f>'Daily Mbr Ins'!$R$1</f>
        <v>08-29-2018</v>
      </c>
      <c r="C2" s="588"/>
      <c r="D2" s="588"/>
      <c r="E2" s="588"/>
      <c r="K2" s="524"/>
      <c r="L2" s="223"/>
      <c r="M2" s="224"/>
      <c r="N2" s="224"/>
      <c r="O2" s="224"/>
      <c r="P2" s="224"/>
      <c r="Q2" s="224"/>
      <c r="R2" s="37"/>
      <c r="S2" s="37"/>
      <c r="T2" s="37"/>
      <c r="U2" s="37"/>
      <c r="V2" s="37"/>
      <c r="W2" s="37"/>
      <c r="X2" s="37"/>
      <c r="Y2" s="37"/>
      <c r="Z2" s="37"/>
      <c r="AA2" s="84"/>
      <c r="AB2" s="84"/>
      <c r="AC2" s="84"/>
    </row>
    <row r="3" spans="2:30" ht="18.75">
      <c r="B3" s="583" t="s">
        <v>589</v>
      </c>
      <c r="C3" s="584"/>
      <c r="D3" s="584"/>
      <c r="E3" s="584"/>
      <c r="F3" s="584"/>
      <c r="H3" s="225">
        <f>COUNTIF(W13:W163,"=S")</f>
        <v>0</v>
      </c>
      <c r="I3" s="225"/>
      <c r="J3" s="226"/>
      <c r="L3" s="227" t="s">
        <v>590</v>
      </c>
      <c r="M3" s="523"/>
      <c r="N3" s="523"/>
      <c r="O3" s="523"/>
      <c r="P3" s="523"/>
      <c r="Q3" s="243">
        <f>COUNTIF(I13:I163,"=1")</f>
        <v>1</v>
      </c>
      <c r="R3" s="228"/>
      <c r="T3" s="37"/>
      <c r="U3" s="37"/>
      <c r="V3" s="37"/>
      <c r="W3" s="37"/>
      <c r="X3" s="37"/>
      <c r="Y3" s="37"/>
      <c r="Z3" s="84"/>
      <c r="AA3" s="229"/>
      <c r="AB3" s="84"/>
      <c r="AC3" s="84"/>
      <c r="AD3" s="84"/>
    </row>
    <row r="4" spans="2:30" ht="18.75">
      <c r="B4" s="583" t="s">
        <v>641</v>
      </c>
      <c r="C4" s="584"/>
      <c r="D4" s="584"/>
      <c r="E4" s="584"/>
      <c r="F4" s="584"/>
      <c r="G4" s="584"/>
      <c r="H4" s="225">
        <f>COUNTIF(I13:I163,"Yes")-COUNTIF(W13:W163,"=S")</f>
        <v>3</v>
      </c>
      <c r="I4" s="225"/>
      <c r="J4" s="230"/>
      <c r="L4" s="227" t="s">
        <v>591</v>
      </c>
      <c r="M4" s="231"/>
      <c r="N4" s="231"/>
      <c r="O4" s="231"/>
      <c r="P4" s="231"/>
      <c r="Q4" s="243">
        <f>COUNTIF(M13:M163,"=1")</f>
        <v>3</v>
      </c>
      <c r="R4" s="228"/>
      <c r="T4" s="37"/>
      <c r="U4" s="37"/>
      <c r="V4" s="37"/>
      <c r="W4" s="37"/>
      <c r="X4" s="37"/>
      <c r="Y4" s="37"/>
      <c r="Z4" s="84"/>
      <c r="AA4" s="229"/>
      <c r="AB4" s="84"/>
      <c r="AC4" s="84"/>
      <c r="AD4" s="84"/>
    </row>
    <row r="5" spans="2:30" ht="21">
      <c r="B5" s="583" t="s">
        <v>642</v>
      </c>
      <c r="C5" s="584"/>
      <c r="D5" s="584"/>
      <c r="E5" s="584"/>
      <c r="F5" s="584"/>
      <c r="G5" s="584"/>
      <c r="H5" s="225">
        <f>COUNTIF(M13:M163,"Yes")-COUNTIF(W13:W163,"=S")</f>
        <v>0</v>
      </c>
      <c r="I5" s="225"/>
      <c r="J5" s="230"/>
      <c r="K5" s="232"/>
      <c r="L5" s="271" t="s">
        <v>592</v>
      </c>
      <c r="M5" s="272"/>
      <c r="N5" s="272"/>
      <c r="O5" s="272"/>
      <c r="P5" s="272"/>
      <c r="Q5" s="272"/>
      <c r="R5" s="272"/>
      <c r="S5" s="273"/>
      <c r="T5" s="390">
        <f>950-'Daily Mbr Ins'!J7</f>
        <v>846</v>
      </c>
      <c r="U5" s="390"/>
      <c r="V5" s="390"/>
      <c r="W5" s="274"/>
      <c r="X5" s="274"/>
      <c r="Y5" s="274"/>
      <c r="AA5" s="245"/>
      <c r="AB5" s="233"/>
      <c r="AC5" s="84"/>
      <c r="AD5" s="84"/>
    </row>
    <row r="6" spans="2:30" ht="21.75" thickBot="1">
      <c r="B6" s="572" t="s">
        <v>643</v>
      </c>
      <c r="C6" s="572"/>
      <c r="D6" s="572"/>
      <c r="E6" s="572"/>
      <c r="F6" s="572"/>
      <c r="G6" s="572"/>
      <c r="H6" s="196">
        <f>COUNTIF(Q13:Q163,"Yes")</f>
        <v>0</v>
      </c>
      <c r="J6" s="228"/>
      <c r="K6" s="232"/>
      <c r="L6" s="271" t="s">
        <v>605</v>
      </c>
      <c r="M6" s="234"/>
      <c r="N6" s="234"/>
      <c r="O6" s="234"/>
      <c r="P6" s="234"/>
      <c r="Q6" s="234"/>
      <c r="R6" s="234"/>
      <c r="S6" s="235"/>
      <c r="T6" s="390">
        <f>Stardom!$T$6</f>
        <v>26</v>
      </c>
      <c r="U6" s="390"/>
      <c r="V6" s="390"/>
      <c r="W6" s="236"/>
      <c r="X6" s="236"/>
      <c r="Y6" s="236"/>
      <c r="AA6" s="245"/>
      <c r="AB6" s="84"/>
      <c r="AC6" s="84"/>
    </row>
    <row r="7" spans="2:30" ht="21.75" thickBot="1">
      <c r="C7" s="238">
        <v>0</v>
      </c>
      <c r="D7" s="388"/>
      <c r="E7" s="573" t="s">
        <v>593</v>
      </c>
      <c r="F7" s="574"/>
      <c r="G7" s="575"/>
      <c r="H7" s="231"/>
      <c r="I7" s="231"/>
      <c r="J7" s="231"/>
      <c r="K7" s="232"/>
      <c r="L7" s="576" t="s">
        <v>949</v>
      </c>
      <c r="M7" s="577"/>
      <c r="N7" s="577"/>
      <c r="O7" s="577"/>
      <c r="P7" s="578"/>
      <c r="Q7" s="513"/>
      <c r="R7" s="234"/>
      <c r="S7" s="235"/>
      <c r="T7" s="236"/>
      <c r="U7" s="236"/>
      <c r="V7" s="236"/>
      <c r="W7" s="236"/>
      <c r="X7" s="236"/>
      <c r="Y7" s="236"/>
      <c r="Z7" s="237"/>
      <c r="AA7" s="84"/>
      <c r="AB7" s="84"/>
      <c r="AC7" s="84"/>
    </row>
    <row r="8" spans="2:30" ht="30.75" thickBot="1">
      <c r="C8" s="239"/>
      <c r="D8" s="389"/>
      <c r="E8" s="579" t="s">
        <v>594</v>
      </c>
      <c r="F8" s="574"/>
      <c r="G8" s="575"/>
      <c r="H8" s="37"/>
      <c r="I8" s="37"/>
      <c r="J8" s="37"/>
      <c r="K8" s="232"/>
      <c r="L8" s="263" t="s">
        <v>626</v>
      </c>
      <c r="M8" s="263" t="s">
        <v>627</v>
      </c>
      <c r="N8" s="263" t="s">
        <v>628</v>
      </c>
      <c r="O8" s="263" t="s">
        <v>629</v>
      </c>
      <c r="P8" s="511" t="s">
        <v>948</v>
      </c>
      <c r="Q8" s="513"/>
      <c r="R8" s="234"/>
      <c r="S8" s="235"/>
      <c r="T8" s="236"/>
      <c r="U8" s="236"/>
      <c r="V8" s="236"/>
      <c r="W8" s="236"/>
      <c r="X8" s="236"/>
      <c r="Y8" s="236"/>
      <c r="Z8" s="237"/>
      <c r="AA8" s="84"/>
      <c r="AB8" s="84"/>
      <c r="AC8" s="84"/>
    </row>
    <row r="9" spans="2:30" ht="15.75" thickBot="1">
      <c r="C9" s="103"/>
      <c r="D9" s="247" t="s">
        <v>607</v>
      </c>
      <c r="E9" s="248"/>
      <c r="F9" s="523"/>
      <c r="G9" s="523"/>
      <c r="H9" s="523"/>
      <c r="I9" s="523"/>
      <c r="J9" s="228"/>
      <c r="K9" s="231"/>
      <c r="L9" s="244">
        <f>0-COUNTIF(N13:N163,"No")</f>
        <v>-15</v>
      </c>
      <c r="M9" s="244">
        <f>0-COUNTIF(O13:O163,"No")</f>
        <v>-56</v>
      </c>
      <c r="N9" s="244">
        <f>0-COUNTIF(P13:P163,"No")</f>
        <v>-132</v>
      </c>
      <c r="O9" s="244">
        <f>0-COUNTIF(Q13:Q163,"No")</f>
        <v>-132</v>
      </c>
      <c r="P9" s="512">
        <f>0-COUNTIF(R13:R163,"No")</f>
        <v>-127</v>
      </c>
      <c r="Q9" s="514"/>
      <c r="R9" s="231"/>
      <c r="S9" s="231"/>
      <c r="T9" s="37"/>
      <c r="U9" s="37"/>
      <c r="V9" s="37"/>
      <c r="W9" s="37"/>
      <c r="X9" s="37"/>
      <c r="Y9" s="37"/>
      <c r="Z9" s="37"/>
      <c r="AA9" s="84"/>
      <c r="AB9" s="84"/>
      <c r="AC9" s="84"/>
    </row>
    <row r="10" spans="2:30" ht="24.75" thickBot="1">
      <c r="C10" s="103"/>
      <c r="D10" s="103"/>
      <c r="E10" s="103"/>
      <c r="L10"/>
      <c r="N10" s="240"/>
      <c r="O10" s="268"/>
      <c r="P10" s="10"/>
      <c r="W10" s="252" t="s">
        <v>601</v>
      </c>
      <c r="X10" s="253" t="s">
        <v>602</v>
      </c>
      <c r="Y10" s="253" t="s">
        <v>603</v>
      </c>
      <c r="Z10" s="254" t="s">
        <v>604</v>
      </c>
      <c r="AA10" s="84"/>
      <c r="AB10" s="84"/>
      <c r="AC10" s="84"/>
    </row>
    <row r="11" spans="2:30" s="103" customFormat="1" ht="15.75" thickBot="1">
      <c r="B11" s="249"/>
      <c r="C11" s="249"/>
      <c r="D11" s="249"/>
      <c r="E11" s="250"/>
      <c r="F11" s="569" t="s">
        <v>595</v>
      </c>
      <c r="G11" s="570"/>
      <c r="H11" s="570"/>
      <c r="I11" s="570"/>
      <c r="J11" s="569" t="s">
        <v>596</v>
      </c>
      <c r="K11" s="580"/>
      <c r="L11" s="580"/>
      <c r="M11" s="570"/>
      <c r="N11" s="566" t="s">
        <v>630</v>
      </c>
      <c r="O11" s="567"/>
      <c r="P11" s="567"/>
      <c r="Q11" s="568"/>
      <c r="R11" s="566" t="s">
        <v>1086</v>
      </c>
      <c r="S11" s="581"/>
      <c r="T11" s="581"/>
      <c r="U11" s="581"/>
      <c r="V11" s="582"/>
      <c r="W11" s="569" t="s">
        <v>606</v>
      </c>
      <c r="X11" s="570"/>
      <c r="Y11" s="570"/>
      <c r="Z11" s="571"/>
      <c r="AA11" s="39"/>
      <c r="AB11" s="39"/>
      <c r="AC11" s="39"/>
    </row>
    <row r="12" spans="2:30" s="103" customFormat="1" ht="45.75" thickBot="1">
      <c r="B12" s="251" t="s">
        <v>608</v>
      </c>
      <c r="C12" s="251" t="s">
        <v>28</v>
      </c>
      <c r="D12" s="259" t="s">
        <v>264</v>
      </c>
      <c r="E12" s="255" t="s">
        <v>611</v>
      </c>
      <c r="F12" s="259" t="s">
        <v>612</v>
      </c>
      <c r="G12" s="260" t="s">
        <v>613</v>
      </c>
      <c r="H12" s="261" t="s">
        <v>615</v>
      </c>
      <c r="I12" s="262" t="s">
        <v>614</v>
      </c>
      <c r="J12" s="264" t="s">
        <v>616</v>
      </c>
      <c r="K12" s="265" t="s">
        <v>617</v>
      </c>
      <c r="L12" s="266" t="s">
        <v>618</v>
      </c>
      <c r="M12" s="263" t="s">
        <v>619</v>
      </c>
      <c r="N12" s="269" t="s">
        <v>626</v>
      </c>
      <c r="O12" s="269" t="s">
        <v>627</v>
      </c>
      <c r="P12" s="269" t="s">
        <v>628</v>
      </c>
      <c r="Q12" s="269" t="s">
        <v>629</v>
      </c>
      <c r="R12" s="269" t="s">
        <v>2047</v>
      </c>
      <c r="S12" s="269" t="s">
        <v>2046</v>
      </c>
      <c r="T12" s="269" t="s">
        <v>2055</v>
      </c>
      <c r="U12" s="269" t="s">
        <v>2048</v>
      </c>
      <c r="V12" s="269" t="s">
        <v>2049</v>
      </c>
      <c r="W12" s="280" t="s">
        <v>597</v>
      </c>
      <c r="X12" s="280" t="s">
        <v>598</v>
      </c>
      <c r="Y12" s="280" t="s">
        <v>599</v>
      </c>
      <c r="Z12" s="280" t="s">
        <v>600</v>
      </c>
      <c r="AA12" s="39"/>
      <c r="AB12" s="39"/>
      <c r="AC12" s="39"/>
    </row>
    <row r="13" spans="2:30" hidden="1">
      <c r="B13" s="256" t="s">
        <v>609</v>
      </c>
      <c r="C13" s="256" t="str">
        <f>'Daily Mbr Ins'!C8</f>
        <v>001</v>
      </c>
      <c r="D13" s="256">
        <f>'Daily Mbr Ins'!B8</f>
        <v>863</v>
      </c>
      <c r="E13" s="256" t="str">
        <f>'Daily Mbr Ins'!D8</f>
        <v>Bisbee</v>
      </c>
      <c r="F13" s="256">
        <f>'Daily Mbr Ins'!F8</f>
        <v>5</v>
      </c>
      <c r="G13" s="256">
        <f>'Daily Mbr Ins'!L8</f>
        <v>0</v>
      </c>
      <c r="H13" s="257">
        <f t="shared" ref="H13:H18" si="0">G13*100/F13</f>
        <v>0</v>
      </c>
      <c r="I13" s="258">
        <f t="shared" ref="I13:I44" si="1">IF($G13&gt;=$F13, "Yes",$F13-$G13)</f>
        <v>5</v>
      </c>
      <c r="J13" s="256">
        <f>'Daily Mbr Ins'!N8</f>
        <v>3</v>
      </c>
      <c r="K13" s="256">
        <f>'Daily Mbr Ins'!T8</f>
        <v>0</v>
      </c>
      <c r="L13" s="257">
        <f t="shared" ref="L13:L18" si="2">K13*100/J13</f>
        <v>0</v>
      </c>
      <c r="M13" s="256">
        <f t="shared" ref="M13:M44" si="3">IF($K13&gt;=$J13, "Yes",$J13-$K13)</f>
        <v>3</v>
      </c>
      <c r="N13" s="256" t="str">
        <f t="shared" ref="N13:N19" si="4">IF(COUNTIF(Missing185,D13)=0,"Yes","No")</f>
        <v>Yes</v>
      </c>
      <c r="O13" s="256" t="str">
        <f t="shared" ref="O13:O19" si="5">IF(COUNTIF(Missing365,D13)=0,"Yes","No")</f>
        <v>Yes</v>
      </c>
      <c r="P13" s="256" t="str">
        <f t="shared" ref="P13:P20" si="6">IF(COUNTIF(Missing1728,D13)=0,"Yes","No")</f>
        <v>No</v>
      </c>
      <c r="Q13" s="256" t="str">
        <f t="shared" ref="Q13:Q19" si="7">IF(COUNTIF(MissingSP7,D13)=0,"Yes","No")</f>
        <v>No</v>
      </c>
      <c r="R13" s="387" t="str">
        <f t="shared" ref="R13:R20" si="8">IF(AND($S13&gt;="Yes", $T13&gt;="Yes", $U13&gt;="Yes", $V13&gt;="Yes"), "Yes", "No")</f>
        <v>No</v>
      </c>
      <c r="S13" s="387" t="str">
        <f t="shared" ref="S13:S20" si="9">IF((COUNTIF(ProgramDir,D13)=0),"No","Yes")</f>
        <v>No</v>
      </c>
      <c r="T13" s="387" t="str">
        <f t="shared" ref="T13:T20" si="10">IF(COUNTIF(NonCompliantGrandKnight,D13)=0,"No","Yes")</f>
        <v>Yes</v>
      </c>
      <c r="U13" s="387" t="str">
        <f t="shared" ref="U13:U20" si="11">IF(COUNTIF(FamilyDir,D13)=0,"No","Yes")</f>
        <v>No</v>
      </c>
      <c r="V13" s="387" t="str">
        <f t="shared" ref="V13:V20" si="12">IF(COUNTIF(CommunityDir,D13)=0,"No","Yes")</f>
        <v>No</v>
      </c>
      <c r="W13" s="256">
        <f t="shared" ref="W13:W18" si="13">IF(AND($G13&gt;=$F13,$K13&gt;=$J13), "S", $F13-$G13)</f>
        <v>5</v>
      </c>
      <c r="X13" s="256">
        <f t="shared" ref="X13:X18" si="14">IF(AND($G13&gt;=$F13*2,$K13&gt;=$J13),"DS",$F13*2-$G13)</f>
        <v>10</v>
      </c>
      <c r="Y13" s="256">
        <f t="shared" ref="Y13:Y18" si="15">IF(AND($G13&gt;=$F13*3,$K13&gt;=$J13),"TS",$F13*3-$G13)</f>
        <v>15</v>
      </c>
      <c r="Z13" s="256">
        <f t="shared" ref="Z13:Z18" si="16">IF(AND($G13&gt;=$F13*4,$K13&gt;=$J13),"QS",$F13*4-$G13)</f>
        <v>20</v>
      </c>
    </row>
    <row r="14" spans="2:30" hidden="1">
      <c r="B14" s="256" t="s">
        <v>609</v>
      </c>
      <c r="C14" s="201" t="str">
        <f>'Daily Mbr Ins'!C16</f>
        <v>001</v>
      </c>
      <c r="D14" s="201">
        <f>'Daily Mbr Ins'!B16</f>
        <v>1858</v>
      </c>
      <c r="E14" s="201" t="str">
        <f>'Daily Mbr Ins'!D16</f>
        <v>Douglas</v>
      </c>
      <c r="F14" s="201">
        <f>'Daily Mbr Ins'!F16</f>
        <v>5</v>
      </c>
      <c r="G14" s="201">
        <f>'Daily Mbr Ins'!L16</f>
        <v>2</v>
      </c>
      <c r="H14" s="241">
        <f t="shared" si="0"/>
        <v>40</v>
      </c>
      <c r="I14" s="242">
        <f t="shared" si="1"/>
        <v>3</v>
      </c>
      <c r="J14" s="201">
        <f>'Daily Mbr Ins'!N16</f>
        <v>3</v>
      </c>
      <c r="K14" s="201">
        <f>'Daily Mbr Ins'!T16</f>
        <v>0</v>
      </c>
      <c r="L14" s="241">
        <f t="shared" si="2"/>
        <v>0</v>
      </c>
      <c r="M14" s="201">
        <f t="shared" si="3"/>
        <v>3</v>
      </c>
      <c r="N14" s="256" t="str">
        <f t="shared" si="4"/>
        <v>Yes</v>
      </c>
      <c r="O14" s="256" t="str">
        <f t="shared" si="5"/>
        <v>Yes</v>
      </c>
      <c r="P14" s="256" t="str">
        <f t="shared" si="6"/>
        <v>No</v>
      </c>
      <c r="Q14" s="256" t="str">
        <f t="shared" si="7"/>
        <v>No</v>
      </c>
      <c r="R14" s="387" t="str">
        <f t="shared" si="8"/>
        <v>No</v>
      </c>
      <c r="S14" s="387" t="str">
        <f t="shared" si="9"/>
        <v>No</v>
      </c>
      <c r="T14" s="387" t="str">
        <f t="shared" si="10"/>
        <v>Yes</v>
      </c>
      <c r="U14" s="387" t="str">
        <f t="shared" si="11"/>
        <v>No</v>
      </c>
      <c r="V14" s="387" t="str">
        <f t="shared" si="12"/>
        <v>No</v>
      </c>
      <c r="W14" s="201">
        <f t="shared" si="13"/>
        <v>3</v>
      </c>
      <c r="X14" s="201">
        <f t="shared" si="14"/>
        <v>8</v>
      </c>
      <c r="Y14" s="201">
        <f t="shared" si="15"/>
        <v>13</v>
      </c>
      <c r="Z14" s="201">
        <f t="shared" si="16"/>
        <v>18</v>
      </c>
    </row>
    <row r="15" spans="2:30" hidden="1">
      <c r="B15" s="256" t="s">
        <v>609</v>
      </c>
      <c r="C15" s="201" t="str">
        <f>'Daily Mbr Ins'!C29</f>
        <v>001</v>
      </c>
      <c r="D15" s="201">
        <f>'Daily Mbr Ins'!B29</f>
        <v>4584</v>
      </c>
      <c r="E15" s="201" t="str">
        <f>'Daily Mbr Ins'!D29</f>
        <v>Sierra Vista</v>
      </c>
      <c r="F15" s="201">
        <f>'Daily Mbr Ins'!F29</f>
        <v>17</v>
      </c>
      <c r="G15" s="201">
        <f>'Daily Mbr Ins'!L29</f>
        <v>2</v>
      </c>
      <c r="H15" s="241">
        <f t="shared" si="0"/>
        <v>11.764705882352942</v>
      </c>
      <c r="I15" s="242">
        <f t="shared" si="1"/>
        <v>15</v>
      </c>
      <c r="J15" s="201">
        <f>'Daily Mbr Ins'!N29</f>
        <v>6</v>
      </c>
      <c r="K15" s="201">
        <f>'Daily Mbr Ins'!T29</f>
        <v>2</v>
      </c>
      <c r="L15" s="241">
        <f t="shared" si="2"/>
        <v>33.333333333333336</v>
      </c>
      <c r="M15" s="201">
        <f t="shared" si="3"/>
        <v>4</v>
      </c>
      <c r="N15" s="256" t="str">
        <f t="shared" si="4"/>
        <v>Yes</v>
      </c>
      <c r="O15" s="256" t="str">
        <f t="shared" si="5"/>
        <v>No</v>
      </c>
      <c r="P15" s="256" t="str">
        <f t="shared" si="6"/>
        <v>No</v>
      </c>
      <c r="Q15" s="256" t="str">
        <f t="shared" si="7"/>
        <v>No</v>
      </c>
      <c r="R15" s="387" t="str">
        <f t="shared" si="8"/>
        <v>No</v>
      </c>
      <c r="S15" s="387" t="str">
        <f t="shared" si="9"/>
        <v>Yes</v>
      </c>
      <c r="T15" s="387" t="str">
        <f t="shared" si="10"/>
        <v>Yes</v>
      </c>
      <c r="U15" s="387" t="str">
        <f t="shared" si="11"/>
        <v>Yes</v>
      </c>
      <c r="V15" s="387" t="str">
        <f t="shared" si="12"/>
        <v>No</v>
      </c>
      <c r="W15" s="201">
        <f t="shared" si="13"/>
        <v>15</v>
      </c>
      <c r="X15" s="201">
        <f t="shared" si="14"/>
        <v>32</v>
      </c>
      <c r="Y15" s="201">
        <f t="shared" si="15"/>
        <v>49</v>
      </c>
      <c r="Z15" s="201">
        <f t="shared" si="16"/>
        <v>66</v>
      </c>
    </row>
    <row r="16" spans="2:30" hidden="1">
      <c r="B16" s="256" t="s">
        <v>609</v>
      </c>
      <c r="C16" s="201" t="str">
        <f>'Daily Mbr Ins'!C90</f>
        <v>001</v>
      </c>
      <c r="D16" s="201">
        <f>'Daily Mbr Ins'!B90</f>
        <v>10799</v>
      </c>
      <c r="E16" s="201" t="str">
        <f>'Daily Mbr Ins'!D90</f>
        <v>Sierra Vista</v>
      </c>
      <c r="F16" s="201">
        <f>'Daily Mbr Ins'!F90</f>
        <v>12</v>
      </c>
      <c r="G16" s="201">
        <f>'Daily Mbr Ins'!L90</f>
        <v>0</v>
      </c>
      <c r="H16" s="241">
        <f t="shared" si="0"/>
        <v>0</v>
      </c>
      <c r="I16" s="242">
        <f t="shared" si="1"/>
        <v>12</v>
      </c>
      <c r="J16" s="201">
        <f>'Daily Mbr Ins'!N90</f>
        <v>4</v>
      </c>
      <c r="K16" s="201">
        <f>'Daily Mbr Ins'!T90</f>
        <v>2</v>
      </c>
      <c r="L16" s="241">
        <f t="shared" si="2"/>
        <v>50</v>
      </c>
      <c r="M16" s="201">
        <f t="shared" si="3"/>
        <v>2</v>
      </c>
      <c r="N16" s="256" t="str">
        <f t="shared" si="4"/>
        <v>Yes</v>
      </c>
      <c r="O16" s="256" t="str">
        <f t="shared" si="5"/>
        <v>No</v>
      </c>
      <c r="P16" s="256" t="str">
        <f t="shared" si="6"/>
        <v>No</v>
      </c>
      <c r="Q16" s="256" t="str">
        <f t="shared" si="7"/>
        <v>No</v>
      </c>
      <c r="R16" s="387" t="str">
        <f t="shared" si="8"/>
        <v>No</v>
      </c>
      <c r="S16" s="387" t="str">
        <f t="shared" si="9"/>
        <v>Yes</v>
      </c>
      <c r="T16" s="387" t="str">
        <f t="shared" si="10"/>
        <v>Yes</v>
      </c>
      <c r="U16" s="387" t="str">
        <f t="shared" si="11"/>
        <v>Yes</v>
      </c>
      <c r="V16" s="387" t="str">
        <f t="shared" si="12"/>
        <v>No</v>
      </c>
      <c r="W16" s="201">
        <f t="shared" si="13"/>
        <v>12</v>
      </c>
      <c r="X16" s="201">
        <f t="shared" si="14"/>
        <v>24</v>
      </c>
      <c r="Y16" s="201">
        <f t="shared" si="15"/>
        <v>36</v>
      </c>
      <c r="Z16" s="201">
        <f t="shared" si="16"/>
        <v>48</v>
      </c>
    </row>
    <row r="17" spans="2:26" hidden="1">
      <c r="B17" s="256" t="s">
        <v>609</v>
      </c>
      <c r="C17" s="201" t="str">
        <f>'Daily Mbr Ins'!C119</f>
        <v>001</v>
      </c>
      <c r="D17" s="201">
        <f>'Daily Mbr Ins'!B119</f>
        <v>13004</v>
      </c>
      <c r="E17" s="201" t="str">
        <f>'Daily Mbr Ins'!D119</f>
        <v>Tombstone</v>
      </c>
      <c r="F17" s="201">
        <f>'Daily Mbr Ins'!F119</f>
        <v>4</v>
      </c>
      <c r="G17" s="201">
        <f>'Daily Mbr Ins'!L119</f>
        <v>1</v>
      </c>
      <c r="H17" s="241">
        <f t="shared" si="0"/>
        <v>25</v>
      </c>
      <c r="I17" s="242">
        <f t="shared" si="1"/>
        <v>3</v>
      </c>
      <c r="J17" s="201">
        <f>'Daily Mbr Ins'!N119</f>
        <v>3</v>
      </c>
      <c r="K17" s="201">
        <f>'Daily Mbr Ins'!T119</f>
        <v>0</v>
      </c>
      <c r="L17" s="241">
        <f t="shared" si="2"/>
        <v>0</v>
      </c>
      <c r="M17" s="201">
        <f t="shared" si="3"/>
        <v>3</v>
      </c>
      <c r="N17" s="256" t="str">
        <f t="shared" si="4"/>
        <v>Yes</v>
      </c>
      <c r="O17" s="256" t="str">
        <f t="shared" si="5"/>
        <v>No</v>
      </c>
      <c r="P17" s="256" t="str">
        <f t="shared" si="6"/>
        <v>No</v>
      </c>
      <c r="Q17" s="256" t="str">
        <f t="shared" si="7"/>
        <v>No</v>
      </c>
      <c r="R17" s="387" t="str">
        <f t="shared" si="8"/>
        <v>No</v>
      </c>
      <c r="S17" s="387" t="str">
        <f t="shared" si="9"/>
        <v>No</v>
      </c>
      <c r="T17" s="387" t="str">
        <f t="shared" si="10"/>
        <v>No</v>
      </c>
      <c r="U17" s="387" t="str">
        <f t="shared" si="11"/>
        <v>No</v>
      </c>
      <c r="V17" s="387" t="str">
        <f t="shared" si="12"/>
        <v>No</v>
      </c>
      <c r="W17" s="201">
        <f t="shared" si="13"/>
        <v>3</v>
      </c>
      <c r="X17" s="201">
        <f t="shared" si="14"/>
        <v>7</v>
      </c>
      <c r="Y17" s="201">
        <f t="shared" si="15"/>
        <v>11</v>
      </c>
      <c r="Z17" s="201">
        <f t="shared" si="16"/>
        <v>15</v>
      </c>
    </row>
    <row r="18" spans="2:26" hidden="1">
      <c r="B18" s="277" t="s">
        <v>1974</v>
      </c>
      <c r="C18" s="277" t="str">
        <f>'Daily Mbr Ins'!C147</f>
        <v>002</v>
      </c>
      <c r="D18" s="277">
        <f>'Daily Mbr Ins'!B147</f>
        <v>15164</v>
      </c>
      <c r="E18" s="277" t="str">
        <f>'Daily Mbr Ins'!D147</f>
        <v>Nogales</v>
      </c>
      <c r="F18" s="201">
        <f>'Daily Mbr Ins'!F147</f>
        <v>7</v>
      </c>
      <c r="G18" s="201">
        <f>'Daily Mbr Ins'!L147</f>
        <v>0</v>
      </c>
      <c r="H18" s="241">
        <f t="shared" si="0"/>
        <v>0</v>
      </c>
      <c r="I18" s="242">
        <f t="shared" si="1"/>
        <v>7</v>
      </c>
      <c r="J18" s="201">
        <f>'Daily Mbr Ins'!N147</f>
        <v>3</v>
      </c>
      <c r="K18" s="201">
        <f>'Daily Mbr Ins'!T147</f>
        <v>2</v>
      </c>
      <c r="L18" s="241">
        <f t="shared" si="2"/>
        <v>66.666666666666671</v>
      </c>
      <c r="M18" s="201">
        <f t="shared" si="3"/>
        <v>1</v>
      </c>
      <c r="N18" s="256" t="str">
        <f t="shared" si="4"/>
        <v>Yes</v>
      </c>
      <c r="O18" s="256" t="str">
        <f t="shared" si="5"/>
        <v>Yes</v>
      </c>
      <c r="P18" s="256" t="str">
        <f t="shared" si="6"/>
        <v>No</v>
      </c>
      <c r="Q18" s="256" t="str">
        <f t="shared" si="7"/>
        <v>No</v>
      </c>
      <c r="R18" s="387" t="str">
        <f t="shared" si="8"/>
        <v>No</v>
      </c>
      <c r="S18" s="387" t="str">
        <f t="shared" si="9"/>
        <v>Yes</v>
      </c>
      <c r="T18" s="387" t="str">
        <f t="shared" si="10"/>
        <v>No</v>
      </c>
      <c r="U18" s="387" t="str">
        <f t="shared" si="11"/>
        <v>No</v>
      </c>
      <c r="V18" s="387" t="str">
        <f t="shared" si="12"/>
        <v>No</v>
      </c>
      <c r="W18" s="277">
        <f t="shared" si="13"/>
        <v>7</v>
      </c>
      <c r="X18" s="201">
        <f t="shared" si="14"/>
        <v>14</v>
      </c>
      <c r="Y18" s="201">
        <f t="shared" si="15"/>
        <v>21</v>
      </c>
      <c r="Z18" s="201">
        <f t="shared" si="16"/>
        <v>28</v>
      </c>
    </row>
    <row r="19" spans="2:26" hidden="1">
      <c r="B19" s="277" t="s">
        <v>1974</v>
      </c>
      <c r="C19" s="277" t="str">
        <f>'Daily Mbr Ins'!C156</f>
        <v>002</v>
      </c>
      <c r="D19" s="277">
        <f>'Daily Mbr Ins'!B156</f>
        <v>16856</v>
      </c>
      <c r="E19" s="277" t="str">
        <f>'Daily Mbr Ins'!D156</f>
        <v>Tubac</v>
      </c>
      <c r="F19" s="201">
        <f>'Daily Mbr Ins'!F156</f>
        <v>4</v>
      </c>
      <c r="G19" s="201">
        <f>'Daily Mbr Ins'!L156</f>
        <v>1</v>
      </c>
      <c r="H19" s="241">
        <f>IF(F19=0,0,G19*100/F19)</f>
        <v>25</v>
      </c>
      <c r="I19" s="242">
        <f t="shared" si="1"/>
        <v>3</v>
      </c>
      <c r="J19" s="201">
        <f>'Daily Mbr Ins'!N156</f>
        <v>3</v>
      </c>
      <c r="K19" s="201">
        <f>'Daily Mbr Ins'!T156</f>
        <v>2</v>
      </c>
      <c r="L19" s="241">
        <f>IF(J19=0,0,K19*100/J19)</f>
        <v>66.666666666666671</v>
      </c>
      <c r="M19" s="201">
        <f t="shared" si="3"/>
        <v>1</v>
      </c>
      <c r="N19" s="256" t="str">
        <f t="shared" si="4"/>
        <v>Yes</v>
      </c>
      <c r="O19" s="256" t="str">
        <f t="shared" si="5"/>
        <v>Yes</v>
      </c>
      <c r="P19" s="256" t="str">
        <f t="shared" si="6"/>
        <v>No</v>
      </c>
      <c r="Q19" s="256" t="str">
        <f t="shared" si="7"/>
        <v>No</v>
      </c>
      <c r="R19" s="387" t="str">
        <f t="shared" si="8"/>
        <v>No</v>
      </c>
      <c r="S19" s="387" t="str">
        <f t="shared" si="9"/>
        <v>No</v>
      </c>
      <c r="T19" s="387" t="str">
        <f t="shared" si="10"/>
        <v>Yes</v>
      </c>
      <c r="U19" s="387" t="str">
        <f t="shared" si="11"/>
        <v>Yes</v>
      </c>
      <c r="V19" s="387" t="str">
        <f t="shared" si="12"/>
        <v>Yes</v>
      </c>
      <c r="W19" s="277">
        <v>0</v>
      </c>
      <c r="X19" s="201">
        <v>0</v>
      </c>
      <c r="Y19" s="201">
        <v>0</v>
      </c>
      <c r="Z19" s="201">
        <v>0</v>
      </c>
    </row>
    <row r="20" spans="2:26" hidden="1">
      <c r="B20" s="277" t="s">
        <v>1974</v>
      </c>
      <c r="C20" s="507" t="str">
        <f>'Daily Mbr Ins'!C157</f>
        <v>002</v>
      </c>
      <c r="D20" s="507">
        <f>'Daily Mbr Ins'!B157</f>
        <v>17005</v>
      </c>
      <c r="E20" s="507" t="str">
        <f>'Daily Mbr Ins'!D157</f>
        <v>Nogales</v>
      </c>
      <c r="F20" s="311">
        <f>'Daily Mbr Ins'!$F$157</f>
        <v>4</v>
      </c>
      <c r="G20" s="311">
        <f>'Daily Mbr Ins'!$L$157</f>
        <v>0</v>
      </c>
      <c r="H20" s="241">
        <f>IF(F20=0,0,G20*100/F20)</f>
        <v>0</v>
      </c>
      <c r="I20" s="242">
        <f t="shared" si="1"/>
        <v>4</v>
      </c>
      <c r="J20" s="311">
        <f>'Daily Mbr Ins'!$N$157</f>
        <v>3</v>
      </c>
      <c r="K20" s="311">
        <f>'Daily Mbr Ins'!$T$157</f>
        <v>1</v>
      </c>
      <c r="L20" s="241">
        <f>IF(J20=0,0,K20*100/J20)</f>
        <v>33.333333333333336</v>
      </c>
      <c r="M20" s="201">
        <f t="shared" si="3"/>
        <v>2</v>
      </c>
      <c r="N20" s="312" t="s">
        <v>801</v>
      </c>
      <c r="O20" s="312" t="s">
        <v>801</v>
      </c>
      <c r="P20" s="256" t="str">
        <f t="shared" si="6"/>
        <v>No</v>
      </c>
      <c r="Q20" s="256" t="s">
        <v>801</v>
      </c>
      <c r="R20" s="387" t="str">
        <f t="shared" si="8"/>
        <v>No</v>
      </c>
      <c r="S20" s="387" t="str">
        <f t="shared" si="9"/>
        <v>No</v>
      </c>
      <c r="T20" s="387" t="str">
        <f t="shared" si="10"/>
        <v>No</v>
      </c>
      <c r="U20" s="387" t="str">
        <f t="shared" si="11"/>
        <v>No</v>
      </c>
      <c r="V20" s="387" t="str">
        <f t="shared" si="12"/>
        <v>No</v>
      </c>
      <c r="W20" s="507">
        <v>0</v>
      </c>
      <c r="X20" s="311">
        <v>0</v>
      </c>
      <c r="Y20" s="201">
        <v>0</v>
      </c>
      <c r="Z20" s="311">
        <v>0</v>
      </c>
    </row>
    <row r="21" spans="2:26">
      <c r="B21" s="201" t="s">
        <v>625</v>
      </c>
      <c r="C21" s="201" t="str">
        <f>'Daily Mbr Ins'!C43</f>
        <v>003</v>
      </c>
      <c r="D21" s="246">
        <f>'Daily Mbr Ins'!B43</f>
        <v>6858</v>
      </c>
      <c r="E21" s="246" t="str">
        <f>'Daily Mbr Ins'!D43</f>
        <v>Tucson</v>
      </c>
      <c r="F21" s="201">
        <f>'Daily Mbr Ins'!F43</f>
        <v>5</v>
      </c>
      <c r="G21" s="201">
        <f>'Daily Mbr Ins'!L43</f>
        <v>0</v>
      </c>
      <c r="H21" s="241">
        <f t="shared" ref="H21:H52" si="17">G21*100/F21</f>
        <v>0</v>
      </c>
      <c r="I21" s="242">
        <f t="shared" si="1"/>
        <v>5</v>
      </c>
      <c r="J21" s="201">
        <f>'Daily Mbr Ins'!N43</f>
        <v>3</v>
      </c>
      <c r="K21" s="201">
        <f>'Daily Mbr Ins'!T43</f>
        <v>0</v>
      </c>
      <c r="L21" s="241">
        <f t="shared" ref="L21:L52" si="18">K21*100/J21</f>
        <v>0</v>
      </c>
      <c r="M21" s="201">
        <f t="shared" si="3"/>
        <v>3</v>
      </c>
      <c r="N21" s="256"/>
      <c r="O21" s="256"/>
      <c r="P21" s="256"/>
      <c r="Q21" s="256"/>
      <c r="R21" s="387"/>
      <c r="S21" s="387"/>
      <c r="T21" s="387"/>
      <c r="U21" s="387"/>
      <c r="V21" s="387"/>
      <c r="W21" s="277">
        <f t="shared" ref="W21:W52" si="19">IF(AND($G21&gt;=$F21,$K21&gt;=$J21), "S", $F21-$G21)</f>
        <v>5</v>
      </c>
      <c r="X21" s="277">
        <f t="shared" ref="X21:X52" si="20">IF(AND($G21&gt;=$F21*2,$K21&gt;=$J21),"DS",$F21*2-$G21)</f>
        <v>10</v>
      </c>
      <c r="Y21" s="277">
        <f t="shared" ref="Y21:Y52" si="21">IF(AND($G21&gt;=$F21*3,$K21&gt;=$J21),"TS",$F21*3-$G21)</f>
        <v>15</v>
      </c>
      <c r="Z21" s="277">
        <f t="shared" ref="Z21:Z52" si="22">IF(AND($G21&gt;=$F21*4,$K21&gt;=$J21),"QS",$F21*4-$G21)</f>
        <v>20</v>
      </c>
    </row>
    <row r="22" spans="2:26" ht="15.75" customHeight="1">
      <c r="B22" s="201" t="s">
        <v>625</v>
      </c>
      <c r="C22" s="201" t="str">
        <f>'Daily Mbr Ins'!C54</f>
        <v>003</v>
      </c>
      <c r="D22" s="201">
        <f>'Daily Mbr Ins'!B54</f>
        <v>7646</v>
      </c>
      <c r="E22" s="201" t="str">
        <f>'Daily Mbr Ins'!D54</f>
        <v>Tucson</v>
      </c>
      <c r="F22" s="201">
        <f>'Daily Mbr Ins'!F54</f>
        <v>8</v>
      </c>
      <c r="G22" s="201">
        <f>'Daily Mbr Ins'!L54</f>
        <v>0</v>
      </c>
      <c r="H22" s="241">
        <f t="shared" si="17"/>
        <v>0</v>
      </c>
      <c r="I22" s="242">
        <f t="shared" si="1"/>
        <v>8</v>
      </c>
      <c r="J22" s="201">
        <f>'Daily Mbr Ins'!N54</f>
        <v>3</v>
      </c>
      <c r="K22" s="201">
        <f>'Daily Mbr Ins'!T54</f>
        <v>0</v>
      </c>
      <c r="L22" s="241">
        <f t="shared" si="18"/>
        <v>0</v>
      </c>
      <c r="M22" s="201">
        <f t="shared" si="3"/>
        <v>3</v>
      </c>
      <c r="N22" s="256" t="str">
        <f t="shared" ref="N22:N40" si="23">IF(COUNTIF(Missing185,D22)=0,"Yes","No")</f>
        <v>No</v>
      </c>
      <c r="O22" s="256" t="str">
        <f t="shared" ref="O22:O40" si="24">IF(COUNTIF(Missing365,D22)=0,"Yes","No")</f>
        <v>No</v>
      </c>
      <c r="P22" s="256" t="str">
        <f t="shared" ref="P22:P40" si="25">IF(COUNTIF(Missing1728,D22)=0,"Yes","No")</f>
        <v>No</v>
      </c>
      <c r="Q22" s="256" t="str">
        <f t="shared" ref="Q22:Q40" si="26">IF(COUNTIF(MissingSP7,D22)=0,"Yes","No")</f>
        <v>No</v>
      </c>
      <c r="R22" s="387" t="str">
        <f t="shared" ref="R22:R40" si="27">IF(AND($S22&gt;="Yes", $T22&gt;="Yes", $U22&gt;="Yes", $V22&gt;="Yes"), "Yes", "No")</f>
        <v>No</v>
      </c>
      <c r="S22" s="387" t="str">
        <f t="shared" ref="S22:S40" si="28">IF((COUNTIF(ProgramDir,D22)=0),"No","Yes")</f>
        <v>No</v>
      </c>
      <c r="T22" s="387" t="str">
        <f t="shared" ref="T22:T40" si="29">IF(COUNTIF(NonCompliantGrandKnight,D22)=0,"No","Yes")</f>
        <v>No</v>
      </c>
      <c r="U22" s="387" t="str">
        <f t="shared" ref="U22:U40" si="30">IF(COUNTIF(FamilyDir,D22)=0,"No","Yes")</f>
        <v>No</v>
      </c>
      <c r="V22" s="387" t="str">
        <f t="shared" ref="V22:V40" si="31">IF(COUNTIF(CommunityDir,D22)=0,"No","Yes")</f>
        <v>No</v>
      </c>
      <c r="W22" s="277">
        <f t="shared" si="19"/>
        <v>8</v>
      </c>
      <c r="X22" s="277">
        <f t="shared" si="20"/>
        <v>16</v>
      </c>
      <c r="Y22" s="277">
        <f t="shared" si="21"/>
        <v>24</v>
      </c>
      <c r="Z22" s="277">
        <f t="shared" si="22"/>
        <v>32</v>
      </c>
    </row>
    <row r="23" spans="2:26">
      <c r="B23" s="201" t="s">
        <v>625</v>
      </c>
      <c r="C23" s="201" t="str">
        <f>'Daily Mbr Ins'!C68</f>
        <v>003</v>
      </c>
      <c r="D23" s="201">
        <f>'Daily Mbr Ins'!B68</f>
        <v>8854</v>
      </c>
      <c r="E23" s="201" t="str">
        <f>'Daily Mbr Ins'!D68</f>
        <v>Tucson</v>
      </c>
      <c r="F23" s="201">
        <f>'Daily Mbr Ins'!F68</f>
        <v>6</v>
      </c>
      <c r="G23" s="201">
        <f>'Daily Mbr Ins'!L68</f>
        <v>0</v>
      </c>
      <c r="H23" s="241">
        <f t="shared" si="17"/>
        <v>0</v>
      </c>
      <c r="I23" s="242">
        <f t="shared" si="1"/>
        <v>6</v>
      </c>
      <c r="J23" s="201">
        <f>'Daily Mbr Ins'!N68</f>
        <v>3</v>
      </c>
      <c r="K23" s="201">
        <f>'Daily Mbr Ins'!T68</f>
        <v>0</v>
      </c>
      <c r="L23" s="241">
        <f t="shared" si="18"/>
        <v>0</v>
      </c>
      <c r="M23" s="201">
        <f t="shared" si="3"/>
        <v>3</v>
      </c>
      <c r="N23" s="256" t="str">
        <f t="shared" si="23"/>
        <v>Yes</v>
      </c>
      <c r="O23" s="256" t="str">
        <f t="shared" si="24"/>
        <v>Yes</v>
      </c>
      <c r="P23" s="256" t="str">
        <f t="shared" si="25"/>
        <v>No</v>
      </c>
      <c r="Q23" s="256" t="str">
        <f t="shared" si="26"/>
        <v>No</v>
      </c>
      <c r="R23" s="387" t="str">
        <f t="shared" si="27"/>
        <v>No</v>
      </c>
      <c r="S23" s="387" t="str">
        <f t="shared" si="28"/>
        <v>No</v>
      </c>
      <c r="T23" s="387" t="str">
        <f t="shared" si="29"/>
        <v>No</v>
      </c>
      <c r="U23" s="387" t="str">
        <f t="shared" si="30"/>
        <v>No</v>
      </c>
      <c r="V23" s="387" t="str">
        <f t="shared" si="31"/>
        <v>No</v>
      </c>
      <c r="W23" s="277">
        <f t="shared" si="19"/>
        <v>6</v>
      </c>
      <c r="X23" s="277">
        <f t="shared" si="20"/>
        <v>12</v>
      </c>
      <c r="Y23" s="277">
        <f t="shared" si="21"/>
        <v>18</v>
      </c>
      <c r="Z23" s="277">
        <f t="shared" si="22"/>
        <v>24</v>
      </c>
    </row>
    <row r="24" spans="2:26">
      <c r="B24" s="277" t="s">
        <v>625</v>
      </c>
      <c r="C24" s="277" t="str">
        <f>'Daily Mbr Ins'!C135</f>
        <v>003</v>
      </c>
      <c r="D24" s="277">
        <f>'Daily Mbr Ins'!B135</f>
        <v>14121</v>
      </c>
      <c r="E24" s="277" t="str">
        <f>'Daily Mbr Ins'!D135</f>
        <v>Tucson</v>
      </c>
      <c r="F24" s="201">
        <f>'Daily Mbr Ins'!F135</f>
        <v>9</v>
      </c>
      <c r="G24" s="201">
        <f>'Daily Mbr Ins'!L135</f>
        <v>2</v>
      </c>
      <c r="H24" s="241">
        <f t="shared" si="17"/>
        <v>22.222222222222221</v>
      </c>
      <c r="I24" s="242">
        <f t="shared" si="1"/>
        <v>7</v>
      </c>
      <c r="J24" s="201">
        <f>'Daily Mbr Ins'!N135</f>
        <v>3</v>
      </c>
      <c r="K24" s="201">
        <f>'Daily Mbr Ins'!T135</f>
        <v>1</v>
      </c>
      <c r="L24" s="241">
        <f t="shared" si="18"/>
        <v>33.333333333333336</v>
      </c>
      <c r="M24" s="201">
        <f t="shared" si="3"/>
        <v>2</v>
      </c>
      <c r="N24" s="256" t="str">
        <f t="shared" si="23"/>
        <v>Yes</v>
      </c>
      <c r="O24" s="256" t="str">
        <f t="shared" si="24"/>
        <v>Yes</v>
      </c>
      <c r="P24" s="256" t="str">
        <f t="shared" si="25"/>
        <v>No</v>
      </c>
      <c r="Q24" s="256" t="str">
        <f t="shared" si="26"/>
        <v>No</v>
      </c>
      <c r="R24" s="387" t="str">
        <f t="shared" si="27"/>
        <v>No</v>
      </c>
      <c r="S24" s="387" t="str">
        <f t="shared" si="28"/>
        <v>No</v>
      </c>
      <c r="T24" s="387" t="str">
        <f t="shared" si="29"/>
        <v>Yes</v>
      </c>
      <c r="U24" s="387" t="str">
        <f t="shared" si="30"/>
        <v>Yes</v>
      </c>
      <c r="V24" s="387" t="str">
        <f t="shared" si="31"/>
        <v>Yes</v>
      </c>
      <c r="W24" s="277">
        <f t="shared" si="19"/>
        <v>7</v>
      </c>
      <c r="X24" s="277">
        <f t="shared" si="20"/>
        <v>16</v>
      </c>
      <c r="Y24" s="277">
        <f t="shared" si="21"/>
        <v>25</v>
      </c>
      <c r="Z24" s="277">
        <f t="shared" si="22"/>
        <v>34</v>
      </c>
    </row>
    <row r="25" spans="2:26">
      <c r="B25" s="201" t="s">
        <v>625</v>
      </c>
      <c r="C25" s="201" t="str">
        <f>'Daily Mbr Ins'!C148</f>
        <v>003</v>
      </c>
      <c r="D25" s="201">
        <f>'Daily Mbr Ins'!B148</f>
        <v>15325</v>
      </c>
      <c r="E25" s="201" t="str">
        <f>'Daily Mbr Ins'!D148</f>
        <v>Tucson</v>
      </c>
      <c r="F25" s="201">
        <f>'Daily Mbr Ins'!F148</f>
        <v>4</v>
      </c>
      <c r="G25" s="201">
        <f>'Daily Mbr Ins'!L148</f>
        <v>0</v>
      </c>
      <c r="H25" s="241">
        <f t="shared" si="17"/>
        <v>0</v>
      </c>
      <c r="I25" s="242">
        <f t="shared" si="1"/>
        <v>4</v>
      </c>
      <c r="J25" s="201">
        <f>'Daily Mbr Ins'!N148</f>
        <v>3</v>
      </c>
      <c r="K25" s="201">
        <f>'Daily Mbr Ins'!T148</f>
        <v>0</v>
      </c>
      <c r="L25" s="241">
        <f t="shared" si="18"/>
        <v>0</v>
      </c>
      <c r="M25" s="201">
        <f t="shared" si="3"/>
        <v>3</v>
      </c>
      <c r="N25" s="256" t="str">
        <f t="shared" si="23"/>
        <v>Yes</v>
      </c>
      <c r="O25" s="256" t="str">
        <f t="shared" si="24"/>
        <v>No</v>
      </c>
      <c r="P25" s="256" t="str">
        <f t="shared" si="25"/>
        <v>No</v>
      </c>
      <c r="Q25" s="256" t="str">
        <f t="shared" si="26"/>
        <v>No</v>
      </c>
      <c r="R25" s="387" t="str">
        <f t="shared" si="27"/>
        <v>No</v>
      </c>
      <c r="S25" s="387" t="str">
        <f t="shared" si="28"/>
        <v>No</v>
      </c>
      <c r="T25" s="387" t="str">
        <f t="shared" si="29"/>
        <v>No</v>
      </c>
      <c r="U25" s="387" t="str">
        <f t="shared" si="30"/>
        <v>No</v>
      </c>
      <c r="V25" s="387" t="str">
        <f t="shared" si="31"/>
        <v>No</v>
      </c>
      <c r="W25" s="201">
        <f t="shared" si="19"/>
        <v>4</v>
      </c>
      <c r="X25" s="201">
        <f t="shared" si="20"/>
        <v>8</v>
      </c>
      <c r="Y25" s="201">
        <f t="shared" si="21"/>
        <v>12</v>
      </c>
      <c r="Z25" s="201">
        <f t="shared" si="22"/>
        <v>16</v>
      </c>
    </row>
    <row r="26" spans="2:26" hidden="1">
      <c r="B26" s="201" t="s">
        <v>1974</v>
      </c>
      <c r="C26" s="201" t="str">
        <f>'Daily Mbr Ins'!C58</f>
        <v>004</v>
      </c>
      <c r="D26" s="201">
        <f>'Daily Mbr Ins'!B58</f>
        <v>8077</v>
      </c>
      <c r="E26" s="201" t="str">
        <f>'Daily Mbr Ins'!D58</f>
        <v>Tucson</v>
      </c>
      <c r="F26" s="201">
        <f>'Daily Mbr Ins'!F58</f>
        <v>22</v>
      </c>
      <c r="G26" s="201">
        <f>'Daily Mbr Ins'!L58</f>
        <v>3</v>
      </c>
      <c r="H26" s="241">
        <f t="shared" si="17"/>
        <v>13.636363636363637</v>
      </c>
      <c r="I26" s="242">
        <f t="shared" si="1"/>
        <v>19</v>
      </c>
      <c r="J26" s="201">
        <f>'Daily Mbr Ins'!N58</f>
        <v>8</v>
      </c>
      <c r="K26" s="201">
        <f>'Daily Mbr Ins'!T58</f>
        <v>1</v>
      </c>
      <c r="L26" s="241">
        <f t="shared" si="18"/>
        <v>12.5</v>
      </c>
      <c r="M26" s="201">
        <f t="shared" si="3"/>
        <v>7</v>
      </c>
      <c r="N26" s="256" t="str">
        <f t="shared" si="23"/>
        <v>Yes</v>
      </c>
      <c r="O26" s="256" t="str">
        <f t="shared" si="24"/>
        <v>Yes</v>
      </c>
      <c r="P26" s="256" t="str">
        <f t="shared" si="25"/>
        <v>No</v>
      </c>
      <c r="Q26" s="256" t="str">
        <f t="shared" si="26"/>
        <v>No</v>
      </c>
      <c r="R26" s="387" t="str">
        <f t="shared" si="27"/>
        <v>No</v>
      </c>
      <c r="S26" s="387" t="str">
        <f t="shared" si="28"/>
        <v>No</v>
      </c>
      <c r="T26" s="387" t="str">
        <f t="shared" si="29"/>
        <v>No</v>
      </c>
      <c r="U26" s="387" t="str">
        <f t="shared" si="30"/>
        <v>Yes</v>
      </c>
      <c r="V26" s="387" t="str">
        <f t="shared" si="31"/>
        <v>No</v>
      </c>
      <c r="W26" s="201">
        <f t="shared" si="19"/>
        <v>19</v>
      </c>
      <c r="X26" s="201">
        <f t="shared" si="20"/>
        <v>41</v>
      </c>
      <c r="Y26" s="201">
        <f t="shared" si="21"/>
        <v>63</v>
      </c>
      <c r="Z26" s="201">
        <f t="shared" si="22"/>
        <v>85</v>
      </c>
    </row>
    <row r="27" spans="2:26" hidden="1">
      <c r="B27" s="201" t="s">
        <v>1974</v>
      </c>
      <c r="C27" s="201" t="str">
        <f>'Daily Mbr Ins'!C133</f>
        <v>004</v>
      </c>
      <c r="D27" s="201">
        <f>'Daily Mbr Ins'!B133</f>
        <v>14089</v>
      </c>
      <c r="E27" s="201" t="str">
        <f>'Daily Mbr Ins'!D133</f>
        <v>Marana</v>
      </c>
      <c r="F27" s="201">
        <f>'Daily Mbr Ins'!F133</f>
        <v>4</v>
      </c>
      <c r="G27" s="201">
        <f>'Daily Mbr Ins'!L133</f>
        <v>0</v>
      </c>
      <c r="H27" s="241">
        <f t="shared" si="17"/>
        <v>0</v>
      </c>
      <c r="I27" s="242">
        <f t="shared" si="1"/>
        <v>4</v>
      </c>
      <c r="J27" s="201">
        <f>'Daily Mbr Ins'!N133</f>
        <v>3</v>
      </c>
      <c r="K27" s="201">
        <f>'Daily Mbr Ins'!T133</f>
        <v>0</v>
      </c>
      <c r="L27" s="241">
        <f t="shared" si="18"/>
        <v>0</v>
      </c>
      <c r="M27" s="201">
        <f t="shared" si="3"/>
        <v>3</v>
      </c>
      <c r="N27" s="256" t="str">
        <f t="shared" si="23"/>
        <v>Yes</v>
      </c>
      <c r="O27" s="256" t="str">
        <f t="shared" si="24"/>
        <v>No</v>
      </c>
      <c r="P27" s="256" t="str">
        <f t="shared" si="25"/>
        <v>No</v>
      </c>
      <c r="Q27" s="256" t="str">
        <f t="shared" si="26"/>
        <v>No</v>
      </c>
      <c r="R27" s="387" t="str">
        <f t="shared" si="27"/>
        <v>No</v>
      </c>
      <c r="S27" s="387" t="str">
        <f t="shared" si="28"/>
        <v>No</v>
      </c>
      <c r="T27" s="387" t="str">
        <f t="shared" si="29"/>
        <v>No</v>
      </c>
      <c r="U27" s="387" t="str">
        <f t="shared" si="30"/>
        <v>No</v>
      </c>
      <c r="V27" s="387" t="str">
        <f t="shared" si="31"/>
        <v>No</v>
      </c>
      <c r="W27" s="201">
        <f t="shared" si="19"/>
        <v>4</v>
      </c>
      <c r="X27" s="201">
        <f t="shared" si="20"/>
        <v>8</v>
      </c>
      <c r="Y27" s="201">
        <f t="shared" si="21"/>
        <v>12</v>
      </c>
      <c r="Z27" s="201">
        <f t="shared" si="22"/>
        <v>16</v>
      </c>
    </row>
    <row r="28" spans="2:26" hidden="1">
      <c r="B28" s="201" t="s">
        <v>1974</v>
      </c>
      <c r="C28" s="201" t="str">
        <f>'Daily Mbr Ins'!C144</f>
        <v>004</v>
      </c>
      <c r="D28" s="201">
        <f>'Daily Mbr Ins'!B144</f>
        <v>14621</v>
      </c>
      <c r="E28" s="201" t="str">
        <f>'Daily Mbr Ins'!D144</f>
        <v>Tucson</v>
      </c>
      <c r="F28" s="201">
        <f>'Daily Mbr Ins'!F144</f>
        <v>4</v>
      </c>
      <c r="G28" s="201">
        <f>'Daily Mbr Ins'!L144</f>
        <v>0</v>
      </c>
      <c r="H28" s="241">
        <f t="shared" si="17"/>
        <v>0</v>
      </c>
      <c r="I28" s="242">
        <f t="shared" si="1"/>
        <v>4</v>
      </c>
      <c r="J28" s="201">
        <f>'Daily Mbr Ins'!N144</f>
        <v>3</v>
      </c>
      <c r="K28" s="201">
        <f>'Daily Mbr Ins'!T144</f>
        <v>0</v>
      </c>
      <c r="L28" s="241">
        <f t="shared" si="18"/>
        <v>0</v>
      </c>
      <c r="M28" s="201">
        <f t="shared" si="3"/>
        <v>3</v>
      </c>
      <c r="N28" s="256" t="str">
        <f t="shared" si="23"/>
        <v>Yes</v>
      </c>
      <c r="O28" s="256" t="str">
        <f t="shared" si="24"/>
        <v>No</v>
      </c>
      <c r="P28" s="256" t="str">
        <f t="shared" si="25"/>
        <v>No</v>
      </c>
      <c r="Q28" s="256" t="str">
        <f t="shared" si="26"/>
        <v>No</v>
      </c>
      <c r="R28" s="387" t="str">
        <f t="shared" si="27"/>
        <v>No</v>
      </c>
      <c r="S28" s="387" t="str">
        <f t="shared" si="28"/>
        <v>No</v>
      </c>
      <c r="T28" s="387" t="str">
        <f t="shared" si="29"/>
        <v>Yes</v>
      </c>
      <c r="U28" s="387" t="str">
        <f t="shared" si="30"/>
        <v>No</v>
      </c>
      <c r="V28" s="387" t="str">
        <f t="shared" si="31"/>
        <v>No</v>
      </c>
      <c r="W28" s="201">
        <f t="shared" si="19"/>
        <v>4</v>
      </c>
      <c r="X28" s="201">
        <f t="shared" si="20"/>
        <v>8</v>
      </c>
      <c r="Y28" s="201">
        <f t="shared" si="21"/>
        <v>12</v>
      </c>
      <c r="Z28" s="201">
        <f t="shared" si="22"/>
        <v>16</v>
      </c>
    </row>
    <row r="29" spans="2:26" hidden="1">
      <c r="B29" s="201" t="s">
        <v>1974</v>
      </c>
      <c r="C29" s="201" t="str">
        <f>'Daily Mbr Ins'!C152</f>
        <v>004</v>
      </c>
      <c r="D29" s="201">
        <f>'Daily Mbr Ins'!B152</f>
        <v>15704</v>
      </c>
      <c r="E29" s="201" t="str">
        <f>'Daily Mbr Ins'!D152</f>
        <v>Picture Rocks</v>
      </c>
      <c r="F29" s="201">
        <f>'Daily Mbr Ins'!F152</f>
        <v>5</v>
      </c>
      <c r="G29" s="201">
        <f>'Daily Mbr Ins'!L152</f>
        <v>0</v>
      </c>
      <c r="H29" s="241">
        <f t="shared" si="17"/>
        <v>0</v>
      </c>
      <c r="I29" s="242">
        <f t="shared" si="1"/>
        <v>5</v>
      </c>
      <c r="J29" s="201">
        <f>'Daily Mbr Ins'!N152</f>
        <v>3</v>
      </c>
      <c r="K29" s="201">
        <f>'Daily Mbr Ins'!T152</f>
        <v>0</v>
      </c>
      <c r="L29" s="241">
        <f t="shared" si="18"/>
        <v>0</v>
      </c>
      <c r="M29" s="201">
        <f t="shared" si="3"/>
        <v>3</v>
      </c>
      <c r="N29" s="256" t="str">
        <f t="shared" si="23"/>
        <v>Yes</v>
      </c>
      <c r="O29" s="256" t="str">
        <f t="shared" si="24"/>
        <v>Yes</v>
      </c>
      <c r="P29" s="256" t="str">
        <f t="shared" si="25"/>
        <v>No</v>
      </c>
      <c r="Q29" s="256" t="str">
        <f t="shared" si="26"/>
        <v>No</v>
      </c>
      <c r="R29" s="387" t="str">
        <f t="shared" si="27"/>
        <v>No</v>
      </c>
      <c r="S29" s="387" t="str">
        <f t="shared" si="28"/>
        <v>Yes</v>
      </c>
      <c r="T29" s="387" t="str">
        <f t="shared" si="29"/>
        <v>No</v>
      </c>
      <c r="U29" s="387" t="str">
        <f t="shared" si="30"/>
        <v>No</v>
      </c>
      <c r="V29" s="387" t="str">
        <f t="shared" si="31"/>
        <v>Yes</v>
      </c>
      <c r="W29" s="201">
        <f t="shared" si="19"/>
        <v>5</v>
      </c>
      <c r="X29" s="201">
        <f t="shared" si="20"/>
        <v>10</v>
      </c>
      <c r="Y29" s="201">
        <f t="shared" si="21"/>
        <v>15</v>
      </c>
      <c r="Z29" s="201">
        <f t="shared" si="22"/>
        <v>20</v>
      </c>
    </row>
    <row r="30" spans="2:26" hidden="1">
      <c r="B30" s="201" t="s">
        <v>620</v>
      </c>
      <c r="C30" s="201" t="str">
        <f>'Daily Mbr Ins'!C51</f>
        <v>005</v>
      </c>
      <c r="D30" s="201">
        <f>'Daily Mbr Ins'!B51</f>
        <v>7521</v>
      </c>
      <c r="E30" s="201" t="str">
        <f>'Daily Mbr Ins'!D51</f>
        <v>Benson</v>
      </c>
      <c r="F30" s="201">
        <f>'Daily Mbr Ins'!F51</f>
        <v>4</v>
      </c>
      <c r="G30" s="201">
        <f>'Daily Mbr Ins'!L51</f>
        <v>-6</v>
      </c>
      <c r="H30" s="241">
        <f t="shared" si="17"/>
        <v>-150</v>
      </c>
      <c r="I30" s="242">
        <f t="shared" si="1"/>
        <v>10</v>
      </c>
      <c r="J30" s="201">
        <f>'Daily Mbr Ins'!N51</f>
        <v>3</v>
      </c>
      <c r="K30" s="201">
        <f>'Daily Mbr Ins'!T51</f>
        <v>-2</v>
      </c>
      <c r="L30" s="241">
        <f t="shared" si="18"/>
        <v>-66.666666666666671</v>
      </c>
      <c r="M30" s="201">
        <f t="shared" si="3"/>
        <v>5</v>
      </c>
      <c r="N30" s="256" t="str">
        <f t="shared" si="23"/>
        <v>No</v>
      </c>
      <c r="O30" s="256" t="str">
        <f t="shared" si="24"/>
        <v>Yes</v>
      </c>
      <c r="P30" s="256" t="str">
        <f t="shared" si="25"/>
        <v>No</v>
      </c>
      <c r="Q30" s="256" t="str">
        <f t="shared" si="26"/>
        <v>No</v>
      </c>
      <c r="R30" s="387" t="str">
        <f t="shared" si="27"/>
        <v>No</v>
      </c>
      <c r="S30" s="387" t="str">
        <f t="shared" si="28"/>
        <v>Yes</v>
      </c>
      <c r="T30" s="387" t="str">
        <f t="shared" si="29"/>
        <v>No</v>
      </c>
      <c r="U30" s="387" t="str">
        <f t="shared" si="30"/>
        <v>No</v>
      </c>
      <c r="V30" s="387" t="str">
        <f t="shared" si="31"/>
        <v>No</v>
      </c>
      <c r="W30" s="201">
        <f t="shared" si="19"/>
        <v>10</v>
      </c>
      <c r="X30" s="201">
        <f t="shared" si="20"/>
        <v>14</v>
      </c>
      <c r="Y30" s="201">
        <f t="shared" si="21"/>
        <v>18</v>
      </c>
      <c r="Z30" s="201">
        <f t="shared" si="22"/>
        <v>22</v>
      </c>
    </row>
    <row r="31" spans="2:26" hidden="1">
      <c r="B31" s="201" t="s">
        <v>620</v>
      </c>
      <c r="C31" s="201" t="str">
        <f>'Daily Mbr Ins'!C62</f>
        <v>005</v>
      </c>
      <c r="D31" s="277">
        <f>'Daily Mbr Ins'!B62</f>
        <v>8105</v>
      </c>
      <c r="E31" s="277" t="str">
        <f>'Daily Mbr Ins'!D62</f>
        <v>Willcox</v>
      </c>
      <c r="F31" s="201">
        <f>'Daily Mbr Ins'!F62</f>
        <v>4</v>
      </c>
      <c r="G31" s="201">
        <f>'Daily Mbr Ins'!L62</f>
        <v>0</v>
      </c>
      <c r="H31" s="241">
        <f t="shared" si="17"/>
        <v>0</v>
      </c>
      <c r="I31" s="242">
        <f t="shared" si="1"/>
        <v>4</v>
      </c>
      <c r="J31" s="201">
        <f>'Daily Mbr Ins'!N62</f>
        <v>3</v>
      </c>
      <c r="K31" s="201">
        <f>'Daily Mbr Ins'!T62</f>
        <v>0</v>
      </c>
      <c r="L31" s="241">
        <f t="shared" si="18"/>
        <v>0</v>
      </c>
      <c r="M31" s="201">
        <f t="shared" si="3"/>
        <v>3</v>
      </c>
      <c r="N31" s="256" t="str">
        <f t="shared" si="23"/>
        <v>No</v>
      </c>
      <c r="O31" s="256" t="str">
        <f t="shared" si="24"/>
        <v>No</v>
      </c>
      <c r="P31" s="256" t="str">
        <f t="shared" si="25"/>
        <v>No</v>
      </c>
      <c r="Q31" s="256" t="str">
        <f t="shared" si="26"/>
        <v>No</v>
      </c>
      <c r="R31" s="387" t="str">
        <f t="shared" si="27"/>
        <v>No</v>
      </c>
      <c r="S31" s="387" t="str">
        <f t="shared" si="28"/>
        <v>No</v>
      </c>
      <c r="T31" s="387" t="str">
        <f t="shared" si="29"/>
        <v>No</v>
      </c>
      <c r="U31" s="387" t="str">
        <f t="shared" si="30"/>
        <v>No</v>
      </c>
      <c r="V31" s="387" t="str">
        <f t="shared" si="31"/>
        <v>No</v>
      </c>
      <c r="W31" s="201">
        <f t="shared" si="19"/>
        <v>4</v>
      </c>
      <c r="X31" s="201">
        <f t="shared" si="20"/>
        <v>8</v>
      </c>
      <c r="Y31" s="201">
        <f t="shared" si="21"/>
        <v>12</v>
      </c>
      <c r="Z31" s="201">
        <f t="shared" si="22"/>
        <v>16</v>
      </c>
    </row>
    <row r="32" spans="2:26" hidden="1">
      <c r="B32" s="201" t="s">
        <v>620</v>
      </c>
      <c r="C32" s="201" t="str">
        <f>'Daily Mbr Ins'!C89</f>
        <v>005</v>
      </c>
      <c r="D32" s="201">
        <f>'Daily Mbr Ins'!B89</f>
        <v>10762</v>
      </c>
      <c r="E32" s="201" t="str">
        <f>'Daily Mbr Ins'!D89</f>
        <v>Tucson</v>
      </c>
      <c r="F32" s="201">
        <f>'Daily Mbr Ins'!F89</f>
        <v>12</v>
      </c>
      <c r="G32" s="201">
        <f>'Daily Mbr Ins'!L89</f>
        <v>-2</v>
      </c>
      <c r="H32" s="241">
        <f t="shared" si="17"/>
        <v>-16.666666666666668</v>
      </c>
      <c r="I32" s="242">
        <f t="shared" si="1"/>
        <v>14</v>
      </c>
      <c r="J32" s="201">
        <f>'Daily Mbr Ins'!N89</f>
        <v>4</v>
      </c>
      <c r="K32" s="201">
        <f>'Daily Mbr Ins'!T89</f>
        <v>0</v>
      </c>
      <c r="L32" s="241">
        <f t="shared" si="18"/>
        <v>0</v>
      </c>
      <c r="M32" s="201">
        <f t="shared" si="3"/>
        <v>4</v>
      </c>
      <c r="N32" s="256" t="str">
        <f t="shared" si="23"/>
        <v>Yes</v>
      </c>
      <c r="O32" s="256" t="str">
        <f t="shared" si="24"/>
        <v>Yes</v>
      </c>
      <c r="P32" s="256" t="str">
        <f t="shared" si="25"/>
        <v>No</v>
      </c>
      <c r="Q32" s="256" t="str">
        <f t="shared" si="26"/>
        <v>No</v>
      </c>
      <c r="R32" s="387" t="str">
        <f t="shared" si="27"/>
        <v>No</v>
      </c>
      <c r="S32" s="387" t="str">
        <f t="shared" si="28"/>
        <v>Yes</v>
      </c>
      <c r="T32" s="387" t="str">
        <f t="shared" si="29"/>
        <v>Yes</v>
      </c>
      <c r="U32" s="387" t="str">
        <f t="shared" si="30"/>
        <v>No</v>
      </c>
      <c r="V32" s="387" t="str">
        <f t="shared" si="31"/>
        <v>No</v>
      </c>
      <c r="W32" s="201">
        <f t="shared" si="19"/>
        <v>14</v>
      </c>
      <c r="X32" s="201">
        <f t="shared" si="20"/>
        <v>26</v>
      </c>
      <c r="Y32" s="201">
        <f t="shared" si="21"/>
        <v>38</v>
      </c>
      <c r="Z32" s="201">
        <f t="shared" si="22"/>
        <v>50</v>
      </c>
    </row>
    <row r="33" spans="2:26" hidden="1">
      <c r="B33" s="201" t="s">
        <v>620</v>
      </c>
      <c r="C33" s="201" t="str">
        <f>'Daily Mbr Ins'!C139</f>
        <v>005</v>
      </c>
      <c r="D33" s="201">
        <f>'Daily Mbr Ins'!B139</f>
        <v>14230</v>
      </c>
      <c r="E33" s="201" t="str">
        <f>'Daily Mbr Ins'!D139</f>
        <v>Vail</v>
      </c>
      <c r="F33" s="201">
        <f>'Daily Mbr Ins'!F139</f>
        <v>11</v>
      </c>
      <c r="G33" s="201">
        <f>'Daily Mbr Ins'!L139</f>
        <v>-3</v>
      </c>
      <c r="H33" s="241">
        <f t="shared" si="17"/>
        <v>-27.272727272727273</v>
      </c>
      <c r="I33" s="242">
        <f t="shared" si="1"/>
        <v>14</v>
      </c>
      <c r="J33" s="201">
        <f>'Daily Mbr Ins'!N139</f>
        <v>4</v>
      </c>
      <c r="K33" s="201">
        <f>'Daily Mbr Ins'!T139</f>
        <v>-2</v>
      </c>
      <c r="L33" s="241">
        <f t="shared" si="18"/>
        <v>-50</v>
      </c>
      <c r="M33" s="201">
        <f t="shared" si="3"/>
        <v>6</v>
      </c>
      <c r="N33" s="256" t="str">
        <f t="shared" si="23"/>
        <v>Yes</v>
      </c>
      <c r="O33" s="256" t="str">
        <f t="shared" si="24"/>
        <v>No</v>
      </c>
      <c r="P33" s="256" t="str">
        <f t="shared" si="25"/>
        <v>No</v>
      </c>
      <c r="Q33" s="256" t="str">
        <f t="shared" si="26"/>
        <v>No</v>
      </c>
      <c r="R33" s="387" t="str">
        <f t="shared" si="27"/>
        <v>No</v>
      </c>
      <c r="S33" s="387" t="str">
        <f t="shared" si="28"/>
        <v>No</v>
      </c>
      <c r="T33" s="387" t="str">
        <f t="shared" si="29"/>
        <v>Yes</v>
      </c>
      <c r="U33" s="387" t="str">
        <f t="shared" si="30"/>
        <v>No</v>
      </c>
      <c r="V33" s="387" t="str">
        <f t="shared" si="31"/>
        <v>No</v>
      </c>
      <c r="W33" s="201">
        <f t="shared" si="19"/>
        <v>14</v>
      </c>
      <c r="X33" s="201">
        <f t="shared" si="20"/>
        <v>25</v>
      </c>
      <c r="Y33" s="201">
        <f t="shared" si="21"/>
        <v>36</v>
      </c>
      <c r="Z33" s="201">
        <f t="shared" si="22"/>
        <v>47</v>
      </c>
    </row>
    <row r="34" spans="2:26" hidden="1">
      <c r="B34" s="201" t="s">
        <v>620</v>
      </c>
      <c r="C34" s="201" t="str">
        <f>'Daily Mbr Ins'!C36</f>
        <v>006</v>
      </c>
      <c r="D34" s="201">
        <f>'Daily Mbr Ins'!B36</f>
        <v>5542</v>
      </c>
      <c r="E34" s="201" t="str">
        <f>'Daily Mbr Ins'!D36</f>
        <v>San Manuel</v>
      </c>
      <c r="F34" s="201">
        <f>'Daily Mbr Ins'!F36</f>
        <v>5</v>
      </c>
      <c r="G34" s="201">
        <f>'Daily Mbr Ins'!L36</f>
        <v>0</v>
      </c>
      <c r="H34" s="241">
        <f t="shared" si="17"/>
        <v>0</v>
      </c>
      <c r="I34" s="242">
        <f t="shared" si="1"/>
        <v>5</v>
      </c>
      <c r="J34" s="201">
        <f>'Daily Mbr Ins'!N36</f>
        <v>3</v>
      </c>
      <c r="K34" s="201">
        <f>'Daily Mbr Ins'!T36</f>
        <v>0</v>
      </c>
      <c r="L34" s="241">
        <f t="shared" si="18"/>
        <v>0</v>
      </c>
      <c r="M34" s="201">
        <f t="shared" si="3"/>
        <v>3</v>
      </c>
      <c r="N34" s="256" t="str">
        <f t="shared" si="23"/>
        <v>Yes</v>
      </c>
      <c r="O34" s="256" t="str">
        <f t="shared" si="24"/>
        <v>No</v>
      </c>
      <c r="P34" s="256" t="str">
        <f t="shared" si="25"/>
        <v>No</v>
      </c>
      <c r="Q34" s="256" t="str">
        <f t="shared" si="26"/>
        <v>No</v>
      </c>
      <c r="R34" s="387" t="str">
        <f t="shared" si="27"/>
        <v>No</v>
      </c>
      <c r="S34" s="387" t="str">
        <f t="shared" si="28"/>
        <v>No</v>
      </c>
      <c r="T34" s="387" t="str">
        <f t="shared" si="29"/>
        <v>Yes</v>
      </c>
      <c r="U34" s="387" t="str">
        <f t="shared" si="30"/>
        <v>No</v>
      </c>
      <c r="V34" s="387" t="str">
        <f t="shared" si="31"/>
        <v>No</v>
      </c>
      <c r="W34" s="201">
        <f t="shared" si="19"/>
        <v>5</v>
      </c>
      <c r="X34" s="201">
        <f t="shared" si="20"/>
        <v>10</v>
      </c>
      <c r="Y34" s="201">
        <f t="shared" si="21"/>
        <v>15</v>
      </c>
      <c r="Z34" s="201">
        <f t="shared" si="22"/>
        <v>20</v>
      </c>
    </row>
    <row r="35" spans="2:26" hidden="1">
      <c r="B35" s="201" t="s">
        <v>620</v>
      </c>
      <c r="C35" s="201" t="str">
        <f>'Daily Mbr Ins'!C44</f>
        <v>006</v>
      </c>
      <c r="D35" s="201">
        <f>'Daily Mbr Ins'!B44</f>
        <v>6933</v>
      </c>
      <c r="E35" s="201" t="str">
        <f>'Daily Mbr Ins'!D44</f>
        <v>Tucson</v>
      </c>
      <c r="F35" s="201">
        <f>'Daily Mbr Ins'!F44</f>
        <v>7</v>
      </c>
      <c r="G35" s="201">
        <f>'Daily Mbr Ins'!L44</f>
        <v>0</v>
      </c>
      <c r="H35" s="241">
        <f t="shared" si="17"/>
        <v>0</v>
      </c>
      <c r="I35" s="242">
        <f t="shared" si="1"/>
        <v>7</v>
      </c>
      <c r="J35" s="201">
        <f>'Daily Mbr Ins'!N44</f>
        <v>3</v>
      </c>
      <c r="K35" s="201">
        <f>'Daily Mbr Ins'!T44</f>
        <v>0</v>
      </c>
      <c r="L35" s="241">
        <f t="shared" si="18"/>
        <v>0</v>
      </c>
      <c r="M35" s="201">
        <f t="shared" si="3"/>
        <v>3</v>
      </c>
      <c r="N35" s="256" t="str">
        <f t="shared" si="23"/>
        <v>Yes</v>
      </c>
      <c r="O35" s="256" t="str">
        <f t="shared" si="24"/>
        <v>No</v>
      </c>
      <c r="P35" s="256" t="str">
        <f t="shared" si="25"/>
        <v>No</v>
      </c>
      <c r="Q35" s="256" t="str">
        <f t="shared" si="26"/>
        <v>No</v>
      </c>
      <c r="R35" s="387" t="str">
        <f t="shared" si="27"/>
        <v>No</v>
      </c>
      <c r="S35" s="387" t="str">
        <f t="shared" si="28"/>
        <v>No</v>
      </c>
      <c r="T35" s="387" t="str">
        <f t="shared" si="29"/>
        <v>Yes</v>
      </c>
      <c r="U35" s="387" t="str">
        <f t="shared" si="30"/>
        <v>No</v>
      </c>
      <c r="V35" s="387" t="str">
        <f t="shared" si="31"/>
        <v>No</v>
      </c>
      <c r="W35" s="277">
        <f t="shared" si="19"/>
        <v>7</v>
      </c>
      <c r="X35" s="277">
        <f t="shared" si="20"/>
        <v>14</v>
      </c>
      <c r="Y35" s="277">
        <f t="shared" si="21"/>
        <v>21</v>
      </c>
      <c r="Z35" s="277">
        <f t="shared" si="22"/>
        <v>28</v>
      </c>
    </row>
    <row r="36" spans="2:26" hidden="1">
      <c r="B36" s="201" t="s">
        <v>620</v>
      </c>
      <c r="C36" s="201" t="str">
        <f>'Daily Mbr Ins'!C111</f>
        <v>006</v>
      </c>
      <c r="D36" s="201">
        <f>'Daily Mbr Ins'!B111</f>
        <v>12345</v>
      </c>
      <c r="E36" s="201" t="str">
        <f>'Daily Mbr Ins'!D111</f>
        <v>Catalina</v>
      </c>
      <c r="F36" s="201">
        <f>'Daily Mbr Ins'!F111</f>
        <v>11</v>
      </c>
      <c r="G36" s="201">
        <f>'Daily Mbr Ins'!L111</f>
        <v>-2</v>
      </c>
      <c r="H36" s="241">
        <f t="shared" si="17"/>
        <v>-18.181818181818183</v>
      </c>
      <c r="I36" s="242">
        <f t="shared" si="1"/>
        <v>13</v>
      </c>
      <c r="J36" s="201">
        <f>'Daily Mbr Ins'!N111</f>
        <v>4</v>
      </c>
      <c r="K36" s="201">
        <f>'Daily Mbr Ins'!T111</f>
        <v>0</v>
      </c>
      <c r="L36" s="241">
        <f t="shared" si="18"/>
        <v>0</v>
      </c>
      <c r="M36" s="201">
        <f t="shared" si="3"/>
        <v>4</v>
      </c>
      <c r="N36" s="256" t="str">
        <f t="shared" si="23"/>
        <v>Yes</v>
      </c>
      <c r="O36" s="256" t="str">
        <f t="shared" si="24"/>
        <v>Yes</v>
      </c>
      <c r="P36" s="256" t="str">
        <f t="shared" si="25"/>
        <v>No</v>
      </c>
      <c r="Q36" s="256" t="str">
        <f t="shared" si="26"/>
        <v>No</v>
      </c>
      <c r="R36" s="387" t="str">
        <f t="shared" si="27"/>
        <v>No</v>
      </c>
      <c r="S36" s="387" t="str">
        <f t="shared" si="28"/>
        <v>No</v>
      </c>
      <c r="T36" s="387" t="str">
        <f t="shared" si="29"/>
        <v>Yes</v>
      </c>
      <c r="U36" s="387" t="str">
        <f t="shared" si="30"/>
        <v>No</v>
      </c>
      <c r="V36" s="387" t="str">
        <f t="shared" si="31"/>
        <v>No</v>
      </c>
      <c r="W36" s="277">
        <f t="shared" si="19"/>
        <v>13</v>
      </c>
      <c r="X36" s="277">
        <f t="shared" si="20"/>
        <v>24</v>
      </c>
      <c r="Y36" s="277">
        <f t="shared" si="21"/>
        <v>35</v>
      </c>
      <c r="Z36" s="277">
        <f t="shared" si="22"/>
        <v>46</v>
      </c>
    </row>
    <row r="37" spans="2:26" hidden="1">
      <c r="B37" s="277" t="s">
        <v>620</v>
      </c>
      <c r="C37" s="277" t="str">
        <f>'Daily Mbr Ins'!C121</f>
        <v>006</v>
      </c>
      <c r="D37" s="277">
        <f>'Daily Mbr Ins'!B121</f>
        <v>13272</v>
      </c>
      <c r="E37" s="277" t="str">
        <f>'Daily Mbr Ins'!D121</f>
        <v>Oro Valley</v>
      </c>
      <c r="F37" s="201">
        <f>'Daily Mbr Ins'!F121</f>
        <v>12</v>
      </c>
      <c r="G37" s="201">
        <f>'Daily Mbr Ins'!L121</f>
        <v>3</v>
      </c>
      <c r="H37" s="241">
        <f t="shared" si="17"/>
        <v>25</v>
      </c>
      <c r="I37" s="242">
        <f t="shared" si="1"/>
        <v>9</v>
      </c>
      <c r="J37" s="201">
        <f>'Daily Mbr Ins'!N121</f>
        <v>4</v>
      </c>
      <c r="K37" s="201">
        <f>'Daily Mbr Ins'!T121</f>
        <v>0</v>
      </c>
      <c r="L37" s="241">
        <f t="shared" si="18"/>
        <v>0</v>
      </c>
      <c r="M37" s="201">
        <f t="shared" si="3"/>
        <v>4</v>
      </c>
      <c r="N37" s="256" t="str">
        <f t="shared" si="23"/>
        <v>Yes</v>
      </c>
      <c r="O37" s="256" t="str">
        <f t="shared" si="24"/>
        <v>Yes</v>
      </c>
      <c r="P37" s="256" t="str">
        <f t="shared" si="25"/>
        <v>No</v>
      </c>
      <c r="Q37" s="256" t="str">
        <f t="shared" si="26"/>
        <v>No</v>
      </c>
      <c r="R37" s="387" t="str">
        <f t="shared" si="27"/>
        <v>No</v>
      </c>
      <c r="S37" s="387" t="str">
        <f t="shared" si="28"/>
        <v>Yes</v>
      </c>
      <c r="T37" s="387" t="str">
        <f t="shared" si="29"/>
        <v>Yes</v>
      </c>
      <c r="U37" s="387" t="str">
        <f t="shared" si="30"/>
        <v>Yes</v>
      </c>
      <c r="V37" s="387" t="str">
        <f t="shared" si="31"/>
        <v>No</v>
      </c>
      <c r="W37" s="277">
        <f t="shared" si="19"/>
        <v>9</v>
      </c>
      <c r="X37" s="277">
        <f t="shared" si="20"/>
        <v>21</v>
      </c>
      <c r="Y37" s="277">
        <f t="shared" si="21"/>
        <v>33</v>
      </c>
      <c r="Z37" s="277">
        <f t="shared" si="22"/>
        <v>45</v>
      </c>
    </row>
    <row r="38" spans="2:26">
      <c r="B38" s="201" t="s">
        <v>625</v>
      </c>
      <c r="C38" s="201" t="str">
        <f>'Daily Mbr Ins'!C87</f>
        <v>007</v>
      </c>
      <c r="D38" s="201">
        <f>'Daily Mbr Ins'!B87</f>
        <v>10441</v>
      </c>
      <c r="E38" s="201" t="str">
        <f>'Daily Mbr Ins'!D87</f>
        <v>Tucson</v>
      </c>
      <c r="F38" s="201">
        <f>'Daily Mbr Ins'!F87</f>
        <v>14</v>
      </c>
      <c r="G38" s="201">
        <f>'Daily Mbr Ins'!L87</f>
        <v>0</v>
      </c>
      <c r="H38" s="241">
        <f t="shared" si="17"/>
        <v>0</v>
      </c>
      <c r="I38" s="242">
        <f t="shared" si="1"/>
        <v>14</v>
      </c>
      <c r="J38" s="201">
        <f>'Daily Mbr Ins'!N87</f>
        <v>5</v>
      </c>
      <c r="K38" s="201">
        <f>'Daily Mbr Ins'!T87</f>
        <v>0</v>
      </c>
      <c r="L38" s="241">
        <f t="shared" si="18"/>
        <v>0</v>
      </c>
      <c r="M38" s="201">
        <f t="shared" si="3"/>
        <v>5</v>
      </c>
      <c r="N38" s="256" t="str">
        <f t="shared" si="23"/>
        <v>Yes</v>
      </c>
      <c r="O38" s="256" t="str">
        <f t="shared" si="24"/>
        <v>No</v>
      </c>
      <c r="P38" s="256" t="str">
        <f t="shared" si="25"/>
        <v>No</v>
      </c>
      <c r="Q38" s="256" t="str">
        <f t="shared" si="26"/>
        <v>No</v>
      </c>
      <c r="R38" s="387" t="str">
        <f t="shared" si="27"/>
        <v>No</v>
      </c>
      <c r="S38" s="387" t="str">
        <f t="shared" si="28"/>
        <v>No</v>
      </c>
      <c r="T38" s="387" t="str">
        <f t="shared" si="29"/>
        <v>Yes</v>
      </c>
      <c r="U38" s="387" t="str">
        <f t="shared" si="30"/>
        <v>Yes</v>
      </c>
      <c r="V38" s="387" t="str">
        <f t="shared" si="31"/>
        <v>Yes</v>
      </c>
      <c r="W38" s="277">
        <f t="shared" si="19"/>
        <v>14</v>
      </c>
      <c r="X38" s="277">
        <f t="shared" si="20"/>
        <v>28</v>
      </c>
      <c r="Y38" s="277">
        <f t="shared" si="21"/>
        <v>42</v>
      </c>
      <c r="Z38" s="277">
        <f t="shared" si="22"/>
        <v>56</v>
      </c>
    </row>
    <row r="39" spans="2:26">
      <c r="B39" s="201" t="s">
        <v>625</v>
      </c>
      <c r="C39" s="201" t="str">
        <f>'Daily Mbr Ins'!C101</f>
        <v>007</v>
      </c>
      <c r="D39" s="201">
        <f>'Daily Mbr Ins'!B101</f>
        <v>11855</v>
      </c>
      <c r="E39" s="201" t="str">
        <f>'Daily Mbr Ins'!D101</f>
        <v>Tucson</v>
      </c>
      <c r="F39" s="201">
        <f>'Daily Mbr Ins'!F101</f>
        <v>6</v>
      </c>
      <c r="G39" s="201">
        <f>'Daily Mbr Ins'!L101</f>
        <v>0</v>
      </c>
      <c r="H39" s="241">
        <f t="shared" si="17"/>
        <v>0</v>
      </c>
      <c r="I39" s="242">
        <f t="shared" si="1"/>
        <v>6</v>
      </c>
      <c r="J39" s="201">
        <f>'Daily Mbr Ins'!N101</f>
        <v>3</v>
      </c>
      <c r="K39" s="201">
        <f>'Daily Mbr Ins'!T101</f>
        <v>-1</v>
      </c>
      <c r="L39" s="241">
        <f t="shared" si="18"/>
        <v>-33.333333333333336</v>
      </c>
      <c r="M39" s="201">
        <f t="shared" si="3"/>
        <v>4</v>
      </c>
      <c r="N39" s="256" t="str">
        <f t="shared" si="23"/>
        <v>Yes</v>
      </c>
      <c r="O39" s="256" t="str">
        <f t="shared" si="24"/>
        <v>Yes</v>
      </c>
      <c r="P39" s="256" t="str">
        <f t="shared" si="25"/>
        <v>No</v>
      </c>
      <c r="Q39" s="256" t="str">
        <f t="shared" si="26"/>
        <v>No</v>
      </c>
      <c r="R39" s="387" t="str">
        <f t="shared" si="27"/>
        <v>No</v>
      </c>
      <c r="S39" s="387" t="str">
        <f t="shared" si="28"/>
        <v>No</v>
      </c>
      <c r="T39" s="387" t="str">
        <f t="shared" si="29"/>
        <v>Yes</v>
      </c>
      <c r="U39" s="387" t="str">
        <f t="shared" si="30"/>
        <v>No</v>
      </c>
      <c r="V39" s="387" t="str">
        <f t="shared" si="31"/>
        <v>Yes</v>
      </c>
      <c r="W39" s="277">
        <f t="shared" si="19"/>
        <v>6</v>
      </c>
      <c r="X39" s="277">
        <f t="shared" si="20"/>
        <v>12</v>
      </c>
      <c r="Y39" s="277">
        <f t="shared" si="21"/>
        <v>18</v>
      </c>
      <c r="Z39" s="277">
        <f t="shared" si="22"/>
        <v>24</v>
      </c>
    </row>
    <row r="40" spans="2:26">
      <c r="B40" s="201" t="s">
        <v>625</v>
      </c>
      <c r="C40" s="201" t="str">
        <f>'Daily Mbr Ins'!C114</f>
        <v>007</v>
      </c>
      <c r="D40" s="201">
        <f>'Daily Mbr Ins'!B114</f>
        <v>12696</v>
      </c>
      <c r="E40" s="201" t="str">
        <f>'Daily Mbr Ins'!D114</f>
        <v>Tucson</v>
      </c>
      <c r="F40" s="201">
        <f>'Daily Mbr Ins'!F114</f>
        <v>10</v>
      </c>
      <c r="G40" s="201">
        <f>'Daily Mbr Ins'!L114</f>
        <v>-5</v>
      </c>
      <c r="H40" s="241">
        <f t="shared" si="17"/>
        <v>-50</v>
      </c>
      <c r="I40" s="242">
        <f t="shared" si="1"/>
        <v>15</v>
      </c>
      <c r="J40" s="201">
        <f>'Daily Mbr Ins'!N114</f>
        <v>4</v>
      </c>
      <c r="K40" s="201">
        <f>'Daily Mbr Ins'!T114</f>
        <v>0</v>
      </c>
      <c r="L40" s="241">
        <f t="shared" si="18"/>
        <v>0</v>
      </c>
      <c r="M40" s="201">
        <f t="shared" si="3"/>
        <v>4</v>
      </c>
      <c r="N40" s="256" t="str">
        <f t="shared" si="23"/>
        <v>Yes</v>
      </c>
      <c r="O40" s="256" t="str">
        <f t="shared" si="24"/>
        <v>Yes</v>
      </c>
      <c r="P40" s="256" t="str">
        <f t="shared" si="25"/>
        <v>No</v>
      </c>
      <c r="Q40" s="256" t="str">
        <f t="shared" si="26"/>
        <v>No</v>
      </c>
      <c r="R40" s="387" t="str">
        <f t="shared" si="27"/>
        <v>No</v>
      </c>
      <c r="S40" s="387" t="str">
        <f t="shared" si="28"/>
        <v>Yes</v>
      </c>
      <c r="T40" s="387" t="str">
        <f t="shared" si="29"/>
        <v>Yes</v>
      </c>
      <c r="U40" s="387" t="str">
        <f t="shared" si="30"/>
        <v>No</v>
      </c>
      <c r="V40" s="387" t="str">
        <f t="shared" si="31"/>
        <v>No</v>
      </c>
      <c r="W40" s="277">
        <f t="shared" si="19"/>
        <v>15</v>
      </c>
      <c r="X40" s="277">
        <f t="shared" si="20"/>
        <v>25</v>
      </c>
      <c r="Y40" s="277">
        <f t="shared" si="21"/>
        <v>35</v>
      </c>
      <c r="Z40" s="277">
        <f t="shared" si="22"/>
        <v>45</v>
      </c>
    </row>
    <row r="41" spans="2:26">
      <c r="B41" s="201" t="s">
        <v>625</v>
      </c>
      <c r="C41" s="201" t="str">
        <f>'Daily Mbr Ins'!C124</f>
        <v>007</v>
      </c>
      <c r="D41" s="246">
        <f>'Daily Mbr Ins'!B124</f>
        <v>13435</v>
      </c>
      <c r="E41" s="246" t="str">
        <f>'Daily Mbr Ins'!D124</f>
        <v>Davis-Monthan Afb,</v>
      </c>
      <c r="F41" s="201">
        <f>'Daily Mbr Ins'!F124</f>
        <v>4</v>
      </c>
      <c r="G41" s="201">
        <f>'Daily Mbr Ins'!L124</f>
        <v>0</v>
      </c>
      <c r="H41" s="241">
        <f t="shared" si="17"/>
        <v>0</v>
      </c>
      <c r="I41" s="242">
        <f t="shared" si="1"/>
        <v>4</v>
      </c>
      <c r="J41" s="201">
        <f>'Daily Mbr Ins'!N124</f>
        <v>3</v>
      </c>
      <c r="K41" s="201">
        <f>'Daily Mbr Ins'!T124</f>
        <v>0</v>
      </c>
      <c r="L41" s="241">
        <f t="shared" si="18"/>
        <v>0</v>
      </c>
      <c r="M41" s="201">
        <f t="shared" si="3"/>
        <v>3</v>
      </c>
      <c r="N41" s="256"/>
      <c r="O41" s="256"/>
      <c r="P41" s="256"/>
      <c r="Q41" s="256"/>
      <c r="R41" s="387"/>
      <c r="S41" s="387"/>
      <c r="T41" s="387"/>
      <c r="U41" s="387"/>
      <c r="V41" s="387"/>
      <c r="W41" s="277">
        <f t="shared" si="19"/>
        <v>4</v>
      </c>
      <c r="X41" s="277">
        <f t="shared" si="20"/>
        <v>8</v>
      </c>
      <c r="Y41" s="277">
        <f t="shared" si="21"/>
        <v>12</v>
      </c>
      <c r="Z41" s="277">
        <f t="shared" si="22"/>
        <v>16</v>
      </c>
    </row>
    <row r="42" spans="2:26" hidden="1">
      <c r="B42" s="201" t="s">
        <v>620</v>
      </c>
      <c r="C42" s="201" t="str">
        <f>'Daily Mbr Ins'!C19</f>
        <v>008</v>
      </c>
      <c r="D42" s="201">
        <f>'Daily Mbr Ins'!B19</f>
        <v>3121</v>
      </c>
      <c r="E42" s="201" t="str">
        <f>'Daily Mbr Ins'!D19</f>
        <v>Chandler</v>
      </c>
      <c r="F42" s="201">
        <f>'Daily Mbr Ins'!F19</f>
        <v>20</v>
      </c>
      <c r="G42" s="201">
        <f>'Daily Mbr Ins'!L19</f>
        <v>0</v>
      </c>
      <c r="H42" s="241">
        <f t="shared" si="17"/>
        <v>0</v>
      </c>
      <c r="I42" s="242">
        <f t="shared" si="1"/>
        <v>20</v>
      </c>
      <c r="J42" s="201">
        <f>'Daily Mbr Ins'!N19</f>
        <v>7</v>
      </c>
      <c r="K42" s="201">
        <f>'Daily Mbr Ins'!T19</f>
        <v>-1</v>
      </c>
      <c r="L42" s="241">
        <f t="shared" si="18"/>
        <v>-14.285714285714286</v>
      </c>
      <c r="M42" s="201">
        <f t="shared" si="3"/>
        <v>8</v>
      </c>
      <c r="N42" s="256" t="str">
        <f t="shared" ref="N42:N50" si="32">IF(COUNTIF(Missing185,D42)=0,"Yes","No")</f>
        <v>Yes</v>
      </c>
      <c r="O42" s="256" t="str">
        <f t="shared" ref="O42:O50" si="33">IF(COUNTIF(Missing365,D42)=0,"Yes","No")</f>
        <v>Yes</v>
      </c>
      <c r="P42" s="256" t="str">
        <f t="shared" ref="P42:P50" si="34">IF(COUNTIF(Missing1728,D42)=0,"Yes","No")</f>
        <v>No</v>
      </c>
      <c r="Q42" s="256" t="str">
        <f t="shared" ref="Q42:Q50" si="35">IF(COUNTIF(MissingSP7,D42)=0,"Yes","No")</f>
        <v>No</v>
      </c>
      <c r="R42" s="387" t="str">
        <f t="shared" ref="R42:R50" si="36">IF(AND($S42&gt;="Yes", $T42&gt;="Yes", $U42&gt;="Yes", $V42&gt;="Yes"), "Yes", "No")</f>
        <v>No</v>
      </c>
      <c r="S42" s="387" t="str">
        <f t="shared" ref="S42:S50" si="37">IF((COUNTIF(ProgramDir,D42)=0),"No","Yes")</f>
        <v>No</v>
      </c>
      <c r="T42" s="387" t="str">
        <f t="shared" ref="T42:T50" si="38">IF(COUNTIF(NonCompliantGrandKnight,D42)=0,"No","Yes")</f>
        <v>Yes</v>
      </c>
      <c r="U42" s="387" t="str">
        <f t="shared" ref="U42:U50" si="39">IF(COUNTIF(FamilyDir,D42)=0,"No","Yes")</f>
        <v>No</v>
      </c>
      <c r="V42" s="387" t="str">
        <f t="shared" ref="V42:V50" si="40">IF(COUNTIF(CommunityDir,D42)=0,"No","Yes")</f>
        <v>No</v>
      </c>
      <c r="W42" s="277">
        <f t="shared" si="19"/>
        <v>20</v>
      </c>
      <c r="X42" s="277">
        <f t="shared" si="20"/>
        <v>40</v>
      </c>
      <c r="Y42" s="277">
        <f t="shared" si="21"/>
        <v>60</v>
      </c>
      <c r="Z42" s="277">
        <f t="shared" si="22"/>
        <v>80</v>
      </c>
    </row>
    <row r="43" spans="2:26" hidden="1">
      <c r="B43" s="201" t="s">
        <v>620</v>
      </c>
      <c r="C43" s="201" t="str">
        <f>'Daily Mbr Ins'!C78</f>
        <v>008</v>
      </c>
      <c r="D43" s="201">
        <f>'Daily Mbr Ins'!B78</f>
        <v>9678</v>
      </c>
      <c r="E43" s="201" t="str">
        <f>'Daily Mbr Ins'!D78</f>
        <v>Sun Lakes</v>
      </c>
      <c r="F43" s="201">
        <f>'Daily Mbr Ins'!F78</f>
        <v>10</v>
      </c>
      <c r="G43" s="201">
        <f>'Daily Mbr Ins'!L78</f>
        <v>0</v>
      </c>
      <c r="H43" s="241">
        <f t="shared" si="17"/>
        <v>0</v>
      </c>
      <c r="I43" s="242">
        <f t="shared" si="1"/>
        <v>10</v>
      </c>
      <c r="J43" s="201">
        <f>'Daily Mbr Ins'!N78</f>
        <v>4</v>
      </c>
      <c r="K43" s="201">
        <f>'Daily Mbr Ins'!T78</f>
        <v>0</v>
      </c>
      <c r="L43" s="241">
        <f t="shared" si="18"/>
        <v>0</v>
      </c>
      <c r="M43" s="201">
        <f t="shared" si="3"/>
        <v>4</v>
      </c>
      <c r="N43" s="256" t="str">
        <f t="shared" si="32"/>
        <v>Yes</v>
      </c>
      <c r="O43" s="256" t="str">
        <f t="shared" si="33"/>
        <v>No</v>
      </c>
      <c r="P43" s="256" t="str">
        <f t="shared" si="34"/>
        <v>No</v>
      </c>
      <c r="Q43" s="256" t="str">
        <f t="shared" si="35"/>
        <v>No</v>
      </c>
      <c r="R43" s="387" t="str">
        <f t="shared" si="36"/>
        <v>No</v>
      </c>
      <c r="S43" s="387" t="str">
        <f t="shared" si="37"/>
        <v>No</v>
      </c>
      <c r="T43" s="387" t="str">
        <f t="shared" si="38"/>
        <v>Yes</v>
      </c>
      <c r="U43" s="387" t="str">
        <f t="shared" si="39"/>
        <v>No</v>
      </c>
      <c r="V43" s="387" t="str">
        <f t="shared" si="40"/>
        <v>No</v>
      </c>
      <c r="W43" s="277">
        <f t="shared" si="19"/>
        <v>10</v>
      </c>
      <c r="X43" s="277">
        <f t="shared" si="20"/>
        <v>20</v>
      </c>
      <c r="Y43" s="277">
        <f t="shared" si="21"/>
        <v>30</v>
      </c>
      <c r="Z43" s="277">
        <f t="shared" si="22"/>
        <v>40</v>
      </c>
    </row>
    <row r="44" spans="2:26" hidden="1">
      <c r="B44" s="201" t="s">
        <v>620</v>
      </c>
      <c r="C44" s="201" t="str">
        <f>'Daily Mbr Ins'!C88</f>
        <v>008</v>
      </c>
      <c r="D44" s="201">
        <f>'Daily Mbr Ins'!B88</f>
        <v>10540</v>
      </c>
      <c r="E44" s="201" t="str">
        <f>'Daily Mbr Ins'!D88</f>
        <v>Gilbert</v>
      </c>
      <c r="F44" s="201">
        <f>'Daily Mbr Ins'!F88</f>
        <v>26</v>
      </c>
      <c r="G44" s="201">
        <f>'Daily Mbr Ins'!L88</f>
        <v>2</v>
      </c>
      <c r="H44" s="241">
        <f t="shared" si="17"/>
        <v>7.6923076923076925</v>
      </c>
      <c r="I44" s="242">
        <f t="shared" si="1"/>
        <v>24</v>
      </c>
      <c r="J44" s="201">
        <f>'Daily Mbr Ins'!N88</f>
        <v>9</v>
      </c>
      <c r="K44" s="201">
        <f>'Daily Mbr Ins'!T88</f>
        <v>1</v>
      </c>
      <c r="L44" s="241">
        <f t="shared" si="18"/>
        <v>11.111111111111111</v>
      </c>
      <c r="M44" s="201">
        <f t="shared" si="3"/>
        <v>8</v>
      </c>
      <c r="N44" s="256" t="str">
        <f t="shared" si="32"/>
        <v>Yes</v>
      </c>
      <c r="O44" s="256" t="str">
        <f t="shared" si="33"/>
        <v>Yes</v>
      </c>
      <c r="P44" s="256" t="str">
        <f t="shared" si="34"/>
        <v>No</v>
      </c>
      <c r="Q44" s="256" t="str">
        <f t="shared" si="35"/>
        <v>No</v>
      </c>
      <c r="R44" s="387" t="str">
        <f t="shared" si="36"/>
        <v>No</v>
      </c>
      <c r="S44" s="387" t="str">
        <f t="shared" si="37"/>
        <v>No</v>
      </c>
      <c r="T44" s="387" t="str">
        <f t="shared" si="38"/>
        <v>Yes</v>
      </c>
      <c r="U44" s="387" t="str">
        <f t="shared" si="39"/>
        <v>No</v>
      </c>
      <c r="V44" s="387" t="str">
        <f t="shared" si="40"/>
        <v>No</v>
      </c>
      <c r="W44" s="277">
        <f t="shared" si="19"/>
        <v>24</v>
      </c>
      <c r="X44" s="277">
        <f t="shared" si="20"/>
        <v>50</v>
      </c>
      <c r="Y44" s="277">
        <f t="shared" si="21"/>
        <v>76</v>
      </c>
      <c r="Z44" s="277">
        <f t="shared" si="22"/>
        <v>102</v>
      </c>
    </row>
    <row r="45" spans="2:26" hidden="1">
      <c r="B45" s="277" t="s">
        <v>620</v>
      </c>
      <c r="C45" s="277" t="str">
        <f>'Daily Mbr Ins'!C96</f>
        <v>008</v>
      </c>
      <c r="D45" s="277">
        <f>'Daily Mbr Ins'!B96</f>
        <v>11536</v>
      </c>
      <c r="E45" s="277" t="str">
        <f>'Daily Mbr Ins'!D96</f>
        <v>Mesa</v>
      </c>
      <c r="F45" s="201">
        <f>'Daily Mbr Ins'!F96</f>
        <v>19</v>
      </c>
      <c r="G45" s="201">
        <f>'Daily Mbr Ins'!L96</f>
        <v>2</v>
      </c>
      <c r="H45" s="241">
        <f t="shared" si="17"/>
        <v>10.526315789473685</v>
      </c>
      <c r="I45" s="242">
        <f t="shared" ref="I45:I76" si="41">IF($G45&gt;=$F45, "Yes",$F45-$G45)</f>
        <v>17</v>
      </c>
      <c r="J45" s="201">
        <f>'Daily Mbr Ins'!N96</f>
        <v>7</v>
      </c>
      <c r="K45" s="201">
        <f>'Daily Mbr Ins'!T96</f>
        <v>2</v>
      </c>
      <c r="L45" s="241">
        <f t="shared" si="18"/>
        <v>28.571428571428573</v>
      </c>
      <c r="M45" s="201">
        <f t="shared" ref="M45:M76" si="42">IF($K45&gt;=$J45, "Yes",$J45-$K45)</f>
        <v>5</v>
      </c>
      <c r="N45" s="256" t="str">
        <f t="shared" si="32"/>
        <v>Yes</v>
      </c>
      <c r="O45" s="256" t="str">
        <f t="shared" si="33"/>
        <v>No</v>
      </c>
      <c r="P45" s="256" t="str">
        <f t="shared" si="34"/>
        <v>No</v>
      </c>
      <c r="Q45" s="256" t="str">
        <f t="shared" si="35"/>
        <v>No</v>
      </c>
      <c r="R45" s="387" t="str">
        <f t="shared" si="36"/>
        <v>No</v>
      </c>
      <c r="S45" s="387" t="str">
        <f t="shared" si="37"/>
        <v>No</v>
      </c>
      <c r="T45" s="387" t="str">
        <f t="shared" si="38"/>
        <v>Yes</v>
      </c>
      <c r="U45" s="387" t="str">
        <f t="shared" si="39"/>
        <v>No</v>
      </c>
      <c r="V45" s="387" t="str">
        <f t="shared" si="40"/>
        <v>No</v>
      </c>
      <c r="W45" s="277">
        <f t="shared" si="19"/>
        <v>17</v>
      </c>
      <c r="X45" s="277">
        <f t="shared" si="20"/>
        <v>36</v>
      </c>
      <c r="Y45" s="277">
        <f t="shared" si="21"/>
        <v>55</v>
      </c>
      <c r="Z45" s="277">
        <f t="shared" si="22"/>
        <v>74</v>
      </c>
    </row>
    <row r="46" spans="2:26" hidden="1">
      <c r="B46" s="277" t="s">
        <v>620</v>
      </c>
      <c r="C46" s="277" t="str">
        <f>'Daily Mbr Ins'!C154</f>
        <v>008</v>
      </c>
      <c r="D46" s="277">
        <f>'Daily Mbr Ins'!B154</f>
        <v>16277</v>
      </c>
      <c r="E46" s="277" t="str">
        <f>'Daily Mbr Ins'!D154</f>
        <v>Chandler</v>
      </c>
      <c r="F46" s="201">
        <f>'Daily Mbr Ins'!F154</f>
        <v>6</v>
      </c>
      <c r="G46" s="201">
        <f>'Daily Mbr Ins'!L154</f>
        <v>1</v>
      </c>
      <c r="H46" s="241">
        <f t="shared" si="17"/>
        <v>16.666666666666668</v>
      </c>
      <c r="I46" s="242">
        <f t="shared" si="41"/>
        <v>5</v>
      </c>
      <c r="J46" s="201">
        <f>'Daily Mbr Ins'!N154</f>
        <v>3</v>
      </c>
      <c r="K46" s="201">
        <f>'Daily Mbr Ins'!T154</f>
        <v>1</v>
      </c>
      <c r="L46" s="241">
        <f t="shared" si="18"/>
        <v>33.333333333333336</v>
      </c>
      <c r="M46" s="201">
        <f t="shared" si="42"/>
        <v>2</v>
      </c>
      <c r="N46" s="256" t="str">
        <f t="shared" si="32"/>
        <v>Yes</v>
      </c>
      <c r="O46" s="256" t="str">
        <f t="shared" si="33"/>
        <v>Yes</v>
      </c>
      <c r="P46" s="256" t="str">
        <f t="shared" si="34"/>
        <v>No</v>
      </c>
      <c r="Q46" s="256" t="str">
        <f t="shared" si="35"/>
        <v>No</v>
      </c>
      <c r="R46" s="387" t="str">
        <f t="shared" si="36"/>
        <v>No</v>
      </c>
      <c r="S46" s="387" t="str">
        <f t="shared" si="37"/>
        <v>Yes</v>
      </c>
      <c r="T46" s="387" t="str">
        <f t="shared" si="38"/>
        <v>Yes</v>
      </c>
      <c r="U46" s="387" t="str">
        <f t="shared" si="39"/>
        <v>No</v>
      </c>
      <c r="V46" s="387" t="str">
        <f t="shared" si="40"/>
        <v>Yes</v>
      </c>
      <c r="W46" s="277">
        <f t="shared" si="19"/>
        <v>5</v>
      </c>
      <c r="X46" s="277">
        <f t="shared" si="20"/>
        <v>11</v>
      </c>
      <c r="Y46" s="277">
        <f t="shared" si="21"/>
        <v>17</v>
      </c>
      <c r="Z46" s="277">
        <f t="shared" si="22"/>
        <v>23</v>
      </c>
    </row>
    <row r="47" spans="2:26" hidden="1">
      <c r="B47" s="277" t="s">
        <v>644</v>
      </c>
      <c r="C47" s="277" t="str">
        <f>'Daily Mbr Ins'!C39</f>
        <v>009</v>
      </c>
      <c r="D47" s="277">
        <f>'Daily Mbr Ins'!B39</f>
        <v>6627</v>
      </c>
      <c r="E47" s="277" t="str">
        <f>'Daily Mbr Ins'!D39</f>
        <v>Tempe</v>
      </c>
      <c r="F47" s="201">
        <f>'Daily Mbr Ins'!F39</f>
        <v>10</v>
      </c>
      <c r="G47" s="201">
        <f>'Daily Mbr Ins'!L39</f>
        <v>0</v>
      </c>
      <c r="H47" s="241">
        <f t="shared" si="17"/>
        <v>0</v>
      </c>
      <c r="I47" s="242">
        <f t="shared" si="41"/>
        <v>10</v>
      </c>
      <c r="J47" s="201">
        <f>'Daily Mbr Ins'!N39</f>
        <v>3</v>
      </c>
      <c r="K47" s="201">
        <f>'Daily Mbr Ins'!T39</f>
        <v>0</v>
      </c>
      <c r="L47" s="241">
        <f t="shared" si="18"/>
        <v>0</v>
      </c>
      <c r="M47" s="201">
        <f t="shared" si="42"/>
        <v>3</v>
      </c>
      <c r="N47" s="256" t="str">
        <f t="shared" si="32"/>
        <v>Yes</v>
      </c>
      <c r="O47" s="256" t="str">
        <f t="shared" si="33"/>
        <v>Yes</v>
      </c>
      <c r="P47" s="256" t="str">
        <f t="shared" si="34"/>
        <v>No</v>
      </c>
      <c r="Q47" s="256" t="str">
        <f t="shared" si="35"/>
        <v>No</v>
      </c>
      <c r="R47" s="387" t="str">
        <f t="shared" si="36"/>
        <v>No</v>
      </c>
      <c r="S47" s="387" t="str">
        <f t="shared" si="37"/>
        <v>Yes</v>
      </c>
      <c r="T47" s="387" t="str">
        <f t="shared" si="38"/>
        <v>Yes</v>
      </c>
      <c r="U47" s="387" t="str">
        <f t="shared" si="39"/>
        <v>No</v>
      </c>
      <c r="V47" s="387" t="str">
        <f t="shared" si="40"/>
        <v>No</v>
      </c>
      <c r="W47" s="277">
        <f t="shared" si="19"/>
        <v>10</v>
      </c>
      <c r="X47" s="277">
        <f t="shared" si="20"/>
        <v>20</v>
      </c>
      <c r="Y47" s="277">
        <f t="shared" si="21"/>
        <v>30</v>
      </c>
      <c r="Z47" s="277">
        <f t="shared" si="22"/>
        <v>40</v>
      </c>
    </row>
    <row r="48" spans="2:26" hidden="1">
      <c r="B48" s="277" t="s">
        <v>644</v>
      </c>
      <c r="C48" s="277" t="str">
        <f>'Daily Mbr Ins'!C74</f>
        <v>009</v>
      </c>
      <c r="D48" s="277">
        <f>'Daily Mbr Ins'!B74</f>
        <v>9446</v>
      </c>
      <c r="E48" s="277" t="str">
        <f>'Daily Mbr Ins'!D74</f>
        <v>Mesa</v>
      </c>
      <c r="F48" s="201">
        <f>'Daily Mbr Ins'!F74</f>
        <v>6</v>
      </c>
      <c r="G48" s="201">
        <f>'Daily Mbr Ins'!L74</f>
        <v>0</v>
      </c>
      <c r="H48" s="241">
        <f t="shared" si="17"/>
        <v>0</v>
      </c>
      <c r="I48" s="242">
        <f t="shared" si="41"/>
        <v>6</v>
      </c>
      <c r="J48" s="201">
        <f>'Daily Mbr Ins'!N74</f>
        <v>3</v>
      </c>
      <c r="K48" s="201">
        <f>'Daily Mbr Ins'!T74</f>
        <v>0</v>
      </c>
      <c r="L48" s="241">
        <f t="shared" si="18"/>
        <v>0</v>
      </c>
      <c r="M48" s="201">
        <f t="shared" si="42"/>
        <v>3</v>
      </c>
      <c r="N48" s="256" t="str">
        <f t="shared" si="32"/>
        <v>No</v>
      </c>
      <c r="O48" s="256" t="str">
        <f t="shared" si="33"/>
        <v>No</v>
      </c>
      <c r="P48" s="256" t="str">
        <f t="shared" si="34"/>
        <v>No</v>
      </c>
      <c r="Q48" s="256" t="str">
        <f t="shared" si="35"/>
        <v>No</v>
      </c>
      <c r="R48" s="387" t="str">
        <f t="shared" si="36"/>
        <v>No</v>
      </c>
      <c r="S48" s="387" t="str">
        <f t="shared" si="37"/>
        <v>No</v>
      </c>
      <c r="T48" s="387" t="str">
        <f t="shared" si="38"/>
        <v>No</v>
      </c>
      <c r="U48" s="387" t="str">
        <f t="shared" si="39"/>
        <v>No</v>
      </c>
      <c r="V48" s="387" t="str">
        <f t="shared" si="40"/>
        <v>No</v>
      </c>
      <c r="W48" s="277">
        <f t="shared" si="19"/>
        <v>6</v>
      </c>
      <c r="X48" s="277">
        <f t="shared" si="20"/>
        <v>12</v>
      </c>
      <c r="Y48" s="277">
        <f t="shared" si="21"/>
        <v>18</v>
      </c>
      <c r="Z48" s="277">
        <f t="shared" si="22"/>
        <v>24</v>
      </c>
    </row>
    <row r="49" spans="2:26" hidden="1">
      <c r="B49" s="277" t="s">
        <v>644</v>
      </c>
      <c r="C49" s="277" t="str">
        <f>'Daily Mbr Ins'!C76</f>
        <v>009</v>
      </c>
      <c r="D49" s="277">
        <f>'Daily Mbr Ins'!B76</f>
        <v>9482</v>
      </c>
      <c r="E49" s="277" t="str">
        <f>'Daily Mbr Ins'!D76</f>
        <v>Chandler</v>
      </c>
      <c r="F49" s="201">
        <f>'Daily Mbr Ins'!F76</f>
        <v>23</v>
      </c>
      <c r="G49" s="201">
        <f>'Daily Mbr Ins'!L76</f>
        <v>0</v>
      </c>
      <c r="H49" s="241">
        <f t="shared" si="17"/>
        <v>0</v>
      </c>
      <c r="I49" s="242">
        <f t="shared" si="41"/>
        <v>23</v>
      </c>
      <c r="J49" s="201">
        <f>'Daily Mbr Ins'!N76</f>
        <v>8</v>
      </c>
      <c r="K49" s="201">
        <f>'Daily Mbr Ins'!T76</f>
        <v>1</v>
      </c>
      <c r="L49" s="241">
        <f t="shared" si="18"/>
        <v>12.5</v>
      </c>
      <c r="M49" s="201">
        <f t="shared" si="42"/>
        <v>7</v>
      </c>
      <c r="N49" s="256" t="str">
        <f t="shared" si="32"/>
        <v>Yes</v>
      </c>
      <c r="O49" s="256" t="str">
        <f t="shared" si="33"/>
        <v>Yes</v>
      </c>
      <c r="P49" s="256" t="str">
        <f t="shared" si="34"/>
        <v>No</v>
      </c>
      <c r="Q49" s="256" t="str">
        <f t="shared" si="35"/>
        <v>No</v>
      </c>
      <c r="R49" s="387" t="str">
        <f t="shared" si="36"/>
        <v>Yes</v>
      </c>
      <c r="S49" s="387" t="str">
        <f t="shared" si="37"/>
        <v>Yes</v>
      </c>
      <c r="T49" s="387" t="str">
        <f t="shared" si="38"/>
        <v>Yes</v>
      </c>
      <c r="U49" s="387" t="str">
        <f t="shared" si="39"/>
        <v>Yes</v>
      </c>
      <c r="V49" s="387" t="str">
        <f t="shared" si="40"/>
        <v>Yes</v>
      </c>
      <c r="W49" s="277">
        <f t="shared" si="19"/>
        <v>23</v>
      </c>
      <c r="X49" s="277">
        <f t="shared" si="20"/>
        <v>46</v>
      </c>
      <c r="Y49" s="277">
        <f t="shared" si="21"/>
        <v>69</v>
      </c>
      <c r="Z49" s="277">
        <f t="shared" si="22"/>
        <v>92</v>
      </c>
    </row>
    <row r="50" spans="2:26" hidden="1">
      <c r="B50" s="277" t="s">
        <v>644</v>
      </c>
      <c r="C50" s="277" t="str">
        <f>'Daily Mbr Ins'!C129</f>
        <v>009</v>
      </c>
      <c r="D50" s="277">
        <f>'Daily Mbr Ins'!B129</f>
        <v>13836</v>
      </c>
      <c r="E50" s="277" t="str">
        <f>'Daily Mbr Ins'!D129</f>
        <v>Tempe</v>
      </c>
      <c r="F50" s="201">
        <f>'Daily Mbr Ins'!F129</f>
        <v>7</v>
      </c>
      <c r="G50" s="201">
        <f>'Daily Mbr Ins'!L129</f>
        <v>1</v>
      </c>
      <c r="H50" s="241">
        <f t="shared" si="17"/>
        <v>14.285714285714286</v>
      </c>
      <c r="I50" s="242">
        <f t="shared" si="41"/>
        <v>6</v>
      </c>
      <c r="J50" s="201">
        <f>'Daily Mbr Ins'!N129</f>
        <v>3</v>
      </c>
      <c r="K50" s="201">
        <f>'Daily Mbr Ins'!T129</f>
        <v>0</v>
      </c>
      <c r="L50" s="241">
        <f t="shared" si="18"/>
        <v>0</v>
      </c>
      <c r="M50" s="201">
        <f t="shared" si="42"/>
        <v>3</v>
      </c>
      <c r="N50" s="256" t="str">
        <f t="shared" si="32"/>
        <v>Yes</v>
      </c>
      <c r="O50" s="256" t="str">
        <f t="shared" si="33"/>
        <v>Yes</v>
      </c>
      <c r="P50" s="256" t="str">
        <f t="shared" si="34"/>
        <v>No</v>
      </c>
      <c r="Q50" s="256" t="str">
        <f t="shared" si="35"/>
        <v>No</v>
      </c>
      <c r="R50" s="387" t="str">
        <f t="shared" si="36"/>
        <v>No</v>
      </c>
      <c r="S50" s="387" t="str">
        <f t="shared" si="37"/>
        <v>No</v>
      </c>
      <c r="T50" s="387" t="str">
        <f t="shared" si="38"/>
        <v>No</v>
      </c>
      <c r="U50" s="387" t="str">
        <f t="shared" si="39"/>
        <v>No</v>
      </c>
      <c r="V50" s="387" t="str">
        <f t="shared" si="40"/>
        <v>No</v>
      </c>
      <c r="W50" s="277">
        <f t="shared" si="19"/>
        <v>6</v>
      </c>
      <c r="X50" s="277">
        <f t="shared" si="20"/>
        <v>13</v>
      </c>
      <c r="Y50" s="277">
        <f t="shared" si="21"/>
        <v>20</v>
      </c>
      <c r="Z50" s="277">
        <f t="shared" si="22"/>
        <v>27</v>
      </c>
    </row>
    <row r="51" spans="2:26" hidden="1">
      <c r="B51" s="201" t="s">
        <v>644</v>
      </c>
      <c r="C51" s="201" t="str">
        <f>'Daily Mbr Ins'!C140</f>
        <v>009</v>
      </c>
      <c r="D51" s="246">
        <f>'Daily Mbr Ins'!B140</f>
        <v>14340</v>
      </c>
      <c r="E51" s="246" t="str">
        <f>'Daily Mbr Ins'!D140</f>
        <v>Phoenix</v>
      </c>
      <c r="F51" s="201">
        <f>'Daily Mbr Ins'!F140</f>
        <v>4</v>
      </c>
      <c r="G51" s="201">
        <f>'Daily Mbr Ins'!L140</f>
        <v>0</v>
      </c>
      <c r="H51" s="241">
        <f t="shared" si="17"/>
        <v>0</v>
      </c>
      <c r="I51" s="242">
        <f t="shared" si="41"/>
        <v>4</v>
      </c>
      <c r="J51" s="201">
        <f>'Daily Mbr Ins'!N140</f>
        <v>3</v>
      </c>
      <c r="K51" s="201">
        <f>'Daily Mbr Ins'!T140</f>
        <v>0</v>
      </c>
      <c r="L51" s="241">
        <f t="shared" si="18"/>
        <v>0</v>
      </c>
      <c r="M51" s="201">
        <f t="shared" si="42"/>
        <v>3</v>
      </c>
      <c r="N51" s="256"/>
      <c r="O51" s="256"/>
      <c r="P51" s="256"/>
      <c r="Q51" s="256"/>
      <c r="R51" s="387"/>
      <c r="S51" s="387"/>
      <c r="T51" s="387"/>
      <c r="U51" s="387"/>
      <c r="V51" s="387"/>
      <c r="W51" s="277">
        <f t="shared" si="19"/>
        <v>4</v>
      </c>
      <c r="X51" s="277">
        <f t="shared" si="20"/>
        <v>8</v>
      </c>
      <c r="Y51" s="277">
        <f t="shared" si="21"/>
        <v>12</v>
      </c>
      <c r="Z51" s="277">
        <f t="shared" si="22"/>
        <v>16</v>
      </c>
    </row>
    <row r="52" spans="2:26" hidden="1">
      <c r="B52" s="201" t="s">
        <v>644</v>
      </c>
      <c r="C52" s="201" t="str">
        <f>'Daily Mbr Ins'!C23</f>
        <v>010</v>
      </c>
      <c r="D52" s="201">
        <f>'Daily Mbr Ins'!B23</f>
        <v>3419</v>
      </c>
      <c r="E52" s="201" t="str">
        <f>'Daily Mbr Ins'!D23</f>
        <v>Mesa</v>
      </c>
      <c r="F52" s="201">
        <f>'Daily Mbr Ins'!F23</f>
        <v>11</v>
      </c>
      <c r="G52" s="201">
        <f>'Daily Mbr Ins'!L23</f>
        <v>0</v>
      </c>
      <c r="H52" s="241">
        <f t="shared" si="17"/>
        <v>0</v>
      </c>
      <c r="I52" s="242">
        <f t="shared" si="41"/>
        <v>11</v>
      </c>
      <c r="J52" s="201">
        <f>'Daily Mbr Ins'!N23</f>
        <v>4</v>
      </c>
      <c r="K52" s="201">
        <f>'Daily Mbr Ins'!T23</f>
        <v>-1</v>
      </c>
      <c r="L52" s="241">
        <f t="shared" si="18"/>
        <v>-25</v>
      </c>
      <c r="M52" s="201">
        <f t="shared" si="42"/>
        <v>5</v>
      </c>
      <c r="N52" s="256" t="str">
        <f>IF(COUNTIF(Missing185,D52)=0,"Yes","No")</f>
        <v>Yes</v>
      </c>
      <c r="O52" s="256" t="str">
        <f>IF(COUNTIF(Missing365,D52)=0,"Yes","No")</f>
        <v>Yes</v>
      </c>
      <c r="P52" s="256" t="str">
        <f>IF(COUNTIF(Missing1728,D52)=0,"Yes","No")</f>
        <v>No</v>
      </c>
      <c r="Q52" s="256" t="str">
        <f>IF(COUNTIF(MissingSP7,D52)=0,"Yes","No")</f>
        <v>No</v>
      </c>
      <c r="R52" s="387" t="str">
        <f>IF(AND($S52&gt;="Yes", $T52&gt;="Yes", $U52&gt;="Yes", $V52&gt;="Yes"), "Yes", "No")</f>
        <v>No</v>
      </c>
      <c r="S52" s="387" t="str">
        <f>IF((COUNTIF(ProgramDir,D52)=0),"No","Yes")</f>
        <v>Yes</v>
      </c>
      <c r="T52" s="387" t="str">
        <f>IF(COUNTIF(NonCompliantGrandKnight,D52)=0,"No","Yes")</f>
        <v>Yes</v>
      </c>
      <c r="U52" s="387" t="str">
        <f>IF(COUNTIF(FamilyDir,D52)=0,"No","Yes")</f>
        <v>No</v>
      </c>
      <c r="V52" s="387" t="str">
        <f>IF(COUNTIF(CommunityDir,D52)=0,"No","Yes")</f>
        <v>Yes</v>
      </c>
      <c r="W52" s="277">
        <f t="shared" si="19"/>
        <v>11</v>
      </c>
      <c r="X52" s="277">
        <f t="shared" si="20"/>
        <v>22</v>
      </c>
      <c r="Y52" s="277">
        <f t="shared" si="21"/>
        <v>33</v>
      </c>
      <c r="Z52" s="277">
        <f t="shared" si="22"/>
        <v>44</v>
      </c>
    </row>
    <row r="53" spans="2:26" hidden="1">
      <c r="B53" s="201" t="s">
        <v>644</v>
      </c>
      <c r="C53" s="201" t="str">
        <f>'Daily Mbr Ins'!C77</f>
        <v>010</v>
      </c>
      <c r="D53" s="201">
        <f>'Daily Mbr Ins'!B77</f>
        <v>9485</v>
      </c>
      <c r="E53" s="201" t="str">
        <f>'Daily Mbr Ins'!D77</f>
        <v>Mesa</v>
      </c>
      <c r="F53" s="201">
        <f>'Daily Mbr Ins'!F77</f>
        <v>13</v>
      </c>
      <c r="G53" s="201">
        <f>'Daily Mbr Ins'!L77</f>
        <v>0</v>
      </c>
      <c r="H53" s="241">
        <f t="shared" ref="H53:H84" si="43">G53*100/F53</f>
        <v>0</v>
      </c>
      <c r="I53" s="242">
        <f t="shared" si="41"/>
        <v>13</v>
      </c>
      <c r="J53" s="201">
        <f>'Daily Mbr Ins'!N77</f>
        <v>5</v>
      </c>
      <c r="K53" s="201">
        <f>'Daily Mbr Ins'!T77</f>
        <v>-1</v>
      </c>
      <c r="L53" s="241">
        <f t="shared" ref="L53:L84" si="44">K53*100/J53</f>
        <v>-20</v>
      </c>
      <c r="M53" s="201">
        <f t="shared" si="42"/>
        <v>6</v>
      </c>
      <c r="N53" s="256" t="str">
        <f>IF(COUNTIF(Missing185,D53)=0,"Yes","No")</f>
        <v>Yes</v>
      </c>
      <c r="O53" s="256" t="str">
        <f>IF(COUNTIF(Missing365,D53)=0,"Yes","No")</f>
        <v>No</v>
      </c>
      <c r="P53" s="256" t="str">
        <f>IF(COUNTIF(Missing1728,D53)=0,"Yes","No")</f>
        <v>No</v>
      </c>
      <c r="Q53" s="256" t="str">
        <f>IF(COUNTIF(MissingSP7,D53)=0,"Yes","No")</f>
        <v>No</v>
      </c>
      <c r="R53" s="387" t="str">
        <f>IF(AND($S53&gt;="Yes", $T53&gt;="Yes", $U53&gt;="Yes", $V53&gt;="Yes"), "Yes", "No")</f>
        <v>No</v>
      </c>
      <c r="S53" s="387" t="str">
        <f>IF((COUNTIF(ProgramDir,D53)=0),"No","Yes")</f>
        <v>No</v>
      </c>
      <c r="T53" s="387" t="str">
        <f>IF(COUNTIF(NonCompliantGrandKnight,D53)=0,"No","Yes")</f>
        <v>Yes</v>
      </c>
      <c r="U53" s="387" t="str">
        <f>IF(COUNTIF(FamilyDir,D53)=0,"No","Yes")</f>
        <v>No</v>
      </c>
      <c r="V53" s="387" t="str">
        <f>IF(COUNTIF(CommunityDir,D53)=0,"No","Yes")</f>
        <v>No</v>
      </c>
      <c r="W53" s="277">
        <f t="shared" ref="W53:W84" si="45">IF(AND($G53&gt;=$F53,$K53&gt;=$J53), "S", $F53-$G53)</f>
        <v>13</v>
      </c>
      <c r="X53" s="277">
        <f t="shared" ref="X53:X84" si="46">IF(AND($G53&gt;=$F53*2,$K53&gt;=$J53),"DS",$F53*2-$G53)</f>
        <v>26</v>
      </c>
      <c r="Y53" s="277">
        <f t="shared" ref="Y53:Y84" si="47">IF(AND($G53&gt;=$F53*3,$K53&gt;=$J53),"TS",$F53*3-$G53)</f>
        <v>39</v>
      </c>
      <c r="Z53" s="277">
        <f t="shared" ref="Z53:Z84" si="48">IF(AND($G53&gt;=$F53*4,$K53&gt;=$J53),"QS",$F53*4-$G53)</f>
        <v>52</v>
      </c>
    </row>
    <row r="54" spans="2:26" hidden="1">
      <c r="B54" s="201" t="s">
        <v>644</v>
      </c>
      <c r="C54" s="201" t="str">
        <f>'Daily Mbr Ins'!C79</f>
        <v>010</v>
      </c>
      <c r="D54" s="201">
        <f>'Daily Mbr Ins'!B79</f>
        <v>9800</v>
      </c>
      <c r="E54" s="201" t="str">
        <f>'Daily Mbr Ins'!D79</f>
        <v>Mesa</v>
      </c>
      <c r="F54" s="201">
        <f>'Daily Mbr Ins'!F79</f>
        <v>16</v>
      </c>
      <c r="G54" s="201">
        <f>'Daily Mbr Ins'!L79</f>
        <v>1</v>
      </c>
      <c r="H54" s="241">
        <f t="shared" si="43"/>
        <v>6.25</v>
      </c>
      <c r="I54" s="242">
        <f t="shared" si="41"/>
        <v>15</v>
      </c>
      <c r="J54" s="201">
        <f>'Daily Mbr Ins'!N79</f>
        <v>6</v>
      </c>
      <c r="K54" s="201">
        <f>'Daily Mbr Ins'!T79</f>
        <v>0</v>
      </c>
      <c r="L54" s="241">
        <f t="shared" si="44"/>
        <v>0</v>
      </c>
      <c r="M54" s="201">
        <f t="shared" si="42"/>
        <v>6</v>
      </c>
      <c r="N54" s="256" t="str">
        <f>IF(COUNTIF(Missing185,D54)=0,"Yes","No")</f>
        <v>Yes</v>
      </c>
      <c r="O54" s="256" t="str">
        <f>IF(COUNTIF(Missing365,D54)=0,"Yes","No")</f>
        <v>Yes</v>
      </c>
      <c r="P54" s="256" t="str">
        <f>IF(COUNTIF(Missing1728,D54)=0,"Yes","No")</f>
        <v>No</v>
      </c>
      <c r="Q54" s="256" t="str">
        <f>IF(COUNTIF(MissingSP7,D54)=0,"Yes","No")</f>
        <v>No</v>
      </c>
      <c r="R54" s="387" t="str">
        <f>IF(AND($S54&gt;="Yes", $T54&gt;="Yes", $U54&gt;="Yes", $V54&gt;="Yes"), "Yes", "No")</f>
        <v>No</v>
      </c>
      <c r="S54" s="387" t="str">
        <f>IF((COUNTIF(ProgramDir,D54)=0),"No","Yes")</f>
        <v>Yes</v>
      </c>
      <c r="T54" s="387" t="str">
        <f>IF(COUNTIF(NonCompliantGrandKnight,D54)=0,"No","Yes")</f>
        <v>Yes</v>
      </c>
      <c r="U54" s="387" t="str">
        <f>IF(COUNTIF(FamilyDir,D54)=0,"No","Yes")</f>
        <v>Yes</v>
      </c>
      <c r="V54" s="387" t="str">
        <f>IF(COUNTIF(CommunityDir,D54)=0,"No","Yes")</f>
        <v>No</v>
      </c>
      <c r="W54" s="277">
        <f t="shared" si="45"/>
        <v>15</v>
      </c>
      <c r="X54" s="277">
        <f t="shared" si="46"/>
        <v>31</v>
      </c>
      <c r="Y54" s="277">
        <f t="shared" si="47"/>
        <v>47</v>
      </c>
      <c r="Z54" s="277">
        <f t="shared" si="48"/>
        <v>63</v>
      </c>
    </row>
    <row r="55" spans="2:26" hidden="1">
      <c r="B55" s="277" t="s">
        <v>644</v>
      </c>
      <c r="C55" s="277" t="str">
        <f>'Daily Mbr Ins'!C82</f>
        <v>010</v>
      </c>
      <c r="D55" s="277">
        <f>'Daily Mbr Ins'!B82</f>
        <v>9995</v>
      </c>
      <c r="E55" s="277" t="str">
        <f>'Daily Mbr Ins'!D82</f>
        <v>Payson</v>
      </c>
      <c r="F55" s="201">
        <f>'Daily Mbr Ins'!F82</f>
        <v>4</v>
      </c>
      <c r="G55" s="201">
        <f>'Daily Mbr Ins'!L82</f>
        <v>0</v>
      </c>
      <c r="H55" s="241">
        <f t="shared" si="43"/>
        <v>0</v>
      </c>
      <c r="I55" s="242">
        <f t="shared" si="41"/>
        <v>4</v>
      </c>
      <c r="J55" s="201">
        <f>'Daily Mbr Ins'!N82</f>
        <v>3</v>
      </c>
      <c r="K55" s="201">
        <f>'Daily Mbr Ins'!T82</f>
        <v>0</v>
      </c>
      <c r="L55" s="241">
        <f t="shared" si="44"/>
        <v>0</v>
      </c>
      <c r="M55" s="201">
        <f t="shared" si="42"/>
        <v>3</v>
      </c>
      <c r="N55" s="256" t="str">
        <f>IF(COUNTIF(Missing185,D55)=0,"Yes","No")</f>
        <v>Yes</v>
      </c>
      <c r="O55" s="256" t="str">
        <f>IF(COUNTIF(Missing365,D55)=0,"Yes","No")</f>
        <v>No</v>
      </c>
      <c r="P55" s="256" t="str">
        <f>IF(COUNTIF(Missing1728,D55)=0,"Yes","No")</f>
        <v>No</v>
      </c>
      <c r="Q55" s="256" t="str">
        <f>IF(COUNTIF(MissingSP7,D55)=0,"Yes","No")</f>
        <v>No</v>
      </c>
      <c r="R55" s="387" t="str">
        <f>IF(AND($S55&gt;="Yes", $T55&gt;="Yes", $U55&gt;="Yes", $V55&gt;="Yes"), "Yes", "No")</f>
        <v>No</v>
      </c>
      <c r="S55" s="387" t="str">
        <f>IF((COUNTIF(ProgramDir,D55)=0),"No","Yes")</f>
        <v>No</v>
      </c>
      <c r="T55" s="387" t="str">
        <f>IF(COUNTIF(NonCompliantGrandKnight,D55)=0,"No","Yes")</f>
        <v>Yes</v>
      </c>
      <c r="U55" s="387" t="str">
        <f>IF(COUNTIF(FamilyDir,D55)=0,"No","Yes")</f>
        <v>No</v>
      </c>
      <c r="V55" s="387" t="str">
        <f>IF(COUNTIF(CommunityDir,D55)=0,"No","Yes")</f>
        <v>No</v>
      </c>
      <c r="W55" s="277">
        <f t="shared" si="45"/>
        <v>4</v>
      </c>
      <c r="X55" s="277">
        <f t="shared" si="46"/>
        <v>8</v>
      </c>
      <c r="Y55" s="277">
        <f t="shared" si="47"/>
        <v>12</v>
      </c>
      <c r="Z55" s="277">
        <f t="shared" si="48"/>
        <v>16</v>
      </c>
    </row>
    <row r="56" spans="2:26" hidden="1">
      <c r="B56" s="201" t="s">
        <v>609</v>
      </c>
      <c r="C56" s="201" t="str">
        <f>'Daily Mbr Ins'!C66</f>
        <v>011</v>
      </c>
      <c r="D56" s="246">
        <f>'Daily Mbr Ins'!B66</f>
        <v>8540</v>
      </c>
      <c r="E56" s="246" t="str">
        <f>'Daily Mbr Ins'!D66</f>
        <v>Bagdad</v>
      </c>
      <c r="F56" s="201">
        <f>'Daily Mbr Ins'!F66</f>
        <v>24</v>
      </c>
      <c r="G56" s="201">
        <f>'Daily Mbr Ins'!L66</f>
        <v>0</v>
      </c>
      <c r="H56" s="241">
        <f t="shared" si="43"/>
        <v>0</v>
      </c>
      <c r="I56" s="242">
        <f t="shared" si="41"/>
        <v>24</v>
      </c>
      <c r="J56" s="201">
        <f>'Daily Mbr Ins'!N66</f>
        <v>3</v>
      </c>
      <c r="K56" s="201">
        <f>'Daily Mbr Ins'!T66</f>
        <v>0</v>
      </c>
      <c r="L56" s="241">
        <f t="shared" si="44"/>
        <v>0</v>
      </c>
      <c r="M56" s="201">
        <f t="shared" si="42"/>
        <v>3</v>
      </c>
      <c r="N56" s="256"/>
      <c r="O56" s="256"/>
      <c r="P56" s="256"/>
      <c r="Q56" s="256"/>
      <c r="R56" s="387"/>
      <c r="S56" s="387"/>
      <c r="T56" s="387"/>
      <c r="U56" s="387"/>
      <c r="V56" s="387"/>
      <c r="W56" s="277">
        <f t="shared" si="45"/>
        <v>24</v>
      </c>
      <c r="X56" s="277">
        <f t="shared" si="46"/>
        <v>48</v>
      </c>
      <c r="Y56" s="277">
        <f t="shared" si="47"/>
        <v>72</v>
      </c>
      <c r="Z56" s="277">
        <f t="shared" si="48"/>
        <v>96</v>
      </c>
    </row>
    <row r="57" spans="2:26" hidden="1">
      <c r="B57" s="277" t="s">
        <v>609</v>
      </c>
      <c r="C57" s="277" t="str">
        <f>'Daily Mbr Ins'!C75</f>
        <v>011</v>
      </c>
      <c r="D57" s="277">
        <f>'Daily Mbr Ins'!B75</f>
        <v>9467</v>
      </c>
      <c r="E57" s="277" t="str">
        <f>'Daily Mbr Ins'!D75</f>
        <v>Buckeye</v>
      </c>
      <c r="F57" s="201">
        <f>'Daily Mbr Ins'!F75</f>
        <v>11</v>
      </c>
      <c r="G57" s="201">
        <f>'Daily Mbr Ins'!L75</f>
        <v>0</v>
      </c>
      <c r="H57" s="241">
        <f t="shared" si="43"/>
        <v>0</v>
      </c>
      <c r="I57" s="242">
        <f t="shared" si="41"/>
        <v>11</v>
      </c>
      <c r="J57" s="201">
        <f>'Daily Mbr Ins'!N75</f>
        <v>4</v>
      </c>
      <c r="K57" s="201">
        <f>'Daily Mbr Ins'!T75</f>
        <v>0</v>
      </c>
      <c r="L57" s="241">
        <f t="shared" si="44"/>
        <v>0</v>
      </c>
      <c r="M57" s="201">
        <f t="shared" si="42"/>
        <v>4</v>
      </c>
      <c r="N57" s="256" t="str">
        <f>IF(COUNTIF(Missing185,D57)=0,"Yes","No")</f>
        <v>No</v>
      </c>
      <c r="O57" s="256" t="str">
        <f>IF(COUNTIF(Missing365,D57)=0,"Yes","No")</f>
        <v>No</v>
      </c>
      <c r="P57" s="256" t="str">
        <f>IF(COUNTIF(Missing1728,D57)=0,"Yes","No")</f>
        <v>No</v>
      </c>
      <c r="Q57" s="256" t="str">
        <f>IF(COUNTIF(MissingSP7,D57)=0,"Yes","No")</f>
        <v>No</v>
      </c>
      <c r="R57" s="387" t="str">
        <f>IF(AND($S57&gt;="Yes", $T57&gt;="Yes", $U57&gt;="Yes", $V57&gt;="Yes"), "Yes", "No")</f>
        <v>No</v>
      </c>
      <c r="S57" s="387" t="str">
        <f>IF((COUNTIF(ProgramDir,D57)=0),"No","Yes")</f>
        <v>No</v>
      </c>
      <c r="T57" s="387" t="str">
        <f>IF(COUNTIF(NonCompliantGrandKnight,D57)=0,"No","Yes")</f>
        <v>No</v>
      </c>
      <c r="U57" s="387" t="str">
        <f>IF(COUNTIF(FamilyDir,D57)=0,"No","Yes")</f>
        <v>No</v>
      </c>
      <c r="V57" s="387" t="str">
        <f>IF(COUNTIF(CommunityDir,D57)=0,"No","Yes")</f>
        <v>No</v>
      </c>
      <c r="W57" s="277">
        <f t="shared" si="45"/>
        <v>11</v>
      </c>
      <c r="X57" s="277">
        <f t="shared" si="46"/>
        <v>22</v>
      </c>
      <c r="Y57" s="277">
        <f t="shared" si="47"/>
        <v>33</v>
      </c>
      <c r="Z57" s="277">
        <f t="shared" si="48"/>
        <v>44</v>
      </c>
    </row>
    <row r="58" spans="2:26" hidden="1">
      <c r="B58" s="201" t="s">
        <v>609</v>
      </c>
      <c r="C58" s="201" t="str">
        <f>'Daily Mbr Ins'!C81</f>
        <v>011</v>
      </c>
      <c r="D58" s="201">
        <f>'Daily Mbr Ins'!B81</f>
        <v>9838</v>
      </c>
      <c r="E58" s="201" t="str">
        <f>'Daily Mbr Ins'!D81</f>
        <v>Wickenburg</v>
      </c>
      <c r="F58" s="201">
        <f>'Daily Mbr Ins'!F81</f>
        <v>5</v>
      </c>
      <c r="G58" s="201">
        <f>'Daily Mbr Ins'!L81</f>
        <v>1</v>
      </c>
      <c r="H58" s="241">
        <f t="shared" si="43"/>
        <v>20</v>
      </c>
      <c r="I58" s="242">
        <f t="shared" si="41"/>
        <v>4</v>
      </c>
      <c r="J58" s="201">
        <f>'Daily Mbr Ins'!N81</f>
        <v>3</v>
      </c>
      <c r="K58" s="201">
        <f>'Daily Mbr Ins'!T81</f>
        <v>0</v>
      </c>
      <c r="L58" s="241">
        <f t="shared" si="44"/>
        <v>0</v>
      </c>
      <c r="M58" s="201">
        <f t="shared" si="42"/>
        <v>3</v>
      </c>
      <c r="N58" s="256" t="str">
        <f>IF(COUNTIF(Missing185,D58)=0,"Yes","No")</f>
        <v>Yes</v>
      </c>
      <c r="O58" s="256" t="str">
        <f>IF(COUNTIF(Missing365,D58)=0,"Yes","No")</f>
        <v>No</v>
      </c>
      <c r="P58" s="256" t="str">
        <f>IF(COUNTIF(Missing1728,D58)=0,"Yes","No")</f>
        <v>No</v>
      </c>
      <c r="Q58" s="256" t="str">
        <f>IF(COUNTIF(MissingSP7,D58)=0,"Yes","No")</f>
        <v>No</v>
      </c>
      <c r="R58" s="387" t="str">
        <f>IF(AND($S58&gt;="Yes", $T58&gt;="Yes", $U58&gt;="Yes", $V58&gt;="Yes"), "Yes", "No")</f>
        <v>No</v>
      </c>
      <c r="S58" s="387" t="str">
        <f>IF((COUNTIF(ProgramDir,D58)=0),"No","Yes")</f>
        <v>No</v>
      </c>
      <c r="T58" s="387" t="str">
        <f>IF(COUNTIF(NonCompliantGrandKnight,D58)=0,"No","Yes")</f>
        <v>Yes</v>
      </c>
      <c r="U58" s="387" t="str">
        <f>IF(COUNTIF(FamilyDir,D58)=0,"No","Yes")</f>
        <v>No</v>
      </c>
      <c r="V58" s="387" t="str">
        <f>IF(COUNTIF(CommunityDir,D58)=0,"No","Yes")</f>
        <v>No</v>
      </c>
      <c r="W58" s="277">
        <f t="shared" si="45"/>
        <v>4</v>
      </c>
      <c r="X58" s="277">
        <f t="shared" si="46"/>
        <v>9</v>
      </c>
      <c r="Y58" s="277">
        <f t="shared" si="47"/>
        <v>14</v>
      </c>
      <c r="Z58" s="277">
        <f t="shared" si="48"/>
        <v>19</v>
      </c>
    </row>
    <row r="59" spans="2:26" hidden="1">
      <c r="B59" s="201" t="s">
        <v>609</v>
      </c>
      <c r="C59" s="201" t="str">
        <f>'Daily Mbr Ins'!C92</f>
        <v>011</v>
      </c>
      <c r="D59" s="246">
        <f>'Daily Mbr Ins'!B92</f>
        <v>10915</v>
      </c>
      <c r="E59" s="246" t="str">
        <f>'Daily Mbr Ins'!D92</f>
        <v>El Mirage</v>
      </c>
      <c r="F59" s="201">
        <f>'Daily Mbr Ins'!F92</f>
        <v>4</v>
      </c>
      <c r="G59" s="201">
        <f>'Daily Mbr Ins'!L92</f>
        <v>0</v>
      </c>
      <c r="H59" s="241">
        <f t="shared" si="43"/>
        <v>0</v>
      </c>
      <c r="I59" s="242">
        <f t="shared" si="41"/>
        <v>4</v>
      </c>
      <c r="J59" s="201">
        <f>'Daily Mbr Ins'!N92</f>
        <v>3</v>
      </c>
      <c r="K59" s="201">
        <f>'Daily Mbr Ins'!T92</f>
        <v>0</v>
      </c>
      <c r="L59" s="241">
        <f t="shared" si="44"/>
        <v>0</v>
      </c>
      <c r="M59" s="201">
        <f t="shared" si="42"/>
        <v>3</v>
      </c>
      <c r="N59" s="256"/>
      <c r="O59" s="256"/>
      <c r="P59" s="256"/>
      <c r="Q59" s="256"/>
      <c r="R59" s="387"/>
      <c r="S59" s="387"/>
      <c r="T59" s="387"/>
      <c r="U59" s="387"/>
      <c r="V59" s="387"/>
      <c r="W59" s="277">
        <f t="shared" si="45"/>
        <v>4</v>
      </c>
      <c r="X59" s="277">
        <f t="shared" si="46"/>
        <v>8</v>
      </c>
      <c r="Y59" s="277">
        <f t="shared" si="47"/>
        <v>12</v>
      </c>
      <c r="Z59" s="277">
        <f t="shared" si="48"/>
        <v>16</v>
      </c>
    </row>
    <row r="60" spans="2:26" hidden="1">
      <c r="B60" s="277" t="s">
        <v>609</v>
      </c>
      <c r="C60" s="277" t="str">
        <f>'Daily Mbr Ins'!C117</f>
        <v>011</v>
      </c>
      <c r="D60" s="277">
        <f>'Daily Mbr Ins'!B117</f>
        <v>12851</v>
      </c>
      <c r="E60" s="277" t="str">
        <f>'Daily Mbr Ins'!D117</f>
        <v>Surprise</v>
      </c>
      <c r="F60" s="201">
        <f>'Daily Mbr Ins'!F117</f>
        <v>14</v>
      </c>
      <c r="G60" s="201">
        <f>'Daily Mbr Ins'!L117</f>
        <v>2</v>
      </c>
      <c r="H60" s="241">
        <f t="shared" si="43"/>
        <v>14.285714285714286</v>
      </c>
      <c r="I60" s="242">
        <f t="shared" si="41"/>
        <v>12</v>
      </c>
      <c r="J60" s="201">
        <f>'Daily Mbr Ins'!N117</f>
        <v>5</v>
      </c>
      <c r="K60" s="201">
        <f>'Daily Mbr Ins'!T117</f>
        <v>0</v>
      </c>
      <c r="L60" s="241">
        <f t="shared" si="44"/>
        <v>0</v>
      </c>
      <c r="M60" s="201">
        <f t="shared" si="42"/>
        <v>5</v>
      </c>
      <c r="N60" s="256" t="str">
        <f t="shared" ref="N60:N66" si="49">IF(COUNTIF(Missing185,D60)=0,"Yes","No")</f>
        <v>Yes</v>
      </c>
      <c r="O60" s="256" t="str">
        <f t="shared" ref="O60:O66" si="50">IF(COUNTIF(Missing365,D60)=0,"Yes","No")</f>
        <v>Yes</v>
      </c>
      <c r="P60" s="256" t="str">
        <f t="shared" ref="P60:P66" si="51">IF(COUNTIF(Missing1728,D60)=0,"Yes","No")</f>
        <v>No</v>
      </c>
      <c r="Q60" s="256" t="str">
        <f t="shared" ref="Q60:Q66" si="52">IF(COUNTIF(MissingSP7,D60)=0,"Yes","No")</f>
        <v>No</v>
      </c>
      <c r="R60" s="387" t="str">
        <f t="shared" ref="R60:R66" si="53">IF(AND($S60&gt;="Yes", $T60&gt;="Yes", $U60&gt;="Yes", $V60&gt;="Yes"), "Yes", "No")</f>
        <v>No</v>
      </c>
      <c r="S60" s="387" t="str">
        <f t="shared" ref="S60:S66" si="54">IF((COUNTIF(ProgramDir,D60)=0),"No","Yes")</f>
        <v>No</v>
      </c>
      <c r="T60" s="387" t="str">
        <f t="shared" ref="T60:T66" si="55">IF(COUNTIF(NonCompliantGrandKnight,D60)=0,"No","Yes")</f>
        <v>Yes</v>
      </c>
      <c r="U60" s="387" t="str">
        <f t="shared" ref="U60:U66" si="56">IF(COUNTIF(FamilyDir,D60)=0,"No","Yes")</f>
        <v>Yes</v>
      </c>
      <c r="V60" s="387" t="str">
        <f t="shared" ref="V60:V66" si="57">IF(COUNTIF(CommunityDir,D60)=0,"No","Yes")</f>
        <v>No</v>
      </c>
      <c r="W60" s="277">
        <f t="shared" si="45"/>
        <v>12</v>
      </c>
      <c r="X60" s="277">
        <f t="shared" si="46"/>
        <v>26</v>
      </c>
      <c r="Y60" s="277">
        <f t="shared" si="47"/>
        <v>40</v>
      </c>
      <c r="Z60" s="277">
        <f t="shared" si="48"/>
        <v>54</v>
      </c>
    </row>
    <row r="61" spans="2:26" hidden="1">
      <c r="B61" s="277" t="s">
        <v>1974</v>
      </c>
      <c r="C61" s="277" t="str">
        <f>'Daily Mbr Ins'!C98</f>
        <v>012</v>
      </c>
      <c r="D61" s="277">
        <f>'Daily Mbr Ins'!B98</f>
        <v>11738</v>
      </c>
      <c r="E61" s="277" t="str">
        <f>'Daily Mbr Ins'!D98</f>
        <v>Glendale</v>
      </c>
      <c r="F61" s="201">
        <f>'Daily Mbr Ins'!F98</f>
        <v>13</v>
      </c>
      <c r="G61" s="201">
        <f>'Daily Mbr Ins'!L98</f>
        <v>0</v>
      </c>
      <c r="H61" s="241">
        <f t="shared" si="43"/>
        <v>0</v>
      </c>
      <c r="I61" s="242">
        <f t="shared" si="41"/>
        <v>13</v>
      </c>
      <c r="J61" s="201">
        <f>'Daily Mbr Ins'!N98</f>
        <v>5</v>
      </c>
      <c r="K61" s="201">
        <f>'Daily Mbr Ins'!T98</f>
        <v>1</v>
      </c>
      <c r="L61" s="241">
        <f t="shared" si="44"/>
        <v>20</v>
      </c>
      <c r="M61" s="201">
        <f t="shared" si="42"/>
        <v>4</v>
      </c>
      <c r="N61" s="256" t="str">
        <f t="shared" si="49"/>
        <v>Yes</v>
      </c>
      <c r="O61" s="256" t="str">
        <f t="shared" si="50"/>
        <v>Yes</v>
      </c>
      <c r="P61" s="256" t="str">
        <f t="shared" si="51"/>
        <v>No</v>
      </c>
      <c r="Q61" s="256" t="str">
        <f t="shared" si="52"/>
        <v>No</v>
      </c>
      <c r="R61" s="387" t="str">
        <f t="shared" si="53"/>
        <v>No</v>
      </c>
      <c r="S61" s="387" t="str">
        <f t="shared" si="54"/>
        <v>No</v>
      </c>
      <c r="T61" s="387" t="str">
        <f t="shared" si="55"/>
        <v>Yes</v>
      </c>
      <c r="U61" s="387" t="str">
        <f t="shared" si="56"/>
        <v>No</v>
      </c>
      <c r="V61" s="387" t="str">
        <f t="shared" si="57"/>
        <v>Yes</v>
      </c>
      <c r="W61" s="277">
        <f t="shared" si="45"/>
        <v>13</v>
      </c>
      <c r="X61" s="277">
        <f t="shared" si="46"/>
        <v>26</v>
      </c>
      <c r="Y61" s="277">
        <f t="shared" si="47"/>
        <v>39</v>
      </c>
      <c r="Z61" s="277">
        <f t="shared" si="48"/>
        <v>52</v>
      </c>
    </row>
    <row r="62" spans="2:26" hidden="1">
      <c r="B62" s="277" t="s">
        <v>1974</v>
      </c>
      <c r="C62" s="277" t="str">
        <f>'Daily Mbr Ins'!C115</f>
        <v>012</v>
      </c>
      <c r="D62" s="277">
        <f>'Daily Mbr Ins'!B115</f>
        <v>12708</v>
      </c>
      <c r="E62" s="277" t="str">
        <f>'Daily Mbr Ins'!D115</f>
        <v>Phoenix</v>
      </c>
      <c r="F62" s="201">
        <f>'Daily Mbr Ins'!F115</f>
        <v>11</v>
      </c>
      <c r="G62" s="201">
        <f>'Daily Mbr Ins'!L115</f>
        <v>0</v>
      </c>
      <c r="H62" s="241">
        <f t="shared" si="43"/>
        <v>0</v>
      </c>
      <c r="I62" s="242">
        <f t="shared" si="41"/>
        <v>11</v>
      </c>
      <c r="J62" s="201">
        <f>'Daily Mbr Ins'!N115</f>
        <v>4</v>
      </c>
      <c r="K62" s="201">
        <f>'Daily Mbr Ins'!T115</f>
        <v>-1</v>
      </c>
      <c r="L62" s="241">
        <f t="shared" si="44"/>
        <v>-25</v>
      </c>
      <c r="M62" s="201">
        <f t="shared" si="42"/>
        <v>5</v>
      </c>
      <c r="N62" s="256" t="str">
        <f t="shared" si="49"/>
        <v>Yes</v>
      </c>
      <c r="O62" s="256" t="str">
        <f t="shared" si="50"/>
        <v>Yes</v>
      </c>
      <c r="P62" s="256" t="str">
        <f t="shared" si="51"/>
        <v>No</v>
      </c>
      <c r="Q62" s="256" t="str">
        <f t="shared" si="52"/>
        <v>No</v>
      </c>
      <c r="R62" s="387" t="str">
        <f t="shared" si="53"/>
        <v>No</v>
      </c>
      <c r="S62" s="387" t="str">
        <f t="shared" si="54"/>
        <v>No</v>
      </c>
      <c r="T62" s="387" t="str">
        <f t="shared" si="55"/>
        <v>Yes</v>
      </c>
      <c r="U62" s="387" t="str">
        <f t="shared" si="56"/>
        <v>Yes</v>
      </c>
      <c r="V62" s="387" t="str">
        <f t="shared" si="57"/>
        <v>Yes</v>
      </c>
      <c r="W62" s="277">
        <f t="shared" si="45"/>
        <v>11</v>
      </c>
      <c r="X62" s="277">
        <f t="shared" si="46"/>
        <v>22</v>
      </c>
      <c r="Y62" s="277">
        <f t="shared" si="47"/>
        <v>33</v>
      </c>
      <c r="Z62" s="277">
        <f t="shared" si="48"/>
        <v>44</v>
      </c>
    </row>
    <row r="63" spans="2:26" ht="15.75" hidden="1" customHeight="1">
      <c r="B63" s="201" t="s">
        <v>1974</v>
      </c>
      <c r="C63" s="201" t="str">
        <f>'Daily Mbr Ins'!C138</f>
        <v>012</v>
      </c>
      <c r="D63" s="201">
        <f>'Daily Mbr Ins'!B138</f>
        <v>14185</v>
      </c>
      <c r="E63" s="201" t="str">
        <f>'Daily Mbr Ins'!D138</f>
        <v>Phoenix</v>
      </c>
      <c r="F63" s="201">
        <f>'Daily Mbr Ins'!F138</f>
        <v>6</v>
      </c>
      <c r="G63" s="201">
        <f>'Daily Mbr Ins'!L138</f>
        <v>0</v>
      </c>
      <c r="H63" s="241">
        <f t="shared" si="43"/>
        <v>0</v>
      </c>
      <c r="I63" s="242">
        <f t="shared" si="41"/>
        <v>6</v>
      </c>
      <c r="J63" s="201">
        <f>'Daily Mbr Ins'!N138</f>
        <v>3</v>
      </c>
      <c r="K63" s="201">
        <f>'Daily Mbr Ins'!T138</f>
        <v>0</v>
      </c>
      <c r="L63" s="241">
        <f t="shared" si="44"/>
        <v>0</v>
      </c>
      <c r="M63" s="201">
        <f t="shared" si="42"/>
        <v>3</v>
      </c>
      <c r="N63" s="256" t="str">
        <f t="shared" si="49"/>
        <v>Yes</v>
      </c>
      <c r="O63" s="256" t="str">
        <f t="shared" si="50"/>
        <v>Yes</v>
      </c>
      <c r="P63" s="256" t="str">
        <f t="shared" si="51"/>
        <v>No</v>
      </c>
      <c r="Q63" s="256" t="str">
        <f t="shared" si="52"/>
        <v>No</v>
      </c>
      <c r="R63" s="387" t="str">
        <f t="shared" si="53"/>
        <v>No</v>
      </c>
      <c r="S63" s="387" t="str">
        <f t="shared" si="54"/>
        <v>No</v>
      </c>
      <c r="T63" s="387" t="str">
        <f t="shared" si="55"/>
        <v>No</v>
      </c>
      <c r="U63" s="387" t="str">
        <f t="shared" si="56"/>
        <v>No</v>
      </c>
      <c r="V63" s="387" t="str">
        <f t="shared" si="57"/>
        <v>No</v>
      </c>
      <c r="W63" s="277">
        <f t="shared" si="45"/>
        <v>6</v>
      </c>
      <c r="X63" s="277">
        <f t="shared" si="46"/>
        <v>12</v>
      </c>
      <c r="Y63" s="277">
        <f t="shared" si="47"/>
        <v>18</v>
      </c>
      <c r="Z63" s="277">
        <f t="shared" si="48"/>
        <v>24</v>
      </c>
    </row>
    <row r="64" spans="2:26" hidden="1">
      <c r="B64" s="201" t="s">
        <v>1974</v>
      </c>
      <c r="C64" s="201" t="str">
        <f>'Daily Mbr Ins'!C151</f>
        <v>012</v>
      </c>
      <c r="D64" s="201">
        <f>'Daily Mbr Ins'!B151</f>
        <v>15576</v>
      </c>
      <c r="E64" s="201" t="str">
        <f>'Daily Mbr Ins'!D151</f>
        <v>Phoenix</v>
      </c>
      <c r="F64" s="201">
        <f>'Daily Mbr Ins'!F151</f>
        <v>4</v>
      </c>
      <c r="G64" s="201">
        <f>'Daily Mbr Ins'!L151</f>
        <v>0</v>
      </c>
      <c r="H64" s="241">
        <f t="shared" si="43"/>
        <v>0</v>
      </c>
      <c r="I64" s="242">
        <f t="shared" si="41"/>
        <v>4</v>
      </c>
      <c r="J64" s="201">
        <f>'Daily Mbr Ins'!N151</f>
        <v>3</v>
      </c>
      <c r="K64" s="201">
        <f>'Daily Mbr Ins'!T151</f>
        <v>0</v>
      </c>
      <c r="L64" s="241">
        <f t="shared" si="44"/>
        <v>0</v>
      </c>
      <c r="M64" s="201">
        <f t="shared" si="42"/>
        <v>3</v>
      </c>
      <c r="N64" s="256" t="str">
        <f t="shared" si="49"/>
        <v>Yes</v>
      </c>
      <c r="O64" s="256" t="str">
        <f t="shared" si="50"/>
        <v>No</v>
      </c>
      <c r="P64" s="256" t="str">
        <f t="shared" si="51"/>
        <v>No</v>
      </c>
      <c r="Q64" s="256" t="str">
        <f t="shared" si="52"/>
        <v>No</v>
      </c>
      <c r="R64" s="387" t="str">
        <f t="shared" si="53"/>
        <v>No</v>
      </c>
      <c r="S64" s="387" t="str">
        <f t="shared" si="54"/>
        <v>No</v>
      </c>
      <c r="T64" s="387" t="str">
        <f t="shared" si="55"/>
        <v>Yes</v>
      </c>
      <c r="U64" s="387" t="str">
        <f t="shared" si="56"/>
        <v>No</v>
      </c>
      <c r="V64" s="387" t="str">
        <f t="shared" si="57"/>
        <v>No</v>
      </c>
      <c r="W64" s="277">
        <f t="shared" si="45"/>
        <v>4</v>
      </c>
      <c r="X64" s="277">
        <f t="shared" si="46"/>
        <v>8</v>
      </c>
      <c r="Y64" s="277">
        <f t="shared" si="47"/>
        <v>12</v>
      </c>
      <c r="Z64" s="277">
        <f t="shared" si="48"/>
        <v>16</v>
      </c>
    </row>
    <row r="65" spans="2:26" hidden="1">
      <c r="B65" s="201" t="s">
        <v>1974</v>
      </c>
      <c r="C65" s="201" t="str">
        <f>'Daily Mbr Ins'!C155</f>
        <v>012</v>
      </c>
      <c r="D65" s="201">
        <f>'Daily Mbr Ins'!B155</f>
        <v>16776</v>
      </c>
      <c r="E65" s="201" t="str">
        <f>'Daily Mbr Ins'!D155</f>
        <v>Phoenix</v>
      </c>
      <c r="F65" s="201">
        <f>'Daily Mbr Ins'!F155</f>
        <v>4</v>
      </c>
      <c r="G65" s="201">
        <f>'Daily Mbr Ins'!L155</f>
        <v>0</v>
      </c>
      <c r="H65" s="241">
        <f t="shared" si="43"/>
        <v>0</v>
      </c>
      <c r="I65" s="242">
        <f t="shared" si="41"/>
        <v>4</v>
      </c>
      <c r="J65" s="201">
        <f>'Daily Mbr Ins'!N155</f>
        <v>3</v>
      </c>
      <c r="K65" s="201">
        <f>'Daily Mbr Ins'!T155</f>
        <v>0</v>
      </c>
      <c r="L65" s="241">
        <f t="shared" si="44"/>
        <v>0</v>
      </c>
      <c r="M65" s="201">
        <f t="shared" si="42"/>
        <v>3</v>
      </c>
      <c r="N65" s="256" t="str">
        <f t="shared" si="49"/>
        <v>No</v>
      </c>
      <c r="O65" s="256" t="str">
        <f t="shared" si="50"/>
        <v>No</v>
      </c>
      <c r="P65" s="256" t="str">
        <f t="shared" si="51"/>
        <v>No</v>
      </c>
      <c r="Q65" s="256" t="str">
        <f t="shared" si="52"/>
        <v>No</v>
      </c>
      <c r="R65" s="387" t="str">
        <f t="shared" si="53"/>
        <v>No</v>
      </c>
      <c r="S65" s="387" t="str">
        <f t="shared" si="54"/>
        <v>No</v>
      </c>
      <c r="T65" s="387" t="str">
        <f t="shared" si="55"/>
        <v>No</v>
      </c>
      <c r="U65" s="387" t="str">
        <f t="shared" si="56"/>
        <v>No</v>
      </c>
      <c r="V65" s="387" t="str">
        <f t="shared" si="57"/>
        <v>No</v>
      </c>
      <c r="W65" s="277">
        <f t="shared" si="45"/>
        <v>4</v>
      </c>
      <c r="X65" s="277">
        <f t="shared" si="46"/>
        <v>8</v>
      </c>
      <c r="Y65" s="277">
        <f t="shared" si="47"/>
        <v>12</v>
      </c>
      <c r="Z65" s="277">
        <f t="shared" si="48"/>
        <v>16</v>
      </c>
    </row>
    <row r="66" spans="2:26" hidden="1">
      <c r="B66" s="201" t="s">
        <v>620</v>
      </c>
      <c r="C66" s="201" t="str">
        <f>'Daily Mbr Ins'!C35</f>
        <v>013</v>
      </c>
      <c r="D66" s="201">
        <f>'Daily Mbr Ins'!B35</f>
        <v>5471</v>
      </c>
      <c r="E66" s="201" t="str">
        <f>'Daily Mbr Ins'!D35</f>
        <v>Ajo</v>
      </c>
      <c r="F66" s="201">
        <f>'Daily Mbr Ins'!F35</f>
        <v>4</v>
      </c>
      <c r="G66" s="201">
        <f>'Daily Mbr Ins'!L35</f>
        <v>0</v>
      </c>
      <c r="H66" s="241">
        <f t="shared" si="43"/>
        <v>0</v>
      </c>
      <c r="I66" s="242">
        <f t="shared" si="41"/>
        <v>4</v>
      </c>
      <c r="J66" s="201">
        <f>'Daily Mbr Ins'!N35</f>
        <v>3</v>
      </c>
      <c r="K66" s="201">
        <f>'Daily Mbr Ins'!T35</f>
        <v>0</v>
      </c>
      <c r="L66" s="241">
        <f t="shared" si="44"/>
        <v>0</v>
      </c>
      <c r="M66" s="201">
        <f t="shared" si="42"/>
        <v>3</v>
      </c>
      <c r="N66" s="256" t="str">
        <f t="shared" si="49"/>
        <v>Yes</v>
      </c>
      <c r="O66" s="256" t="str">
        <f t="shared" si="50"/>
        <v>No</v>
      </c>
      <c r="P66" s="256" t="str">
        <f t="shared" si="51"/>
        <v>No</v>
      </c>
      <c r="Q66" s="256" t="str">
        <f t="shared" si="52"/>
        <v>No</v>
      </c>
      <c r="R66" s="387" t="str">
        <f t="shared" si="53"/>
        <v>No</v>
      </c>
      <c r="S66" s="387" t="str">
        <f t="shared" si="54"/>
        <v>No</v>
      </c>
      <c r="T66" s="387" t="str">
        <f t="shared" si="55"/>
        <v>No</v>
      </c>
      <c r="U66" s="387" t="str">
        <f t="shared" si="56"/>
        <v>No</v>
      </c>
      <c r="V66" s="387" t="str">
        <f t="shared" si="57"/>
        <v>No</v>
      </c>
      <c r="W66" s="277">
        <f t="shared" si="45"/>
        <v>4</v>
      </c>
      <c r="X66" s="277">
        <f t="shared" si="46"/>
        <v>8</v>
      </c>
      <c r="Y66" s="277">
        <f t="shared" si="47"/>
        <v>12</v>
      </c>
      <c r="Z66" s="277">
        <f t="shared" si="48"/>
        <v>16</v>
      </c>
    </row>
    <row r="67" spans="2:26" hidden="1">
      <c r="B67" s="201" t="s">
        <v>620</v>
      </c>
      <c r="C67" s="201" t="str">
        <f>'Daily Mbr Ins'!C38</f>
        <v>013</v>
      </c>
      <c r="D67" s="246">
        <f>'Daily Mbr Ins'!B38</f>
        <v>6612</v>
      </c>
      <c r="E67" s="246" t="str">
        <f>'Daily Mbr Ins'!D38</f>
        <v>Sun City</v>
      </c>
      <c r="F67" s="201">
        <f>'Daily Mbr Ins'!F38</f>
        <v>5</v>
      </c>
      <c r="G67" s="201">
        <f>'Daily Mbr Ins'!L38</f>
        <v>0</v>
      </c>
      <c r="H67" s="241">
        <f t="shared" si="43"/>
        <v>0</v>
      </c>
      <c r="I67" s="242">
        <f t="shared" si="41"/>
        <v>5</v>
      </c>
      <c r="J67" s="201">
        <f>'Daily Mbr Ins'!N38</f>
        <v>3</v>
      </c>
      <c r="K67" s="201">
        <f>'Daily Mbr Ins'!T38</f>
        <v>0</v>
      </c>
      <c r="L67" s="241">
        <f t="shared" si="44"/>
        <v>0</v>
      </c>
      <c r="M67" s="201">
        <f t="shared" si="42"/>
        <v>3</v>
      </c>
      <c r="N67" s="256"/>
      <c r="O67" s="256"/>
      <c r="P67" s="256"/>
      <c r="Q67" s="256"/>
      <c r="R67" s="387"/>
      <c r="S67" s="387"/>
      <c r="T67" s="387"/>
      <c r="U67" s="387"/>
      <c r="V67" s="387"/>
      <c r="W67" s="277">
        <f t="shared" si="45"/>
        <v>5</v>
      </c>
      <c r="X67" s="277">
        <f t="shared" si="46"/>
        <v>10</v>
      </c>
      <c r="Y67" s="277">
        <f t="shared" si="47"/>
        <v>15</v>
      </c>
      <c r="Z67" s="277">
        <f t="shared" si="48"/>
        <v>20</v>
      </c>
    </row>
    <row r="68" spans="2:26" hidden="1">
      <c r="B68" s="201" t="s">
        <v>620</v>
      </c>
      <c r="C68" s="201" t="str">
        <f>'Daily Mbr Ins'!C95</f>
        <v>013</v>
      </c>
      <c r="D68" s="201">
        <f>'Daily Mbr Ins'!B95</f>
        <v>11440</v>
      </c>
      <c r="E68" s="201" t="str">
        <f>'Daily Mbr Ins'!D95</f>
        <v>Peoria</v>
      </c>
      <c r="F68" s="201">
        <f>'Daily Mbr Ins'!F95</f>
        <v>4</v>
      </c>
      <c r="G68" s="201">
        <f>'Daily Mbr Ins'!L95</f>
        <v>0</v>
      </c>
      <c r="H68" s="241">
        <f t="shared" si="43"/>
        <v>0</v>
      </c>
      <c r="I68" s="242">
        <f t="shared" si="41"/>
        <v>4</v>
      </c>
      <c r="J68" s="201">
        <f>'Daily Mbr Ins'!N95</f>
        <v>3</v>
      </c>
      <c r="K68" s="201">
        <f>'Daily Mbr Ins'!T95</f>
        <v>1</v>
      </c>
      <c r="L68" s="241">
        <f t="shared" si="44"/>
        <v>33.333333333333336</v>
      </c>
      <c r="M68" s="201">
        <f t="shared" si="42"/>
        <v>2</v>
      </c>
      <c r="N68" s="256" t="str">
        <f t="shared" ref="N68:N77" si="58">IF(COUNTIF(Missing185,D68)=0,"Yes","No")</f>
        <v>Yes</v>
      </c>
      <c r="O68" s="256" t="str">
        <f t="shared" ref="O68:O77" si="59">IF(COUNTIF(Missing365,D68)=0,"Yes","No")</f>
        <v>Yes</v>
      </c>
      <c r="P68" s="256" t="str">
        <f t="shared" ref="P68:P77" si="60">IF(COUNTIF(Missing1728,D68)=0,"Yes","No")</f>
        <v>No</v>
      </c>
      <c r="Q68" s="256" t="str">
        <f t="shared" ref="Q68:Q77" si="61">IF(COUNTIF(MissingSP7,D68)=0,"Yes","No")</f>
        <v>No</v>
      </c>
      <c r="R68" s="387" t="str">
        <f t="shared" ref="R68:R77" si="62">IF(AND($S68&gt;="Yes", $T68&gt;="Yes", $U68&gt;="Yes", $V68&gt;="Yes"), "Yes", "No")</f>
        <v>No</v>
      </c>
      <c r="S68" s="387" t="str">
        <f t="shared" ref="S68:S77" si="63">IF((COUNTIF(ProgramDir,D68)=0),"No","Yes")</f>
        <v>No</v>
      </c>
      <c r="T68" s="387" t="str">
        <f t="shared" ref="T68:T77" si="64">IF(COUNTIF(NonCompliantGrandKnight,D68)=0,"No","Yes")</f>
        <v>Yes</v>
      </c>
      <c r="U68" s="387" t="str">
        <f t="shared" ref="U68:U77" si="65">IF(COUNTIF(FamilyDir,D68)=0,"No","Yes")</f>
        <v>No</v>
      </c>
      <c r="V68" s="387" t="str">
        <f t="shared" ref="V68:V77" si="66">IF(COUNTIF(CommunityDir,D68)=0,"No","Yes")</f>
        <v>No</v>
      </c>
      <c r="W68" s="277">
        <f t="shared" si="45"/>
        <v>4</v>
      </c>
      <c r="X68" s="277">
        <f t="shared" si="46"/>
        <v>8</v>
      </c>
      <c r="Y68" s="277">
        <f t="shared" si="47"/>
        <v>12</v>
      </c>
      <c r="Z68" s="277">
        <f t="shared" si="48"/>
        <v>16</v>
      </c>
    </row>
    <row r="69" spans="2:26" hidden="1">
      <c r="B69" s="201" t="s">
        <v>620</v>
      </c>
      <c r="C69" s="201" t="str">
        <f>'Daily Mbr Ins'!C99</f>
        <v>013</v>
      </c>
      <c r="D69" s="201">
        <f>'Daily Mbr Ins'!B99</f>
        <v>11809</v>
      </c>
      <c r="E69" s="201" t="str">
        <f>'Daily Mbr Ins'!D99</f>
        <v>Sun City West Arizona</v>
      </c>
      <c r="F69" s="201">
        <f>'Daily Mbr Ins'!F99</f>
        <v>15</v>
      </c>
      <c r="G69" s="201">
        <f>'Daily Mbr Ins'!L99</f>
        <v>1</v>
      </c>
      <c r="H69" s="241">
        <f t="shared" si="43"/>
        <v>6.666666666666667</v>
      </c>
      <c r="I69" s="242">
        <f t="shared" si="41"/>
        <v>14</v>
      </c>
      <c r="J69" s="201">
        <f>'Daily Mbr Ins'!N99</f>
        <v>5</v>
      </c>
      <c r="K69" s="201">
        <f>'Daily Mbr Ins'!T99</f>
        <v>0</v>
      </c>
      <c r="L69" s="241">
        <f t="shared" si="44"/>
        <v>0</v>
      </c>
      <c r="M69" s="201">
        <f t="shared" si="42"/>
        <v>5</v>
      </c>
      <c r="N69" s="256" t="str">
        <f t="shared" si="58"/>
        <v>Yes</v>
      </c>
      <c r="O69" s="256" t="str">
        <f t="shared" si="59"/>
        <v>Yes</v>
      </c>
      <c r="P69" s="256" t="str">
        <f t="shared" si="60"/>
        <v>No</v>
      </c>
      <c r="Q69" s="256" t="str">
        <f t="shared" si="61"/>
        <v>No</v>
      </c>
      <c r="R69" s="387" t="str">
        <f t="shared" si="62"/>
        <v>No</v>
      </c>
      <c r="S69" s="387" t="str">
        <f t="shared" si="63"/>
        <v>No</v>
      </c>
      <c r="T69" s="387" t="str">
        <f t="shared" si="64"/>
        <v>Yes</v>
      </c>
      <c r="U69" s="387" t="str">
        <f t="shared" si="65"/>
        <v>No</v>
      </c>
      <c r="V69" s="387" t="str">
        <f t="shared" si="66"/>
        <v>No</v>
      </c>
      <c r="W69" s="277">
        <f t="shared" si="45"/>
        <v>14</v>
      </c>
      <c r="X69" s="277">
        <f t="shared" si="46"/>
        <v>29</v>
      </c>
      <c r="Y69" s="277">
        <f t="shared" si="47"/>
        <v>44</v>
      </c>
      <c r="Z69" s="277">
        <f t="shared" si="48"/>
        <v>59</v>
      </c>
    </row>
    <row r="70" spans="2:26" hidden="1">
      <c r="B70" s="201" t="s">
        <v>620</v>
      </c>
      <c r="C70" s="201" t="str">
        <f>'Daily Mbr Ins'!C106</f>
        <v>013</v>
      </c>
      <c r="D70" s="201">
        <f>'Daily Mbr Ins'!B106</f>
        <v>12144</v>
      </c>
      <c r="E70" s="201" t="str">
        <f>'Daily Mbr Ins'!D106</f>
        <v>Sun City</v>
      </c>
      <c r="F70" s="201">
        <f>'Daily Mbr Ins'!F106</f>
        <v>13</v>
      </c>
      <c r="G70" s="201">
        <f>'Daily Mbr Ins'!L106</f>
        <v>-7</v>
      </c>
      <c r="H70" s="241">
        <f t="shared" si="43"/>
        <v>-53.846153846153847</v>
      </c>
      <c r="I70" s="242">
        <f t="shared" si="41"/>
        <v>20</v>
      </c>
      <c r="J70" s="201">
        <f>'Daily Mbr Ins'!N106</f>
        <v>5</v>
      </c>
      <c r="K70" s="201">
        <f>'Daily Mbr Ins'!T106</f>
        <v>-1</v>
      </c>
      <c r="L70" s="241">
        <f t="shared" si="44"/>
        <v>-20</v>
      </c>
      <c r="M70" s="201">
        <f t="shared" si="42"/>
        <v>6</v>
      </c>
      <c r="N70" s="256" t="str">
        <f t="shared" si="58"/>
        <v>Yes</v>
      </c>
      <c r="O70" s="256" t="str">
        <f t="shared" si="59"/>
        <v>Yes</v>
      </c>
      <c r="P70" s="256" t="str">
        <f t="shared" si="60"/>
        <v>No</v>
      </c>
      <c r="Q70" s="256" t="str">
        <f t="shared" si="61"/>
        <v>No</v>
      </c>
      <c r="R70" s="387" t="str">
        <f t="shared" si="62"/>
        <v>No</v>
      </c>
      <c r="S70" s="387" t="str">
        <f t="shared" si="63"/>
        <v>No</v>
      </c>
      <c r="T70" s="387" t="str">
        <f t="shared" si="64"/>
        <v>Yes</v>
      </c>
      <c r="U70" s="387" t="str">
        <f t="shared" si="65"/>
        <v>Yes</v>
      </c>
      <c r="V70" s="387" t="str">
        <f t="shared" si="66"/>
        <v>Yes</v>
      </c>
      <c r="W70" s="277">
        <f t="shared" si="45"/>
        <v>20</v>
      </c>
      <c r="X70" s="277">
        <f t="shared" si="46"/>
        <v>33</v>
      </c>
      <c r="Y70" s="277">
        <f t="shared" si="47"/>
        <v>46</v>
      </c>
      <c r="Z70" s="277">
        <f t="shared" si="48"/>
        <v>59</v>
      </c>
    </row>
    <row r="71" spans="2:26" hidden="1">
      <c r="B71" s="201" t="s">
        <v>609</v>
      </c>
      <c r="C71" s="201" t="str">
        <f>'Daily Mbr Ins'!C69</f>
        <v>014</v>
      </c>
      <c r="D71" s="201">
        <f>'Daily Mbr Ins'!B69</f>
        <v>9188</v>
      </c>
      <c r="E71" s="201" t="str">
        <f>'Daily Mbr Ins'!D69</f>
        <v>Fountain Hills</v>
      </c>
      <c r="F71" s="201">
        <f>'Daily Mbr Ins'!F69</f>
        <v>4</v>
      </c>
      <c r="G71" s="201">
        <f>'Daily Mbr Ins'!L69</f>
        <v>1</v>
      </c>
      <c r="H71" s="241">
        <f t="shared" si="43"/>
        <v>25</v>
      </c>
      <c r="I71" s="242">
        <f t="shared" si="41"/>
        <v>3</v>
      </c>
      <c r="J71" s="201">
        <f>'Daily Mbr Ins'!N69</f>
        <v>3</v>
      </c>
      <c r="K71" s="201">
        <f>'Daily Mbr Ins'!T69</f>
        <v>0</v>
      </c>
      <c r="L71" s="241">
        <f t="shared" si="44"/>
        <v>0</v>
      </c>
      <c r="M71" s="201">
        <f t="shared" si="42"/>
        <v>3</v>
      </c>
      <c r="N71" s="256" t="str">
        <f t="shared" si="58"/>
        <v>No</v>
      </c>
      <c r="O71" s="256" t="str">
        <f t="shared" si="59"/>
        <v>No</v>
      </c>
      <c r="P71" s="256" t="str">
        <f t="shared" si="60"/>
        <v>No</v>
      </c>
      <c r="Q71" s="256" t="str">
        <f t="shared" si="61"/>
        <v>No</v>
      </c>
      <c r="R71" s="387" t="str">
        <f t="shared" si="62"/>
        <v>No</v>
      </c>
      <c r="S71" s="387" t="str">
        <f t="shared" si="63"/>
        <v>No</v>
      </c>
      <c r="T71" s="387" t="str">
        <f t="shared" si="64"/>
        <v>No</v>
      </c>
      <c r="U71" s="387" t="str">
        <f t="shared" si="65"/>
        <v>No</v>
      </c>
      <c r="V71" s="387" t="str">
        <f t="shared" si="66"/>
        <v>No</v>
      </c>
      <c r="W71" s="277">
        <f t="shared" si="45"/>
        <v>3</v>
      </c>
      <c r="X71" s="277">
        <f t="shared" si="46"/>
        <v>7</v>
      </c>
      <c r="Y71" s="277">
        <f t="shared" si="47"/>
        <v>11</v>
      </c>
      <c r="Z71" s="277">
        <f t="shared" si="48"/>
        <v>15</v>
      </c>
    </row>
    <row r="72" spans="2:26" hidden="1">
      <c r="B72" s="201" t="s">
        <v>609</v>
      </c>
      <c r="C72" s="201" t="str">
        <f>'Daily Mbr Ins'!C109</f>
        <v>014</v>
      </c>
      <c r="D72" s="201">
        <f>'Daily Mbr Ins'!B109</f>
        <v>12313</v>
      </c>
      <c r="E72" s="201" t="str">
        <f>'Daily Mbr Ins'!D109</f>
        <v>Scottsdale</v>
      </c>
      <c r="F72" s="201">
        <f>'Daily Mbr Ins'!F109</f>
        <v>10</v>
      </c>
      <c r="G72" s="201">
        <f>'Daily Mbr Ins'!L109</f>
        <v>1</v>
      </c>
      <c r="H72" s="241">
        <f t="shared" si="43"/>
        <v>10</v>
      </c>
      <c r="I72" s="242">
        <f t="shared" si="41"/>
        <v>9</v>
      </c>
      <c r="J72" s="201">
        <f>'Daily Mbr Ins'!N109</f>
        <v>4</v>
      </c>
      <c r="K72" s="201">
        <f>'Daily Mbr Ins'!T109</f>
        <v>1</v>
      </c>
      <c r="L72" s="241">
        <f t="shared" si="44"/>
        <v>25</v>
      </c>
      <c r="M72" s="201">
        <f t="shared" si="42"/>
        <v>3</v>
      </c>
      <c r="N72" s="256" t="str">
        <f t="shared" si="58"/>
        <v>Yes</v>
      </c>
      <c r="O72" s="256" t="str">
        <f t="shared" si="59"/>
        <v>Yes</v>
      </c>
      <c r="P72" s="256" t="str">
        <f t="shared" si="60"/>
        <v>No</v>
      </c>
      <c r="Q72" s="256" t="str">
        <f t="shared" si="61"/>
        <v>No</v>
      </c>
      <c r="R72" s="387" t="str">
        <f t="shared" si="62"/>
        <v>No</v>
      </c>
      <c r="S72" s="387" t="str">
        <f t="shared" si="63"/>
        <v>No</v>
      </c>
      <c r="T72" s="387" t="str">
        <f t="shared" si="64"/>
        <v>Yes</v>
      </c>
      <c r="U72" s="387" t="str">
        <f t="shared" si="65"/>
        <v>No</v>
      </c>
      <c r="V72" s="387" t="str">
        <f t="shared" si="66"/>
        <v>No</v>
      </c>
      <c r="W72" s="277">
        <f t="shared" si="45"/>
        <v>9</v>
      </c>
      <c r="X72" s="277">
        <f t="shared" si="46"/>
        <v>19</v>
      </c>
      <c r="Y72" s="277">
        <f t="shared" si="47"/>
        <v>29</v>
      </c>
      <c r="Z72" s="277">
        <f t="shared" si="48"/>
        <v>39</v>
      </c>
    </row>
    <row r="73" spans="2:26" hidden="1">
      <c r="B73" s="201" t="s">
        <v>609</v>
      </c>
      <c r="C73" s="201" t="str">
        <f>'Daily Mbr Ins'!C110</f>
        <v>014</v>
      </c>
      <c r="D73" s="201">
        <f>'Daily Mbr Ins'!B110</f>
        <v>12338</v>
      </c>
      <c r="E73" s="201" t="str">
        <f>'Daily Mbr Ins'!D110</f>
        <v>Scottsdale</v>
      </c>
      <c r="F73" s="201">
        <f>'Daily Mbr Ins'!F110</f>
        <v>5</v>
      </c>
      <c r="G73" s="201">
        <f>'Daily Mbr Ins'!L110</f>
        <v>0</v>
      </c>
      <c r="H73" s="241">
        <f t="shared" si="43"/>
        <v>0</v>
      </c>
      <c r="I73" s="242">
        <f t="shared" si="41"/>
        <v>5</v>
      </c>
      <c r="J73" s="201">
        <f>'Daily Mbr Ins'!N110</f>
        <v>3</v>
      </c>
      <c r="K73" s="201">
        <f>'Daily Mbr Ins'!T110</f>
        <v>1</v>
      </c>
      <c r="L73" s="241">
        <f t="shared" si="44"/>
        <v>33.333333333333336</v>
      </c>
      <c r="M73" s="201">
        <f t="shared" si="42"/>
        <v>2</v>
      </c>
      <c r="N73" s="256" t="str">
        <f t="shared" si="58"/>
        <v>No</v>
      </c>
      <c r="O73" s="256" t="str">
        <f t="shared" si="59"/>
        <v>No</v>
      </c>
      <c r="P73" s="256" t="str">
        <f t="shared" si="60"/>
        <v>No</v>
      </c>
      <c r="Q73" s="256" t="str">
        <f t="shared" si="61"/>
        <v>No</v>
      </c>
      <c r="R73" s="387" t="str">
        <f t="shared" si="62"/>
        <v>No</v>
      </c>
      <c r="S73" s="387" t="str">
        <f t="shared" si="63"/>
        <v>No</v>
      </c>
      <c r="T73" s="387" t="str">
        <f t="shared" si="64"/>
        <v>No</v>
      </c>
      <c r="U73" s="387" t="str">
        <f t="shared" si="65"/>
        <v>No</v>
      </c>
      <c r="V73" s="387" t="str">
        <f t="shared" si="66"/>
        <v>No</v>
      </c>
      <c r="W73" s="277">
        <f t="shared" si="45"/>
        <v>5</v>
      </c>
      <c r="X73" s="277">
        <f t="shared" si="46"/>
        <v>10</v>
      </c>
      <c r="Y73" s="277">
        <f t="shared" si="47"/>
        <v>15</v>
      </c>
      <c r="Z73" s="277">
        <f t="shared" si="48"/>
        <v>20</v>
      </c>
    </row>
    <row r="74" spans="2:26" hidden="1">
      <c r="B74" s="201" t="s">
        <v>609</v>
      </c>
      <c r="C74" s="201" t="str">
        <f>'Daily Mbr Ins'!C113</f>
        <v>014</v>
      </c>
      <c r="D74" s="201">
        <f>'Daily Mbr Ins'!B113</f>
        <v>12449</v>
      </c>
      <c r="E74" s="201" t="str">
        <f>'Daily Mbr Ins'!D113</f>
        <v>Scottsdale</v>
      </c>
      <c r="F74" s="201">
        <f>'Daily Mbr Ins'!F113</f>
        <v>10</v>
      </c>
      <c r="G74" s="201">
        <f>'Daily Mbr Ins'!L113</f>
        <v>8</v>
      </c>
      <c r="H74" s="241">
        <f t="shared" si="43"/>
        <v>80</v>
      </c>
      <c r="I74" s="242">
        <f t="shared" si="41"/>
        <v>2</v>
      </c>
      <c r="J74" s="201">
        <f>'Daily Mbr Ins'!N113</f>
        <v>4</v>
      </c>
      <c r="K74" s="201">
        <f>'Daily Mbr Ins'!T113</f>
        <v>2</v>
      </c>
      <c r="L74" s="241">
        <f t="shared" si="44"/>
        <v>50</v>
      </c>
      <c r="M74" s="201">
        <f t="shared" si="42"/>
        <v>2</v>
      </c>
      <c r="N74" s="256" t="str">
        <f t="shared" si="58"/>
        <v>Yes</v>
      </c>
      <c r="O74" s="256" t="str">
        <f t="shared" si="59"/>
        <v>No</v>
      </c>
      <c r="P74" s="256" t="str">
        <f t="shared" si="60"/>
        <v>No</v>
      </c>
      <c r="Q74" s="256" t="str">
        <f t="shared" si="61"/>
        <v>No</v>
      </c>
      <c r="R74" s="387" t="str">
        <f t="shared" si="62"/>
        <v>No</v>
      </c>
      <c r="S74" s="387" t="str">
        <f t="shared" si="63"/>
        <v>No</v>
      </c>
      <c r="T74" s="387" t="str">
        <f t="shared" si="64"/>
        <v>No</v>
      </c>
      <c r="U74" s="387" t="str">
        <f t="shared" si="65"/>
        <v>No</v>
      </c>
      <c r="V74" s="387" t="str">
        <f t="shared" si="66"/>
        <v>No</v>
      </c>
      <c r="W74" s="277">
        <f t="shared" si="45"/>
        <v>2</v>
      </c>
      <c r="X74" s="277">
        <f t="shared" si="46"/>
        <v>12</v>
      </c>
      <c r="Y74" s="277">
        <f t="shared" si="47"/>
        <v>22</v>
      </c>
      <c r="Z74" s="277">
        <f t="shared" si="48"/>
        <v>32</v>
      </c>
    </row>
    <row r="75" spans="2:26" hidden="1">
      <c r="B75" s="201" t="s">
        <v>620</v>
      </c>
      <c r="C75" s="201" t="str">
        <f>'Daily Mbr Ins'!C25</f>
        <v>015</v>
      </c>
      <c r="D75" s="201">
        <f>'Daily Mbr Ins'!B25</f>
        <v>3855</v>
      </c>
      <c r="E75" s="201" t="str">
        <f>'Daily Mbr Ins'!D25</f>
        <v>Glendale</v>
      </c>
      <c r="F75" s="201">
        <f>'Daily Mbr Ins'!F25</f>
        <v>19</v>
      </c>
      <c r="G75" s="201">
        <f>'Daily Mbr Ins'!L25</f>
        <v>1</v>
      </c>
      <c r="H75" s="241">
        <f t="shared" si="43"/>
        <v>5.2631578947368425</v>
      </c>
      <c r="I75" s="242">
        <f t="shared" si="41"/>
        <v>18</v>
      </c>
      <c r="J75" s="201">
        <f>'Daily Mbr Ins'!N25</f>
        <v>7</v>
      </c>
      <c r="K75" s="201">
        <f>'Daily Mbr Ins'!T25</f>
        <v>-1</v>
      </c>
      <c r="L75" s="241">
        <f t="shared" si="44"/>
        <v>-14.285714285714286</v>
      </c>
      <c r="M75" s="201">
        <f t="shared" si="42"/>
        <v>8</v>
      </c>
      <c r="N75" s="256" t="str">
        <f t="shared" si="58"/>
        <v>Yes</v>
      </c>
      <c r="O75" s="256" t="str">
        <f t="shared" si="59"/>
        <v>Yes</v>
      </c>
      <c r="P75" s="256" t="str">
        <f t="shared" si="60"/>
        <v>No</v>
      </c>
      <c r="Q75" s="256" t="str">
        <f t="shared" si="61"/>
        <v>No</v>
      </c>
      <c r="R75" s="387" t="str">
        <f t="shared" si="62"/>
        <v>Yes</v>
      </c>
      <c r="S75" s="387" t="str">
        <f t="shared" si="63"/>
        <v>Yes</v>
      </c>
      <c r="T75" s="387" t="str">
        <f t="shared" si="64"/>
        <v>Yes</v>
      </c>
      <c r="U75" s="387" t="str">
        <f t="shared" si="65"/>
        <v>Yes</v>
      </c>
      <c r="V75" s="387" t="str">
        <f t="shared" si="66"/>
        <v>Yes</v>
      </c>
      <c r="W75" s="277">
        <f t="shared" si="45"/>
        <v>18</v>
      </c>
      <c r="X75" s="277">
        <f t="shared" si="46"/>
        <v>37</v>
      </c>
      <c r="Y75" s="277">
        <f t="shared" si="47"/>
        <v>56</v>
      </c>
      <c r="Z75" s="277">
        <f t="shared" si="48"/>
        <v>75</v>
      </c>
    </row>
    <row r="76" spans="2:26" hidden="1">
      <c r="B76" s="201" t="s">
        <v>620</v>
      </c>
      <c r="C76" s="201" t="str">
        <f>'Daily Mbr Ins'!C45</f>
        <v>015</v>
      </c>
      <c r="D76" s="201">
        <f>'Daily Mbr Ins'!B45</f>
        <v>7114</v>
      </c>
      <c r="E76" s="201" t="str">
        <f>'Daily Mbr Ins'!D45</f>
        <v>Glendale</v>
      </c>
      <c r="F76" s="201">
        <f>'Daily Mbr Ins'!F45</f>
        <v>6</v>
      </c>
      <c r="G76" s="201">
        <f>'Daily Mbr Ins'!L45</f>
        <v>0</v>
      </c>
      <c r="H76" s="241">
        <f t="shared" si="43"/>
        <v>0</v>
      </c>
      <c r="I76" s="242">
        <f t="shared" si="41"/>
        <v>6</v>
      </c>
      <c r="J76" s="201">
        <f>'Daily Mbr Ins'!N45</f>
        <v>3</v>
      </c>
      <c r="K76" s="201">
        <f>'Daily Mbr Ins'!T45</f>
        <v>0</v>
      </c>
      <c r="L76" s="241">
        <f t="shared" si="44"/>
        <v>0</v>
      </c>
      <c r="M76" s="201">
        <f t="shared" si="42"/>
        <v>3</v>
      </c>
      <c r="N76" s="256" t="str">
        <f t="shared" si="58"/>
        <v>Yes</v>
      </c>
      <c r="O76" s="256" t="str">
        <f t="shared" si="59"/>
        <v>Yes</v>
      </c>
      <c r="P76" s="256" t="str">
        <f t="shared" si="60"/>
        <v>No</v>
      </c>
      <c r="Q76" s="256" t="str">
        <f t="shared" si="61"/>
        <v>No</v>
      </c>
      <c r="R76" s="387" t="str">
        <f t="shared" si="62"/>
        <v>No</v>
      </c>
      <c r="S76" s="387" t="str">
        <f t="shared" si="63"/>
        <v>No</v>
      </c>
      <c r="T76" s="387" t="str">
        <f t="shared" si="64"/>
        <v>No</v>
      </c>
      <c r="U76" s="387" t="str">
        <f t="shared" si="65"/>
        <v>No</v>
      </c>
      <c r="V76" s="387" t="str">
        <f t="shared" si="66"/>
        <v>No</v>
      </c>
      <c r="W76" s="277">
        <f t="shared" si="45"/>
        <v>6</v>
      </c>
      <c r="X76" s="277">
        <f t="shared" si="46"/>
        <v>12</v>
      </c>
      <c r="Y76" s="277">
        <f t="shared" si="47"/>
        <v>18</v>
      </c>
      <c r="Z76" s="277">
        <f t="shared" si="48"/>
        <v>24</v>
      </c>
    </row>
    <row r="77" spans="2:26" hidden="1">
      <c r="B77" s="277" t="s">
        <v>620</v>
      </c>
      <c r="C77" s="277" t="str">
        <f>'Daily Mbr Ins'!C49</f>
        <v>015</v>
      </c>
      <c r="D77" s="277">
        <f>'Daily Mbr Ins'!B49</f>
        <v>7465</v>
      </c>
      <c r="E77" s="277" t="str">
        <f>'Daily Mbr Ins'!D49</f>
        <v>Phoenix</v>
      </c>
      <c r="F77" s="201">
        <f>'Daily Mbr Ins'!F49</f>
        <v>17</v>
      </c>
      <c r="G77" s="201">
        <f>'Daily Mbr Ins'!L49</f>
        <v>0</v>
      </c>
      <c r="H77" s="241">
        <f t="shared" si="43"/>
        <v>0</v>
      </c>
      <c r="I77" s="242">
        <f t="shared" ref="I77:I108" si="67">IF($G77&gt;=$F77, "Yes",$F77-$G77)</f>
        <v>17</v>
      </c>
      <c r="J77" s="201">
        <f>'Daily Mbr Ins'!N49</f>
        <v>6</v>
      </c>
      <c r="K77" s="201">
        <f>'Daily Mbr Ins'!T49</f>
        <v>2</v>
      </c>
      <c r="L77" s="241">
        <f t="shared" si="44"/>
        <v>33.333333333333336</v>
      </c>
      <c r="M77" s="201">
        <f t="shared" ref="M77:M108" si="68">IF($K77&gt;=$J77, "Yes",$J77-$K77)</f>
        <v>4</v>
      </c>
      <c r="N77" s="256" t="str">
        <f t="shared" si="58"/>
        <v>Yes</v>
      </c>
      <c r="O77" s="256" t="str">
        <f t="shared" si="59"/>
        <v>Yes</v>
      </c>
      <c r="P77" s="256" t="str">
        <f t="shared" si="60"/>
        <v>No</v>
      </c>
      <c r="Q77" s="256" t="str">
        <f t="shared" si="61"/>
        <v>No</v>
      </c>
      <c r="R77" s="387" t="str">
        <f t="shared" si="62"/>
        <v>No</v>
      </c>
      <c r="S77" s="387" t="str">
        <f t="shared" si="63"/>
        <v>No</v>
      </c>
      <c r="T77" s="387" t="str">
        <f t="shared" si="64"/>
        <v>Yes</v>
      </c>
      <c r="U77" s="387" t="str">
        <f t="shared" si="65"/>
        <v>No</v>
      </c>
      <c r="V77" s="387" t="str">
        <f t="shared" si="66"/>
        <v>No</v>
      </c>
      <c r="W77" s="277">
        <f t="shared" si="45"/>
        <v>17</v>
      </c>
      <c r="X77" s="277">
        <f t="shared" si="46"/>
        <v>34</v>
      </c>
      <c r="Y77" s="277">
        <f t="shared" si="47"/>
        <v>51</v>
      </c>
      <c r="Z77" s="277">
        <f t="shared" si="48"/>
        <v>68</v>
      </c>
    </row>
    <row r="78" spans="2:26" hidden="1">
      <c r="B78" s="201" t="s">
        <v>620</v>
      </c>
      <c r="C78" s="201" t="str">
        <f>'Daily Mbr Ins'!C126</f>
        <v>015</v>
      </c>
      <c r="D78" s="246">
        <f>'Daily Mbr Ins'!B126</f>
        <v>13568</v>
      </c>
      <c r="E78" s="246" t="str">
        <f>'Daily Mbr Ins'!D126</f>
        <v>Phoenix</v>
      </c>
      <c r="F78" s="201">
        <f>'Daily Mbr Ins'!F126</f>
        <v>4</v>
      </c>
      <c r="G78" s="201">
        <f>'Daily Mbr Ins'!L126</f>
        <v>0</v>
      </c>
      <c r="H78" s="241">
        <f t="shared" si="43"/>
        <v>0</v>
      </c>
      <c r="I78" s="242">
        <f t="shared" si="67"/>
        <v>4</v>
      </c>
      <c r="J78" s="201">
        <f>'Daily Mbr Ins'!N126</f>
        <v>3</v>
      </c>
      <c r="K78" s="201">
        <f>'Daily Mbr Ins'!T126</f>
        <v>0</v>
      </c>
      <c r="L78" s="241">
        <f t="shared" si="44"/>
        <v>0</v>
      </c>
      <c r="M78" s="201">
        <f t="shared" si="68"/>
        <v>3</v>
      </c>
      <c r="N78" s="256"/>
      <c r="O78" s="256"/>
      <c r="P78" s="256"/>
      <c r="Q78" s="256"/>
      <c r="R78" s="387"/>
      <c r="S78" s="387"/>
      <c r="T78" s="387"/>
      <c r="U78" s="387"/>
      <c r="V78" s="387"/>
      <c r="W78" s="277">
        <f t="shared" si="45"/>
        <v>4</v>
      </c>
      <c r="X78" s="277">
        <f t="shared" si="46"/>
        <v>8</v>
      </c>
      <c r="Y78" s="277">
        <f t="shared" si="47"/>
        <v>12</v>
      </c>
      <c r="Z78" s="277">
        <f t="shared" si="48"/>
        <v>16</v>
      </c>
    </row>
    <row r="79" spans="2:26" hidden="1">
      <c r="B79" s="201" t="s">
        <v>620</v>
      </c>
      <c r="C79" s="201" t="str">
        <f>'Daily Mbr Ins'!C150</f>
        <v>015</v>
      </c>
      <c r="D79" s="201">
        <f>'Daily Mbr Ins'!B150</f>
        <v>15497</v>
      </c>
      <c r="E79" s="201" t="str">
        <f>'Daily Mbr Ins'!D150</f>
        <v>Phoenix</v>
      </c>
      <c r="F79" s="201">
        <f>'Daily Mbr Ins'!F150</f>
        <v>4</v>
      </c>
      <c r="G79" s="201">
        <f>'Daily Mbr Ins'!L150</f>
        <v>0</v>
      </c>
      <c r="H79" s="241">
        <f t="shared" si="43"/>
        <v>0</v>
      </c>
      <c r="I79" s="242">
        <f t="shared" si="67"/>
        <v>4</v>
      </c>
      <c r="J79" s="201">
        <f>'Daily Mbr Ins'!N150</f>
        <v>3</v>
      </c>
      <c r="K79" s="201">
        <f>'Daily Mbr Ins'!T150</f>
        <v>0</v>
      </c>
      <c r="L79" s="241">
        <f t="shared" si="44"/>
        <v>0</v>
      </c>
      <c r="M79" s="201">
        <f t="shared" si="68"/>
        <v>3</v>
      </c>
      <c r="N79" s="256" t="str">
        <f>IF(COUNTIF(Missing185,D79)=0,"Yes","No")</f>
        <v>Yes</v>
      </c>
      <c r="O79" s="256" t="str">
        <f>IF(COUNTIF(Missing365,D79)=0,"Yes","No")</f>
        <v>Yes</v>
      </c>
      <c r="P79" s="256" t="str">
        <f>IF(COUNTIF(Missing1728,D79)=0,"Yes","No")</f>
        <v>No</v>
      </c>
      <c r="Q79" s="256" t="str">
        <f>IF(COUNTIF(MissingSP7,D79)=0,"Yes","No")</f>
        <v>No</v>
      </c>
      <c r="R79" s="387" t="str">
        <f>IF(AND($S79&gt;="Yes", $T79&gt;="Yes", $U79&gt;="Yes", $V79&gt;="Yes"), "Yes", "No")</f>
        <v>No</v>
      </c>
      <c r="S79" s="387" t="str">
        <f>IF((COUNTIF(ProgramDir,D79)=0),"No","Yes")</f>
        <v>No</v>
      </c>
      <c r="T79" s="387" t="str">
        <f>IF(COUNTIF(NonCompliantGrandKnight,D79)=0,"No","Yes")</f>
        <v>No</v>
      </c>
      <c r="U79" s="387" t="str">
        <f>IF(COUNTIF(FamilyDir,D79)=0,"No","Yes")</f>
        <v>No</v>
      </c>
      <c r="V79" s="387" t="str">
        <f>IF(COUNTIF(CommunityDir,D79)=0,"No","Yes")</f>
        <v>No</v>
      </c>
      <c r="W79" s="277">
        <f t="shared" si="45"/>
        <v>4</v>
      </c>
      <c r="X79" s="277">
        <f t="shared" si="46"/>
        <v>8</v>
      </c>
      <c r="Y79" s="277">
        <f t="shared" si="47"/>
        <v>12</v>
      </c>
      <c r="Z79" s="277">
        <f t="shared" si="48"/>
        <v>16</v>
      </c>
    </row>
    <row r="80" spans="2:26" hidden="1">
      <c r="B80" s="201" t="s">
        <v>609</v>
      </c>
      <c r="C80" s="201" t="str">
        <f>'Daily Mbr Ins'!C10</f>
        <v>016</v>
      </c>
      <c r="D80" s="201">
        <f>'Daily Mbr Ins'!B10</f>
        <v>1158</v>
      </c>
      <c r="E80" s="201" t="str">
        <f>'Daily Mbr Ins'!D10</f>
        <v>Globe</v>
      </c>
      <c r="F80" s="201">
        <f>'Daily Mbr Ins'!F10</f>
        <v>6</v>
      </c>
      <c r="G80" s="201">
        <f>'Daily Mbr Ins'!L10</f>
        <v>0</v>
      </c>
      <c r="H80" s="241">
        <f t="shared" si="43"/>
        <v>0</v>
      </c>
      <c r="I80" s="242">
        <f t="shared" si="67"/>
        <v>6</v>
      </c>
      <c r="J80" s="201">
        <f>'Daily Mbr Ins'!N10</f>
        <v>3</v>
      </c>
      <c r="K80" s="201">
        <f>'Daily Mbr Ins'!T10</f>
        <v>0</v>
      </c>
      <c r="L80" s="241">
        <f t="shared" si="44"/>
        <v>0</v>
      </c>
      <c r="M80" s="201">
        <f t="shared" si="68"/>
        <v>3</v>
      </c>
      <c r="N80" s="256" t="str">
        <f>IF(COUNTIF(Missing185,D80)=0,"Yes","No")</f>
        <v>No</v>
      </c>
      <c r="O80" s="256" t="str">
        <f>IF(COUNTIF(Missing365,D80)=0,"Yes","No")</f>
        <v>Yes</v>
      </c>
      <c r="P80" s="256" t="str">
        <f>IF(COUNTIF(Missing1728,D80)=0,"Yes","No")</f>
        <v>No</v>
      </c>
      <c r="Q80" s="256" t="str">
        <f>IF(COUNTIF(MissingSP7,D80)=0,"Yes","No")</f>
        <v>No</v>
      </c>
      <c r="R80" s="387" t="str">
        <f>IF(AND($S80&gt;="Yes", $T80&gt;="Yes", $U80&gt;="Yes", $V80&gt;="Yes"), "Yes", "No")</f>
        <v>No</v>
      </c>
      <c r="S80" s="387" t="str">
        <f>IF((COUNTIF(ProgramDir,D80)=0),"No","Yes")</f>
        <v>Yes</v>
      </c>
      <c r="T80" s="387" t="str">
        <f>IF(COUNTIF(NonCompliantGrandKnight,D80)=0,"No","Yes")</f>
        <v>No</v>
      </c>
      <c r="U80" s="387" t="str">
        <f>IF(COUNTIF(FamilyDir,D80)=0,"No","Yes")</f>
        <v>No</v>
      </c>
      <c r="V80" s="387" t="str">
        <f>IF(COUNTIF(CommunityDir,D80)=0,"No","Yes")</f>
        <v>No</v>
      </c>
      <c r="W80" s="277">
        <f t="shared" si="45"/>
        <v>6</v>
      </c>
      <c r="X80" s="277">
        <f t="shared" si="46"/>
        <v>12</v>
      </c>
      <c r="Y80" s="277">
        <f t="shared" si="47"/>
        <v>18</v>
      </c>
      <c r="Z80" s="277">
        <f t="shared" si="48"/>
        <v>24</v>
      </c>
    </row>
    <row r="81" spans="2:26" hidden="1">
      <c r="B81" s="201" t="s">
        <v>609</v>
      </c>
      <c r="C81" s="201" t="str">
        <f>'Daily Mbr Ins'!C17</f>
        <v>016</v>
      </c>
      <c r="D81" s="201">
        <f>'Daily Mbr Ins'!B17</f>
        <v>1882</v>
      </c>
      <c r="E81" s="201" t="str">
        <f>'Daily Mbr Ins'!D17</f>
        <v>Miami</v>
      </c>
      <c r="F81" s="201">
        <f>'Daily Mbr Ins'!F17</f>
        <v>5</v>
      </c>
      <c r="G81" s="201">
        <f>'Daily Mbr Ins'!L17</f>
        <v>1</v>
      </c>
      <c r="H81" s="241">
        <f t="shared" si="43"/>
        <v>20</v>
      </c>
      <c r="I81" s="242">
        <f t="shared" si="67"/>
        <v>4</v>
      </c>
      <c r="J81" s="201">
        <f>'Daily Mbr Ins'!N17</f>
        <v>3</v>
      </c>
      <c r="K81" s="201">
        <f>'Daily Mbr Ins'!T17</f>
        <v>0</v>
      </c>
      <c r="L81" s="241">
        <f t="shared" si="44"/>
        <v>0</v>
      </c>
      <c r="M81" s="201">
        <f t="shared" si="68"/>
        <v>3</v>
      </c>
      <c r="N81" s="256" t="str">
        <f>IF(COUNTIF(Missing185,D81)=0,"Yes","No")</f>
        <v>Yes</v>
      </c>
      <c r="O81" s="256" t="str">
        <f>IF(COUNTIF(Missing365,D81)=0,"Yes","No")</f>
        <v>Yes</v>
      </c>
      <c r="P81" s="256" t="str">
        <f>IF(COUNTIF(Missing1728,D81)=0,"Yes","No")</f>
        <v>No</v>
      </c>
      <c r="Q81" s="256" t="str">
        <f>IF(COUNTIF(MissingSP7,D81)=0,"Yes","No")</f>
        <v>No</v>
      </c>
      <c r="R81" s="387" t="str">
        <f>IF(AND($S81&gt;="Yes", $T81&gt;="Yes", $U81&gt;="Yes", $V81&gt;="Yes"), "Yes", "No")</f>
        <v>No</v>
      </c>
      <c r="S81" s="387" t="str">
        <f>IF((COUNTIF(ProgramDir,D81)=0),"No","Yes")</f>
        <v>No</v>
      </c>
      <c r="T81" s="387" t="str">
        <f>IF(COUNTIF(NonCompliantGrandKnight,D81)=0,"No","Yes")</f>
        <v>No</v>
      </c>
      <c r="U81" s="387" t="str">
        <f>IF(COUNTIF(FamilyDir,D81)=0,"No","Yes")</f>
        <v>Yes</v>
      </c>
      <c r="V81" s="387" t="str">
        <f>IF(COUNTIF(CommunityDir,D81)=0,"No","Yes")</f>
        <v>No</v>
      </c>
      <c r="W81" s="277">
        <f t="shared" si="45"/>
        <v>4</v>
      </c>
      <c r="X81" s="277">
        <f t="shared" si="46"/>
        <v>9</v>
      </c>
      <c r="Y81" s="277">
        <f t="shared" si="47"/>
        <v>14</v>
      </c>
      <c r="Z81" s="277">
        <f t="shared" si="48"/>
        <v>19</v>
      </c>
    </row>
    <row r="82" spans="2:26" hidden="1">
      <c r="B82" s="201" t="s">
        <v>609</v>
      </c>
      <c r="C82" s="201" t="str">
        <f>'Daily Mbr Ins'!C22</f>
        <v>016</v>
      </c>
      <c r="D82" s="201">
        <f>'Daily Mbr Ins'!B22</f>
        <v>3395</v>
      </c>
      <c r="E82" s="201" t="str">
        <f>'Daily Mbr Ins'!D22</f>
        <v>Superior</v>
      </c>
      <c r="F82" s="201">
        <f>'Daily Mbr Ins'!F22</f>
        <v>4</v>
      </c>
      <c r="G82" s="201">
        <f>'Daily Mbr Ins'!L22</f>
        <v>0</v>
      </c>
      <c r="H82" s="241">
        <f t="shared" si="43"/>
        <v>0</v>
      </c>
      <c r="I82" s="242">
        <f t="shared" si="67"/>
        <v>4</v>
      </c>
      <c r="J82" s="201">
        <f>'Daily Mbr Ins'!N22</f>
        <v>3</v>
      </c>
      <c r="K82" s="201">
        <f>'Daily Mbr Ins'!T22</f>
        <v>0</v>
      </c>
      <c r="L82" s="241">
        <f t="shared" si="44"/>
        <v>0</v>
      </c>
      <c r="M82" s="201">
        <f t="shared" si="68"/>
        <v>3</v>
      </c>
      <c r="N82" s="256" t="str">
        <f>IF(COUNTIF(Missing185,D82)=0,"Yes","No")</f>
        <v>No</v>
      </c>
      <c r="O82" s="256" t="str">
        <f>IF(COUNTIF(Missing365,D82)=0,"Yes","No")</f>
        <v>No</v>
      </c>
      <c r="P82" s="256" t="str">
        <f>IF(COUNTIF(Missing1728,D82)=0,"Yes","No")</f>
        <v>No</v>
      </c>
      <c r="Q82" s="256" t="str">
        <f>IF(COUNTIF(MissingSP7,D82)=0,"Yes","No")</f>
        <v>No</v>
      </c>
      <c r="R82" s="387" t="str">
        <f>IF(AND($S82&gt;="Yes", $T82&gt;="Yes", $U82&gt;="Yes", $V82&gt;="Yes"), "Yes", "No")</f>
        <v>No</v>
      </c>
      <c r="S82" s="387" t="str">
        <f>IF((COUNTIF(ProgramDir,D82)=0),"No","Yes")</f>
        <v>No</v>
      </c>
      <c r="T82" s="387" t="str">
        <f>IF(COUNTIF(NonCompliantGrandKnight,D82)=0,"No","Yes")</f>
        <v>No</v>
      </c>
      <c r="U82" s="387" t="str">
        <f>IF(COUNTIF(FamilyDir,D82)=0,"No","Yes")</f>
        <v>No</v>
      </c>
      <c r="V82" s="387" t="str">
        <f>IF(COUNTIF(CommunityDir,D82)=0,"No","Yes")</f>
        <v>No</v>
      </c>
      <c r="W82" s="277">
        <f t="shared" si="45"/>
        <v>4</v>
      </c>
      <c r="X82" s="277">
        <f t="shared" si="46"/>
        <v>8</v>
      </c>
      <c r="Y82" s="277">
        <f t="shared" si="47"/>
        <v>12</v>
      </c>
      <c r="Z82" s="277">
        <f t="shared" si="48"/>
        <v>16</v>
      </c>
    </row>
    <row r="83" spans="2:26" hidden="1">
      <c r="B83" s="201" t="s">
        <v>609</v>
      </c>
      <c r="C83" s="201" t="str">
        <f>'Daily Mbr Ins'!C26</f>
        <v>016</v>
      </c>
      <c r="D83" s="201">
        <f>'Daily Mbr Ins'!B26</f>
        <v>4260</v>
      </c>
      <c r="E83" s="201" t="str">
        <f>'Daily Mbr Ins'!D26</f>
        <v>Safford</v>
      </c>
      <c r="F83" s="201">
        <f>'Daily Mbr Ins'!F26</f>
        <v>4</v>
      </c>
      <c r="G83" s="201">
        <f>'Daily Mbr Ins'!L26</f>
        <v>-1</v>
      </c>
      <c r="H83" s="241">
        <f t="shared" si="43"/>
        <v>-25</v>
      </c>
      <c r="I83" s="242">
        <f t="shared" si="67"/>
        <v>5</v>
      </c>
      <c r="J83" s="201">
        <f>'Daily Mbr Ins'!N26</f>
        <v>3</v>
      </c>
      <c r="K83" s="201">
        <f>'Daily Mbr Ins'!T26</f>
        <v>0</v>
      </c>
      <c r="L83" s="241">
        <f t="shared" si="44"/>
        <v>0</v>
      </c>
      <c r="M83" s="201">
        <f t="shared" si="68"/>
        <v>3</v>
      </c>
      <c r="N83" s="256" t="str">
        <f>IF(COUNTIF(Missing185,D83)=0,"Yes","No")</f>
        <v>Yes</v>
      </c>
      <c r="O83" s="256" t="str">
        <f>IF(COUNTIF(Missing365,D83)=0,"Yes","No")</f>
        <v>No</v>
      </c>
      <c r="P83" s="256" t="str">
        <f>IF(COUNTIF(Missing1728,D83)=0,"Yes","No")</f>
        <v>No</v>
      </c>
      <c r="Q83" s="256" t="str">
        <f>IF(COUNTIF(MissingSP7,D83)=0,"Yes","No")</f>
        <v>No</v>
      </c>
      <c r="R83" s="387" t="str">
        <f>IF(AND($S83&gt;="Yes", $T83&gt;="Yes", $U83&gt;="Yes", $V83&gt;="Yes"), "Yes", "No")</f>
        <v>No</v>
      </c>
      <c r="S83" s="387" t="str">
        <f>IF((COUNTIF(ProgramDir,D83)=0),"No","Yes")</f>
        <v>No</v>
      </c>
      <c r="T83" s="387" t="str">
        <f>IF(COUNTIF(NonCompliantGrandKnight,D83)=0,"No","Yes")</f>
        <v>No</v>
      </c>
      <c r="U83" s="387" t="str">
        <f>IF(COUNTIF(FamilyDir,D83)=0,"No","Yes")</f>
        <v>No</v>
      </c>
      <c r="V83" s="387" t="str">
        <f>IF(COUNTIF(CommunityDir,D83)=0,"No","Yes")</f>
        <v>No</v>
      </c>
      <c r="W83" s="277">
        <f t="shared" si="45"/>
        <v>5</v>
      </c>
      <c r="X83" s="277">
        <f t="shared" si="46"/>
        <v>9</v>
      </c>
      <c r="Y83" s="277">
        <f t="shared" si="47"/>
        <v>13</v>
      </c>
      <c r="Z83" s="277">
        <f t="shared" si="48"/>
        <v>17</v>
      </c>
    </row>
    <row r="84" spans="2:26" hidden="1">
      <c r="B84" s="201" t="s">
        <v>609</v>
      </c>
      <c r="C84" s="201" t="str">
        <f>'Daily Mbr Ins'!C34</f>
        <v>016</v>
      </c>
      <c r="D84" s="246">
        <f>'Daily Mbr Ins'!B34</f>
        <v>5313</v>
      </c>
      <c r="E84" s="246" t="str">
        <f>'Daily Mbr Ins'!D34</f>
        <v>Clifton</v>
      </c>
      <c r="F84" s="201">
        <f>'Daily Mbr Ins'!F34</f>
        <v>12</v>
      </c>
      <c r="G84" s="201">
        <f>'Daily Mbr Ins'!L34</f>
        <v>0</v>
      </c>
      <c r="H84" s="241">
        <f t="shared" si="43"/>
        <v>0</v>
      </c>
      <c r="I84" s="242">
        <f t="shared" si="67"/>
        <v>12</v>
      </c>
      <c r="J84" s="201">
        <f>'Daily Mbr Ins'!N34</f>
        <v>3</v>
      </c>
      <c r="K84" s="201">
        <f>'Daily Mbr Ins'!T34</f>
        <v>0</v>
      </c>
      <c r="L84" s="241">
        <f t="shared" si="44"/>
        <v>0</v>
      </c>
      <c r="M84" s="201">
        <f t="shared" si="68"/>
        <v>3</v>
      </c>
      <c r="N84" s="256"/>
      <c r="O84" s="256"/>
      <c r="P84" s="256"/>
      <c r="Q84" s="256"/>
      <c r="R84" s="387"/>
      <c r="S84" s="387"/>
      <c r="T84" s="387"/>
      <c r="U84" s="387"/>
      <c r="V84" s="387"/>
      <c r="W84" s="277">
        <f t="shared" si="45"/>
        <v>12</v>
      </c>
      <c r="X84" s="277">
        <f t="shared" si="46"/>
        <v>24</v>
      </c>
      <c r="Y84" s="277">
        <f t="shared" si="47"/>
        <v>36</v>
      </c>
      <c r="Z84" s="277">
        <f t="shared" si="48"/>
        <v>48</v>
      </c>
    </row>
    <row r="85" spans="2:26" hidden="1">
      <c r="B85" s="201" t="s">
        <v>609</v>
      </c>
      <c r="C85" s="201" t="str">
        <f>'Daily Mbr Ins'!C132</f>
        <v>016</v>
      </c>
      <c r="D85" s="201">
        <f>'Daily Mbr Ins'!B132</f>
        <v>14033</v>
      </c>
      <c r="E85" s="201" t="str">
        <f>'Daily Mbr Ins'!D132</f>
        <v>Kearny/Hayden</v>
      </c>
      <c r="F85" s="201">
        <f>'Daily Mbr Ins'!F132</f>
        <v>4</v>
      </c>
      <c r="G85" s="201">
        <f>'Daily Mbr Ins'!L132</f>
        <v>0</v>
      </c>
      <c r="H85" s="241">
        <f t="shared" ref="H85:H116" si="69">G85*100/F85</f>
        <v>0</v>
      </c>
      <c r="I85" s="242">
        <f t="shared" si="67"/>
        <v>4</v>
      </c>
      <c r="J85" s="201">
        <f>'Daily Mbr Ins'!N132</f>
        <v>3</v>
      </c>
      <c r="K85" s="201">
        <f>'Daily Mbr Ins'!T132</f>
        <v>0</v>
      </c>
      <c r="L85" s="241">
        <f t="shared" ref="L85:L116" si="70">K85*100/J85</f>
        <v>0</v>
      </c>
      <c r="M85" s="201">
        <f t="shared" si="68"/>
        <v>3</v>
      </c>
      <c r="N85" s="256" t="str">
        <f>IF(COUNTIF(Missing185,D85)=0,"Yes","No")</f>
        <v>Yes</v>
      </c>
      <c r="O85" s="256" t="str">
        <f>IF(COUNTIF(Missing365,D85)=0,"Yes","No")</f>
        <v>No</v>
      </c>
      <c r="P85" s="256" t="str">
        <f>IF(COUNTIF(Missing1728,D85)=0,"Yes","No")</f>
        <v>No</v>
      </c>
      <c r="Q85" s="256" t="str">
        <f>IF(COUNTIF(MissingSP7,D85)=0,"Yes","No")</f>
        <v>No</v>
      </c>
      <c r="R85" s="387" t="str">
        <f>IF(AND($S85&gt;="Yes", $T85&gt;="Yes", $U85&gt;="Yes", $V85&gt;="Yes"), "Yes", "No")</f>
        <v>No</v>
      </c>
      <c r="S85" s="387" t="str">
        <f>IF((COUNTIF(ProgramDir,D85)=0),"No","Yes")</f>
        <v>No</v>
      </c>
      <c r="T85" s="387" t="str">
        <f>IF(COUNTIF(NonCompliantGrandKnight,D85)=0,"No","Yes")</f>
        <v>No</v>
      </c>
      <c r="U85" s="387" t="str">
        <f>IF(COUNTIF(FamilyDir,D85)=0,"No","Yes")</f>
        <v>No</v>
      </c>
      <c r="V85" s="387" t="str">
        <f>IF(COUNTIF(CommunityDir,D85)=0,"No","Yes")</f>
        <v>No</v>
      </c>
      <c r="W85" s="277">
        <f t="shared" ref="W85:W116" si="71">IF(AND($G85&gt;=$F85,$K85&gt;=$J85), "S", $F85-$G85)</f>
        <v>4</v>
      </c>
      <c r="X85" s="277">
        <f t="shared" ref="X85:X116" si="72">IF(AND($G85&gt;=$F85*2,$K85&gt;=$J85),"DS",$F85*2-$G85)</f>
        <v>8</v>
      </c>
      <c r="Y85" s="277">
        <f t="shared" ref="Y85:Y116" si="73">IF(AND($G85&gt;=$F85*3,$K85&gt;=$J85),"TS",$F85*3-$G85)</f>
        <v>12</v>
      </c>
      <c r="Z85" s="277">
        <f t="shared" ref="Z85:Z116" si="74">IF(AND($G85&gt;=$F85*4,$K85&gt;=$J85),"QS",$F85*4-$G85)</f>
        <v>16</v>
      </c>
    </row>
    <row r="86" spans="2:26">
      <c r="B86" s="201" t="s">
        <v>625</v>
      </c>
      <c r="C86" s="201" t="str">
        <f>'Daily Mbr Ins'!C21</f>
        <v>017</v>
      </c>
      <c r="D86" s="201">
        <f>'Daily Mbr Ins'!B21</f>
        <v>3145</v>
      </c>
      <c r="E86" s="201" t="str">
        <f>'Daily Mbr Ins'!D21</f>
        <v>Kingman</v>
      </c>
      <c r="F86" s="201">
        <f>'Daily Mbr Ins'!F21</f>
        <v>8</v>
      </c>
      <c r="G86" s="201">
        <f>'Daily Mbr Ins'!L21</f>
        <v>1</v>
      </c>
      <c r="H86" s="241">
        <f t="shared" si="69"/>
        <v>12.5</v>
      </c>
      <c r="I86" s="242">
        <f t="shared" si="67"/>
        <v>7</v>
      </c>
      <c r="J86" s="201">
        <f>'Daily Mbr Ins'!N21</f>
        <v>3</v>
      </c>
      <c r="K86" s="201">
        <f>'Daily Mbr Ins'!T21</f>
        <v>0</v>
      </c>
      <c r="L86" s="241">
        <f t="shared" si="70"/>
        <v>0</v>
      </c>
      <c r="M86" s="201">
        <f t="shared" si="68"/>
        <v>3</v>
      </c>
      <c r="N86" s="256" t="str">
        <f>IF(COUNTIF(Missing185,D86)=0,"Yes","No")</f>
        <v>Yes</v>
      </c>
      <c r="O86" s="256" t="str">
        <f>IF(COUNTIF(Missing365,D86)=0,"Yes","No")</f>
        <v>No</v>
      </c>
      <c r="P86" s="256" t="str">
        <f>IF(COUNTIF(Missing1728,D86)=0,"Yes","No")</f>
        <v>No</v>
      </c>
      <c r="Q86" s="256" t="str">
        <f>IF(COUNTIF(MissingSP7,D86)=0,"Yes","No")</f>
        <v>No</v>
      </c>
      <c r="R86" s="387" t="str">
        <f>IF(AND($S86&gt;="Yes", $T86&gt;="Yes", $U86&gt;="Yes", $V86&gt;="Yes"), "Yes", "No")</f>
        <v>No</v>
      </c>
      <c r="S86" s="387" t="str">
        <f>IF((COUNTIF(ProgramDir,D86)=0),"No","Yes")</f>
        <v>No</v>
      </c>
      <c r="T86" s="387" t="str">
        <f>IF(COUNTIF(NonCompliantGrandKnight,D86)=0,"No","Yes")</f>
        <v>Yes</v>
      </c>
      <c r="U86" s="387" t="str">
        <f>IF(COUNTIF(FamilyDir,D86)=0,"No","Yes")</f>
        <v>No</v>
      </c>
      <c r="V86" s="387" t="str">
        <f>IF(COUNTIF(CommunityDir,D86)=0,"No","Yes")</f>
        <v>No</v>
      </c>
      <c r="W86" s="277">
        <f t="shared" si="71"/>
        <v>7</v>
      </c>
      <c r="X86" s="277">
        <f t="shared" si="72"/>
        <v>15</v>
      </c>
      <c r="Y86" s="277">
        <f t="shared" si="73"/>
        <v>23</v>
      </c>
      <c r="Z86" s="277">
        <f t="shared" si="74"/>
        <v>31</v>
      </c>
    </row>
    <row r="87" spans="2:26">
      <c r="B87" s="201" t="s">
        <v>625</v>
      </c>
      <c r="C87" s="201" t="str">
        <f>'Daily Mbr Ins'!C37</f>
        <v>017</v>
      </c>
      <c r="D87" s="201">
        <f>'Daily Mbr Ins'!B37</f>
        <v>6442</v>
      </c>
      <c r="E87" s="201" t="str">
        <f>'Daily Mbr Ins'!D37</f>
        <v>Lake Havasu</v>
      </c>
      <c r="F87" s="201">
        <f>'Daily Mbr Ins'!F37</f>
        <v>10</v>
      </c>
      <c r="G87" s="201">
        <f>'Daily Mbr Ins'!L37</f>
        <v>0</v>
      </c>
      <c r="H87" s="241">
        <f t="shared" si="69"/>
        <v>0</v>
      </c>
      <c r="I87" s="242">
        <f t="shared" si="67"/>
        <v>10</v>
      </c>
      <c r="J87" s="201">
        <f>'Daily Mbr Ins'!N37</f>
        <v>4</v>
      </c>
      <c r="K87" s="201">
        <f>'Daily Mbr Ins'!T37</f>
        <v>0</v>
      </c>
      <c r="L87" s="241">
        <f t="shared" si="70"/>
        <v>0</v>
      </c>
      <c r="M87" s="201">
        <f t="shared" si="68"/>
        <v>4</v>
      </c>
      <c r="N87" s="256" t="str">
        <f>IF(COUNTIF(Missing185,D87)=0,"Yes","No")</f>
        <v>Yes</v>
      </c>
      <c r="O87" s="256" t="str">
        <f>IF(COUNTIF(Missing365,D87)=0,"Yes","No")</f>
        <v>Yes</v>
      </c>
      <c r="P87" s="256" t="str">
        <f>IF(COUNTIF(Missing1728,D87)=0,"Yes","No")</f>
        <v>No</v>
      </c>
      <c r="Q87" s="256" t="str">
        <f>IF(COUNTIF(MissingSP7,D87)=0,"Yes","No")</f>
        <v>No</v>
      </c>
      <c r="R87" s="387" t="str">
        <f>IF(AND($S87&gt;="Yes", $T87&gt;="Yes", $U87&gt;="Yes", $V87&gt;="Yes"), "Yes", "No")</f>
        <v>No</v>
      </c>
      <c r="S87" s="387" t="str">
        <f>IF((COUNTIF(ProgramDir,D87)=0),"No","Yes")</f>
        <v>Yes</v>
      </c>
      <c r="T87" s="387" t="str">
        <f>IF(COUNTIF(NonCompliantGrandKnight,D87)=0,"No","Yes")</f>
        <v>No</v>
      </c>
      <c r="U87" s="387" t="str">
        <f>IF(COUNTIF(FamilyDir,D87)=0,"No","Yes")</f>
        <v>No</v>
      </c>
      <c r="V87" s="387" t="str">
        <f>IF(COUNTIF(CommunityDir,D87)=0,"No","Yes")</f>
        <v>No</v>
      </c>
      <c r="W87" s="277">
        <f t="shared" si="71"/>
        <v>10</v>
      </c>
      <c r="X87" s="277">
        <f t="shared" si="72"/>
        <v>20</v>
      </c>
      <c r="Y87" s="277">
        <f t="shared" si="73"/>
        <v>30</v>
      </c>
      <c r="Z87" s="277">
        <f t="shared" si="74"/>
        <v>40</v>
      </c>
    </row>
    <row r="88" spans="2:26">
      <c r="B88" s="201" t="s">
        <v>625</v>
      </c>
      <c r="C88" s="201" t="str">
        <f>'Daily Mbr Ins'!C57</f>
        <v>017</v>
      </c>
      <c r="D88" s="246">
        <f>'Daily Mbr Ins'!B57</f>
        <v>7949</v>
      </c>
      <c r="E88" s="246" t="str">
        <f>'Daily Mbr Ins'!D57</f>
        <v>Parker</v>
      </c>
      <c r="F88" s="201">
        <f>'Daily Mbr Ins'!F57</f>
        <v>4</v>
      </c>
      <c r="G88" s="201">
        <f>'Daily Mbr Ins'!L57</f>
        <v>0</v>
      </c>
      <c r="H88" s="241">
        <f t="shared" si="69"/>
        <v>0</v>
      </c>
      <c r="I88" s="242">
        <f t="shared" si="67"/>
        <v>4</v>
      </c>
      <c r="J88" s="201">
        <f>'Daily Mbr Ins'!N57</f>
        <v>3</v>
      </c>
      <c r="K88" s="201">
        <f>'Daily Mbr Ins'!T57</f>
        <v>0</v>
      </c>
      <c r="L88" s="241">
        <f t="shared" si="70"/>
        <v>0</v>
      </c>
      <c r="M88" s="201">
        <f t="shared" si="68"/>
        <v>3</v>
      </c>
      <c r="N88" s="256"/>
      <c r="O88" s="256"/>
      <c r="P88" s="256"/>
      <c r="Q88" s="256"/>
      <c r="R88" s="387"/>
      <c r="S88" s="387"/>
      <c r="T88" s="387"/>
      <c r="U88" s="387"/>
      <c r="V88" s="387"/>
      <c r="W88" s="277">
        <f t="shared" si="71"/>
        <v>4</v>
      </c>
      <c r="X88" s="277">
        <f t="shared" si="72"/>
        <v>8</v>
      </c>
      <c r="Y88" s="277">
        <f t="shared" si="73"/>
        <v>12</v>
      </c>
      <c r="Z88" s="277">
        <f t="shared" si="74"/>
        <v>16</v>
      </c>
    </row>
    <row r="89" spans="2:26">
      <c r="B89" s="201" t="s">
        <v>625</v>
      </c>
      <c r="C89" s="201" t="str">
        <f>'Daily Mbr Ins'!C61</f>
        <v>017</v>
      </c>
      <c r="D89" s="201">
        <f>'Daily Mbr Ins'!B61</f>
        <v>8100</v>
      </c>
      <c r="E89" s="201" t="str">
        <f>'Daily Mbr Ins'!D61</f>
        <v>Bullhead</v>
      </c>
      <c r="F89" s="201">
        <f>'Daily Mbr Ins'!F61</f>
        <v>6</v>
      </c>
      <c r="G89" s="201">
        <f>'Daily Mbr Ins'!L61</f>
        <v>0</v>
      </c>
      <c r="H89" s="241">
        <f t="shared" si="69"/>
        <v>0</v>
      </c>
      <c r="I89" s="242">
        <f t="shared" si="67"/>
        <v>6</v>
      </c>
      <c r="J89" s="201">
        <f>'Daily Mbr Ins'!N61</f>
        <v>3</v>
      </c>
      <c r="K89" s="201">
        <f>'Daily Mbr Ins'!T61</f>
        <v>0</v>
      </c>
      <c r="L89" s="241">
        <f t="shared" si="70"/>
        <v>0</v>
      </c>
      <c r="M89" s="201">
        <f t="shared" si="68"/>
        <v>3</v>
      </c>
      <c r="N89" s="256" t="str">
        <f t="shared" ref="N89:N98" si="75">IF(COUNTIF(Missing185,D89)=0,"Yes","No")</f>
        <v>Yes</v>
      </c>
      <c r="O89" s="256" t="str">
        <f t="shared" ref="O89:O98" si="76">IF(COUNTIF(Missing365,D89)=0,"Yes","No")</f>
        <v>No</v>
      </c>
      <c r="P89" s="256" t="str">
        <f t="shared" ref="P89:P98" si="77">IF(COUNTIF(Missing1728,D89)=0,"Yes","No")</f>
        <v>No</v>
      </c>
      <c r="Q89" s="256" t="str">
        <f t="shared" ref="Q89:Q98" si="78">IF(COUNTIF(MissingSP7,D89)=0,"Yes","No")</f>
        <v>No</v>
      </c>
      <c r="R89" s="387" t="str">
        <f t="shared" ref="R89:R98" si="79">IF(AND($S89&gt;="Yes", $T89&gt;="Yes", $U89&gt;="Yes", $V89&gt;="Yes"), "Yes", "No")</f>
        <v>No</v>
      </c>
      <c r="S89" s="387" t="str">
        <f t="shared" ref="S89:S98" si="80">IF((COUNTIF(ProgramDir,D89)=0),"No","Yes")</f>
        <v>No</v>
      </c>
      <c r="T89" s="387" t="str">
        <f t="shared" ref="T89:T98" si="81">IF(COUNTIF(NonCompliantGrandKnight,D89)=0,"No","Yes")</f>
        <v>No</v>
      </c>
      <c r="U89" s="387" t="str">
        <f t="shared" ref="U89:U98" si="82">IF(COUNTIF(FamilyDir,D89)=0,"No","Yes")</f>
        <v>No</v>
      </c>
      <c r="V89" s="387" t="str">
        <f t="shared" ref="V89:V98" si="83">IF(COUNTIF(CommunityDir,D89)=0,"No","Yes")</f>
        <v>No</v>
      </c>
      <c r="W89" s="277">
        <f t="shared" si="71"/>
        <v>6</v>
      </c>
      <c r="X89" s="277">
        <f t="shared" si="72"/>
        <v>12</v>
      </c>
      <c r="Y89" s="277">
        <f t="shared" si="73"/>
        <v>18</v>
      </c>
      <c r="Z89" s="277">
        <f t="shared" si="74"/>
        <v>24</v>
      </c>
    </row>
    <row r="90" spans="2:26">
      <c r="B90" s="201" t="s">
        <v>625</v>
      </c>
      <c r="C90" s="201" t="str">
        <f>'Daily Mbr Ins'!C15</f>
        <v>018</v>
      </c>
      <c r="D90" s="201">
        <f>'Daily Mbr Ins'!B15</f>
        <v>1806</v>
      </c>
      <c r="E90" s="201" t="str">
        <f>'Daily Mbr Ins'!D15</f>
        <v>Yuma</v>
      </c>
      <c r="F90" s="201">
        <f>'Daily Mbr Ins'!F15</f>
        <v>9</v>
      </c>
      <c r="G90" s="201">
        <f>'Daily Mbr Ins'!L15</f>
        <v>17</v>
      </c>
      <c r="H90" s="241">
        <f t="shared" si="69"/>
        <v>188.88888888888889</v>
      </c>
      <c r="I90" s="242" t="str">
        <f t="shared" si="67"/>
        <v>Yes</v>
      </c>
      <c r="J90" s="201">
        <f>'Daily Mbr Ins'!N15</f>
        <v>3</v>
      </c>
      <c r="K90" s="201">
        <f>'Daily Mbr Ins'!T15</f>
        <v>0</v>
      </c>
      <c r="L90" s="241">
        <f t="shared" si="70"/>
        <v>0</v>
      </c>
      <c r="M90" s="201">
        <f t="shared" si="68"/>
        <v>3</v>
      </c>
      <c r="N90" s="256" t="str">
        <f t="shared" si="75"/>
        <v>Yes</v>
      </c>
      <c r="O90" s="256" t="str">
        <f t="shared" si="76"/>
        <v>Yes</v>
      </c>
      <c r="P90" s="256" t="str">
        <f t="shared" si="77"/>
        <v>No</v>
      </c>
      <c r="Q90" s="256" t="str">
        <f t="shared" si="78"/>
        <v>No</v>
      </c>
      <c r="R90" s="387" t="str">
        <f t="shared" si="79"/>
        <v>No</v>
      </c>
      <c r="S90" s="387" t="str">
        <f t="shared" si="80"/>
        <v>No</v>
      </c>
      <c r="T90" s="387" t="str">
        <f t="shared" si="81"/>
        <v>No</v>
      </c>
      <c r="U90" s="387" t="str">
        <f t="shared" si="82"/>
        <v>Yes</v>
      </c>
      <c r="V90" s="387" t="str">
        <f t="shared" si="83"/>
        <v>Yes</v>
      </c>
      <c r="W90" s="277">
        <f t="shared" si="71"/>
        <v>-8</v>
      </c>
      <c r="X90" s="277">
        <f t="shared" si="72"/>
        <v>1</v>
      </c>
      <c r="Y90" s="277">
        <f t="shared" si="73"/>
        <v>10</v>
      </c>
      <c r="Z90" s="277">
        <f t="shared" si="74"/>
        <v>19</v>
      </c>
    </row>
    <row r="91" spans="2:26">
      <c r="B91" s="201" t="s">
        <v>625</v>
      </c>
      <c r="C91" s="201" t="str">
        <f>'Daily Mbr Ins'!C63</f>
        <v>018</v>
      </c>
      <c r="D91" s="201">
        <f>'Daily Mbr Ins'!B63</f>
        <v>8305</v>
      </c>
      <c r="E91" s="201" t="str">
        <f>'Daily Mbr Ins'!D63</f>
        <v>Yuma</v>
      </c>
      <c r="F91" s="201">
        <f>'Daily Mbr Ins'!F63</f>
        <v>10</v>
      </c>
      <c r="G91" s="201">
        <f>'Daily Mbr Ins'!L63</f>
        <v>0</v>
      </c>
      <c r="H91" s="241">
        <f t="shared" si="69"/>
        <v>0</v>
      </c>
      <c r="I91" s="242">
        <f t="shared" si="67"/>
        <v>10</v>
      </c>
      <c r="J91" s="201">
        <f>'Daily Mbr Ins'!N63</f>
        <v>3</v>
      </c>
      <c r="K91" s="201">
        <f>'Daily Mbr Ins'!T63</f>
        <v>0</v>
      </c>
      <c r="L91" s="241">
        <f t="shared" si="70"/>
        <v>0</v>
      </c>
      <c r="M91" s="201">
        <f t="shared" si="68"/>
        <v>3</v>
      </c>
      <c r="N91" s="256" t="str">
        <f t="shared" si="75"/>
        <v>Yes</v>
      </c>
      <c r="O91" s="256" t="str">
        <f t="shared" si="76"/>
        <v>Yes</v>
      </c>
      <c r="P91" s="256" t="str">
        <f t="shared" si="77"/>
        <v>No</v>
      </c>
      <c r="Q91" s="256" t="str">
        <f t="shared" si="78"/>
        <v>No</v>
      </c>
      <c r="R91" s="387" t="str">
        <f t="shared" si="79"/>
        <v>No</v>
      </c>
      <c r="S91" s="387" t="str">
        <f t="shared" si="80"/>
        <v>Yes</v>
      </c>
      <c r="T91" s="387" t="str">
        <f t="shared" si="81"/>
        <v>No</v>
      </c>
      <c r="U91" s="387" t="str">
        <f t="shared" si="82"/>
        <v>No</v>
      </c>
      <c r="V91" s="387" t="str">
        <f t="shared" si="83"/>
        <v>No</v>
      </c>
      <c r="W91" s="277">
        <f t="shared" si="71"/>
        <v>10</v>
      </c>
      <c r="X91" s="277">
        <f t="shared" si="72"/>
        <v>20</v>
      </c>
      <c r="Y91" s="277">
        <f t="shared" si="73"/>
        <v>30</v>
      </c>
      <c r="Z91" s="277">
        <f t="shared" si="74"/>
        <v>40</v>
      </c>
    </row>
    <row r="92" spans="2:26">
      <c r="B92" s="201" t="s">
        <v>625</v>
      </c>
      <c r="C92" s="201" t="str">
        <f>'Daily Mbr Ins'!C72</f>
        <v>018</v>
      </c>
      <c r="D92" s="201">
        <f>'Daily Mbr Ins'!B72</f>
        <v>9378</v>
      </c>
      <c r="E92" s="201" t="str">
        <f>'Daily Mbr Ins'!D72</f>
        <v>Yuma</v>
      </c>
      <c r="F92" s="201">
        <f>'Daily Mbr Ins'!F72</f>
        <v>7</v>
      </c>
      <c r="G92" s="201">
        <f>'Daily Mbr Ins'!L72</f>
        <v>0</v>
      </c>
      <c r="H92" s="241">
        <f t="shared" si="69"/>
        <v>0</v>
      </c>
      <c r="I92" s="242">
        <f t="shared" si="67"/>
        <v>7</v>
      </c>
      <c r="J92" s="201">
        <f>'Daily Mbr Ins'!N72</f>
        <v>3</v>
      </c>
      <c r="K92" s="201">
        <f>'Daily Mbr Ins'!T72</f>
        <v>0</v>
      </c>
      <c r="L92" s="241">
        <f t="shared" si="70"/>
        <v>0</v>
      </c>
      <c r="M92" s="201">
        <f t="shared" si="68"/>
        <v>3</v>
      </c>
      <c r="N92" s="256" t="str">
        <f t="shared" si="75"/>
        <v>Yes</v>
      </c>
      <c r="O92" s="256" t="str">
        <f t="shared" si="76"/>
        <v>Yes</v>
      </c>
      <c r="P92" s="256" t="str">
        <f t="shared" si="77"/>
        <v>No</v>
      </c>
      <c r="Q92" s="256" t="str">
        <f t="shared" si="78"/>
        <v>No</v>
      </c>
      <c r="R92" s="387" t="str">
        <f t="shared" si="79"/>
        <v>No</v>
      </c>
      <c r="S92" s="387" t="str">
        <f t="shared" si="80"/>
        <v>No</v>
      </c>
      <c r="T92" s="387" t="str">
        <f t="shared" si="81"/>
        <v>Yes</v>
      </c>
      <c r="U92" s="387" t="str">
        <f t="shared" si="82"/>
        <v>No</v>
      </c>
      <c r="V92" s="387" t="str">
        <f t="shared" si="83"/>
        <v>No</v>
      </c>
      <c r="W92" s="277">
        <f t="shared" si="71"/>
        <v>7</v>
      </c>
      <c r="X92" s="277">
        <f t="shared" si="72"/>
        <v>14</v>
      </c>
      <c r="Y92" s="277">
        <f t="shared" si="73"/>
        <v>21</v>
      </c>
      <c r="Z92" s="277">
        <f t="shared" si="74"/>
        <v>28</v>
      </c>
    </row>
    <row r="93" spans="2:26">
      <c r="B93" s="201" t="s">
        <v>625</v>
      </c>
      <c r="C93" s="201" t="str">
        <f>'Daily Mbr Ins'!C137</f>
        <v>018</v>
      </c>
      <c r="D93" s="201">
        <f>'Daily Mbr Ins'!B137</f>
        <v>14157</v>
      </c>
      <c r="E93" s="201" t="str">
        <f>'Daily Mbr Ins'!D137</f>
        <v>Yuma</v>
      </c>
      <c r="F93" s="201">
        <f>'Daily Mbr Ins'!F137</f>
        <v>4</v>
      </c>
      <c r="G93" s="201">
        <f>'Daily Mbr Ins'!L137</f>
        <v>0</v>
      </c>
      <c r="H93" s="241">
        <f t="shared" si="69"/>
        <v>0</v>
      </c>
      <c r="I93" s="242">
        <f t="shared" si="67"/>
        <v>4</v>
      </c>
      <c r="J93" s="201">
        <f>'Daily Mbr Ins'!N137</f>
        <v>3</v>
      </c>
      <c r="K93" s="201">
        <f>'Daily Mbr Ins'!T137</f>
        <v>0</v>
      </c>
      <c r="L93" s="241">
        <f t="shared" si="70"/>
        <v>0</v>
      </c>
      <c r="M93" s="201">
        <f t="shared" si="68"/>
        <v>3</v>
      </c>
      <c r="N93" s="256" t="str">
        <f t="shared" si="75"/>
        <v>Yes</v>
      </c>
      <c r="O93" s="256" t="str">
        <f t="shared" si="76"/>
        <v>Yes</v>
      </c>
      <c r="P93" s="256" t="str">
        <f t="shared" si="77"/>
        <v>No</v>
      </c>
      <c r="Q93" s="256" t="str">
        <f t="shared" si="78"/>
        <v>No</v>
      </c>
      <c r="R93" s="387" t="str">
        <f t="shared" si="79"/>
        <v>No</v>
      </c>
      <c r="S93" s="387" t="str">
        <f t="shared" si="80"/>
        <v>No</v>
      </c>
      <c r="T93" s="387" t="str">
        <f t="shared" si="81"/>
        <v>No</v>
      </c>
      <c r="U93" s="387" t="str">
        <f t="shared" si="82"/>
        <v>No</v>
      </c>
      <c r="V93" s="387" t="str">
        <f t="shared" si="83"/>
        <v>No</v>
      </c>
      <c r="W93" s="277">
        <f t="shared" si="71"/>
        <v>4</v>
      </c>
      <c r="X93" s="277">
        <f t="shared" si="72"/>
        <v>8</v>
      </c>
      <c r="Y93" s="277">
        <f t="shared" si="73"/>
        <v>12</v>
      </c>
      <c r="Z93" s="277">
        <f t="shared" si="74"/>
        <v>16</v>
      </c>
    </row>
    <row r="94" spans="2:26" hidden="1">
      <c r="B94" s="201" t="s">
        <v>1974</v>
      </c>
      <c r="C94" s="201" t="str">
        <f>'Daily Mbr Ins'!C9</f>
        <v>019</v>
      </c>
      <c r="D94" s="201">
        <f>'Daily Mbr Ins'!B9</f>
        <v>1032</v>
      </c>
      <c r="E94" s="201" t="str">
        <f>'Daily Mbr Ins'!D9</f>
        <v>Prescott</v>
      </c>
      <c r="F94" s="201">
        <f>'Daily Mbr Ins'!F9</f>
        <v>12</v>
      </c>
      <c r="G94" s="201">
        <f>'Daily Mbr Ins'!L9</f>
        <v>0</v>
      </c>
      <c r="H94" s="241">
        <f t="shared" si="69"/>
        <v>0</v>
      </c>
      <c r="I94" s="242">
        <f t="shared" si="67"/>
        <v>12</v>
      </c>
      <c r="J94" s="201">
        <f>'Daily Mbr Ins'!N9</f>
        <v>4</v>
      </c>
      <c r="K94" s="201">
        <f>'Daily Mbr Ins'!T9</f>
        <v>-1</v>
      </c>
      <c r="L94" s="241">
        <f t="shared" si="70"/>
        <v>-25</v>
      </c>
      <c r="M94" s="201">
        <f t="shared" si="68"/>
        <v>5</v>
      </c>
      <c r="N94" s="256" t="str">
        <f t="shared" si="75"/>
        <v>Yes</v>
      </c>
      <c r="O94" s="256" t="str">
        <f t="shared" si="76"/>
        <v>Yes</v>
      </c>
      <c r="P94" s="256" t="str">
        <f t="shared" si="77"/>
        <v>No</v>
      </c>
      <c r="Q94" s="256" t="str">
        <f t="shared" si="78"/>
        <v>No</v>
      </c>
      <c r="R94" s="387" t="str">
        <f t="shared" si="79"/>
        <v>No</v>
      </c>
      <c r="S94" s="387" t="str">
        <f t="shared" si="80"/>
        <v>No</v>
      </c>
      <c r="T94" s="387" t="str">
        <f t="shared" si="81"/>
        <v>Yes</v>
      </c>
      <c r="U94" s="387" t="str">
        <f t="shared" si="82"/>
        <v>No</v>
      </c>
      <c r="V94" s="387" t="str">
        <f t="shared" si="83"/>
        <v>Yes</v>
      </c>
      <c r="W94" s="277">
        <f t="shared" si="71"/>
        <v>12</v>
      </c>
      <c r="X94" s="277">
        <f t="shared" si="72"/>
        <v>24</v>
      </c>
      <c r="Y94" s="277">
        <f t="shared" si="73"/>
        <v>36</v>
      </c>
      <c r="Z94" s="277">
        <f t="shared" si="74"/>
        <v>48</v>
      </c>
    </row>
    <row r="95" spans="2:26" hidden="1">
      <c r="B95" s="201" t="s">
        <v>1974</v>
      </c>
      <c r="C95" s="201" t="str">
        <f>'Daily Mbr Ins'!C18</f>
        <v>019</v>
      </c>
      <c r="D95" s="201">
        <f>'Daily Mbr Ins'!B18</f>
        <v>2493</v>
      </c>
      <c r="E95" s="201" t="str">
        <f>'Daily Mbr Ins'!D18</f>
        <v>Jerome</v>
      </c>
      <c r="F95" s="201">
        <f>'Daily Mbr Ins'!F18</f>
        <v>9</v>
      </c>
      <c r="G95" s="201">
        <f>'Daily Mbr Ins'!L18</f>
        <v>-1</v>
      </c>
      <c r="H95" s="241">
        <f t="shared" si="69"/>
        <v>-11.111111111111111</v>
      </c>
      <c r="I95" s="242">
        <f t="shared" si="67"/>
        <v>10</v>
      </c>
      <c r="J95" s="201">
        <f>'Daily Mbr Ins'!N18</f>
        <v>3</v>
      </c>
      <c r="K95" s="201">
        <f>'Daily Mbr Ins'!T18</f>
        <v>0</v>
      </c>
      <c r="L95" s="241">
        <f t="shared" si="70"/>
        <v>0</v>
      </c>
      <c r="M95" s="201">
        <f t="shared" si="68"/>
        <v>3</v>
      </c>
      <c r="N95" s="256" t="str">
        <f t="shared" si="75"/>
        <v>Yes</v>
      </c>
      <c r="O95" s="256" t="str">
        <f t="shared" si="76"/>
        <v>Yes</v>
      </c>
      <c r="P95" s="256" t="str">
        <f t="shared" si="77"/>
        <v>No</v>
      </c>
      <c r="Q95" s="256" t="str">
        <f t="shared" si="78"/>
        <v>No</v>
      </c>
      <c r="R95" s="387" t="str">
        <f t="shared" si="79"/>
        <v>No</v>
      </c>
      <c r="S95" s="387" t="str">
        <f t="shared" si="80"/>
        <v>No</v>
      </c>
      <c r="T95" s="387" t="str">
        <f t="shared" si="81"/>
        <v>Yes</v>
      </c>
      <c r="U95" s="387" t="str">
        <f t="shared" si="82"/>
        <v>No</v>
      </c>
      <c r="V95" s="387" t="str">
        <f t="shared" si="83"/>
        <v>No</v>
      </c>
      <c r="W95" s="277">
        <f t="shared" si="71"/>
        <v>10</v>
      </c>
      <c r="X95" s="277">
        <f t="shared" si="72"/>
        <v>19</v>
      </c>
      <c r="Y95" s="277">
        <f t="shared" si="73"/>
        <v>28</v>
      </c>
      <c r="Z95" s="277">
        <f t="shared" si="74"/>
        <v>37</v>
      </c>
    </row>
    <row r="96" spans="2:26" hidden="1">
      <c r="B96" s="201" t="s">
        <v>1974</v>
      </c>
      <c r="C96" s="201" t="str">
        <f>'Daily Mbr Ins'!C65</f>
        <v>019</v>
      </c>
      <c r="D96" s="201">
        <f>'Daily Mbr Ins'!B65</f>
        <v>8386</v>
      </c>
      <c r="E96" s="201" t="str">
        <f>'Daily Mbr Ins'!D65</f>
        <v>Prescott Valley</v>
      </c>
      <c r="F96" s="201">
        <f>'Daily Mbr Ins'!F65</f>
        <v>7</v>
      </c>
      <c r="G96" s="201">
        <f>'Daily Mbr Ins'!L65</f>
        <v>-1</v>
      </c>
      <c r="H96" s="241">
        <f t="shared" si="69"/>
        <v>-14.285714285714286</v>
      </c>
      <c r="I96" s="242">
        <f t="shared" si="67"/>
        <v>8</v>
      </c>
      <c r="J96" s="201">
        <f>'Daily Mbr Ins'!N65</f>
        <v>3</v>
      </c>
      <c r="K96" s="201">
        <f>'Daily Mbr Ins'!T65</f>
        <v>-1</v>
      </c>
      <c r="L96" s="241">
        <f t="shared" si="70"/>
        <v>-33.333333333333336</v>
      </c>
      <c r="M96" s="201">
        <f t="shared" si="68"/>
        <v>4</v>
      </c>
      <c r="N96" s="256" t="str">
        <f t="shared" si="75"/>
        <v>Yes</v>
      </c>
      <c r="O96" s="256" t="str">
        <f t="shared" si="76"/>
        <v>Yes</v>
      </c>
      <c r="P96" s="256" t="str">
        <f t="shared" si="77"/>
        <v>No</v>
      </c>
      <c r="Q96" s="256" t="str">
        <f t="shared" si="78"/>
        <v>No</v>
      </c>
      <c r="R96" s="387" t="str">
        <f t="shared" si="79"/>
        <v>No</v>
      </c>
      <c r="S96" s="387" t="str">
        <f t="shared" si="80"/>
        <v>No</v>
      </c>
      <c r="T96" s="387" t="str">
        <f t="shared" si="81"/>
        <v>No</v>
      </c>
      <c r="U96" s="387" t="str">
        <f t="shared" si="82"/>
        <v>No</v>
      </c>
      <c r="V96" s="387" t="str">
        <f t="shared" si="83"/>
        <v>No</v>
      </c>
      <c r="W96" s="277">
        <f t="shared" si="71"/>
        <v>8</v>
      </c>
      <c r="X96" s="277">
        <f t="shared" si="72"/>
        <v>15</v>
      </c>
      <c r="Y96" s="277">
        <f t="shared" si="73"/>
        <v>22</v>
      </c>
      <c r="Z96" s="277">
        <f t="shared" si="74"/>
        <v>29</v>
      </c>
    </row>
    <row r="97" spans="2:26" hidden="1">
      <c r="B97" s="201" t="s">
        <v>1974</v>
      </c>
      <c r="C97" s="201" t="str">
        <f>'Daily Mbr Ins'!C100</f>
        <v>019</v>
      </c>
      <c r="D97" s="201">
        <f>'Daily Mbr Ins'!B100</f>
        <v>11827</v>
      </c>
      <c r="E97" s="201" t="str">
        <f>'Daily Mbr Ins'!D100</f>
        <v>Chino Valley</v>
      </c>
      <c r="F97" s="201">
        <f>'Daily Mbr Ins'!F100</f>
        <v>5</v>
      </c>
      <c r="G97" s="201">
        <f>'Daily Mbr Ins'!L100</f>
        <v>2</v>
      </c>
      <c r="H97" s="241">
        <f t="shared" si="69"/>
        <v>40</v>
      </c>
      <c r="I97" s="242">
        <f t="shared" si="67"/>
        <v>3</v>
      </c>
      <c r="J97" s="201">
        <f>'Daily Mbr Ins'!N100</f>
        <v>3</v>
      </c>
      <c r="K97" s="201">
        <f>'Daily Mbr Ins'!T100</f>
        <v>0</v>
      </c>
      <c r="L97" s="241">
        <f t="shared" si="70"/>
        <v>0</v>
      </c>
      <c r="M97" s="201">
        <f t="shared" si="68"/>
        <v>3</v>
      </c>
      <c r="N97" s="256" t="str">
        <f t="shared" si="75"/>
        <v>Yes</v>
      </c>
      <c r="O97" s="256" t="str">
        <f t="shared" si="76"/>
        <v>No</v>
      </c>
      <c r="P97" s="256" t="str">
        <f t="shared" si="77"/>
        <v>No</v>
      </c>
      <c r="Q97" s="256" t="str">
        <f t="shared" si="78"/>
        <v>No</v>
      </c>
      <c r="R97" s="387" t="str">
        <f t="shared" si="79"/>
        <v>No</v>
      </c>
      <c r="S97" s="387" t="str">
        <f t="shared" si="80"/>
        <v>No</v>
      </c>
      <c r="T97" s="387" t="str">
        <f t="shared" si="81"/>
        <v>No</v>
      </c>
      <c r="U97" s="387" t="str">
        <f t="shared" si="82"/>
        <v>No</v>
      </c>
      <c r="V97" s="387" t="str">
        <f t="shared" si="83"/>
        <v>No</v>
      </c>
      <c r="W97" s="277">
        <f t="shared" si="71"/>
        <v>3</v>
      </c>
      <c r="X97" s="277">
        <f t="shared" si="72"/>
        <v>8</v>
      </c>
      <c r="Y97" s="277">
        <f t="shared" si="73"/>
        <v>13</v>
      </c>
      <c r="Z97" s="277">
        <f t="shared" si="74"/>
        <v>18</v>
      </c>
    </row>
    <row r="98" spans="2:26" hidden="1">
      <c r="B98" s="277" t="s">
        <v>609</v>
      </c>
      <c r="C98" s="277" t="str">
        <f>'Daily Mbr Ins'!C13</f>
        <v>020</v>
      </c>
      <c r="D98" s="277">
        <f>'Daily Mbr Ins'!B13</f>
        <v>1229</v>
      </c>
      <c r="E98" s="277" t="str">
        <f>'Daily Mbr Ins'!D13</f>
        <v>Flagstaff</v>
      </c>
      <c r="F98" s="201">
        <f>'Daily Mbr Ins'!F13</f>
        <v>15</v>
      </c>
      <c r="G98" s="201">
        <f>'Daily Mbr Ins'!L13</f>
        <v>2</v>
      </c>
      <c r="H98" s="241">
        <f t="shared" si="69"/>
        <v>13.333333333333334</v>
      </c>
      <c r="I98" s="242">
        <f t="shared" si="67"/>
        <v>13</v>
      </c>
      <c r="J98" s="201">
        <f>'Daily Mbr Ins'!N13</f>
        <v>5</v>
      </c>
      <c r="K98" s="201">
        <f>'Daily Mbr Ins'!T13</f>
        <v>1</v>
      </c>
      <c r="L98" s="241">
        <f t="shared" si="70"/>
        <v>20</v>
      </c>
      <c r="M98" s="201">
        <f t="shared" si="68"/>
        <v>4</v>
      </c>
      <c r="N98" s="256" t="str">
        <f t="shared" si="75"/>
        <v>Yes</v>
      </c>
      <c r="O98" s="256" t="str">
        <f t="shared" si="76"/>
        <v>Yes</v>
      </c>
      <c r="P98" s="256" t="str">
        <f t="shared" si="77"/>
        <v>No</v>
      </c>
      <c r="Q98" s="256" t="str">
        <f t="shared" si="78"/>
        <v>No</v>
      </c>
      <c r="R98" s="387" t="str">
        <f t="shared" si="79"/>
        <v>No</v>
      </c>
      <c r="S98" s="387" t="str">
        <f t="shared" si="80"/>
        <v>Yes</v>
      </c>
      <c r="T98" s="387" t="str">
        <f t="shared" si="81"/>
        <v>Yes</v>
      </c>
      <c r="U98" s="387" t="str">
        <f t="shared" si="82"/>
        <v>Yes</v>
      </c>
      <c r="V98" s="387" t="str">
        <f t="shared" si="83"/>
        <v>No</v>
      </c>
      <c r="W98" s="277">
        <f t="shared" si="71"/>
        <v>13</v>
      </c>
      <c r="X98" s="277">
        <f t="shared" si="72"/>
        <v>28</v>
      </c>
      <c r="Y98" s="277">
        <f t="shared" si="73"/>
        <v>43</v>
      </c>
      <c r="Z98" s="277">
        <f t="shared" si="74"/>
        <v>58</v>
      </c>
    </row>
    <row r="99" spans="2:26" hidden="1">
      <c r="B99" s="201" t="s">
        <v>609</v>
      </c>
      <c r="C99" s="201" t="str">
        <f>'Daily Mbr Ins'!C40</f>
        <v>020</v>
      </c>
      <c r="D99" s="246">
        <f>'Daily Mbr Ins'!B40</f>
        <v>6788</v>
      </c>
      <c r="E99" s="246" t="str">
        <f>'Daily Mbr Ins'!D40</f>
        <v>Page</v>
      </c>
      <c r="F99" s="201">
        <f>'Daily Mbr Ins'!F40</f>
        <v>4</v>
      </c>
      <c r="G99" s="201">
        <f>'Daily Mbr Ins'!L40</f>
        <v>0</v>
      </c>
      <c r="H99" s="241">
        <f t="shared" si="69"/>
        <v>0</v>
      </c>
      <c r="I99" s="242">
        <f t="shared" si="67"/>
        <v>4</v>
      </c>
      <c r="J99" s="201">
        <f>'Daily Mbr Ins'!N40</f>
        <v>3</v>
      </c>
      <c r="K99" s="201">
        <f>'Daily Mbr Ins'!T40</f>
        <v>0</v>
      </c>
      <c r="L99" s="241">
        <f t="shared" si="70"/>
        <v>0</v>
      </c>
      <c r="M99" s="201">
        <f t="shared" si="68"/>
        <v>3</v>
      </c>
      <c r="N99" s="256"/>
      <c r="O99" s="256"/>
      <c r="P99" s="256"/>
      <c r="Q99" s="256"/>
      <c r="R99" s="387"/>
      <c r="S99" s="387"/>
      <c r="T99" s="387"/>
      <c r="U99" s="387"/>
      <c r="V99" s="387"/>
      <c r="W99" s="277">
        <f t="shared" si="71"/>
        <v>4</v>
      </c>
      <c r="X99" s="277">
        <f t="shared" si="72"/>
        <v>8</v>
      </c>
      <c r="Y99" s="277">
        <f t="shared" si="73"/>
        <v>12</v>
      </c>
      <c r="Z99" s="277">
        <f t="shared" si="74"/>
        <v>16</v>
      </c>
    </row>
    <row r="100" spans="2:26" hidden="1">
      <c r="B100" s="201" t="s">
        <v>609</v>
      </c>
      <c r="C100" s="201" t="str">
        <f>'Daily Mbr Ins'!C50</f>
        <v>020</v>
      </c>
      <c r="D100" s="246">
        <f>'Daily Mbr Ins'!B50</f>
        <v>7513</v>
      </c>
      <c r="E100" s="246" t="str">
        <f>'Daily Mbr Ins'!D50</f>
        <v>Flagstaff</v>
      </c>
      <c r="F100" s="201">
        <f>'Daily Mbr Ins'!F50</f>
        <v>4</v>
      </c>
      <c r="G100" s="201">
        <f>'Daily Mbr Ins'!L50</f>
        <v>0</v>
      </c>
      <c r="H100" s="241">
        <f t="shared" si="69"/>
        <v>0</v>
      </c>
      <c r="I100" s="242">
        <f t="shared" si="67"/>
        <v>4</v>
      </c>
      <c r="J100" s="201">
        <f>'Daily Mbr Ins'!N50</f>
        <v>3</v>
      </c>
      <c r="K100" s="201">
        <f>'Daily Mbr Ins'!T50</f>
        <v>0</v>
      </c>
      <c r="L100" s="241">
        <f t="shared" si="70"/>
        <v>0</v>
      </c>
      <c r="M100" s="201">
        <f t="shared" si="68"/>
        <v>3</v>
      </c>
      <c r="N100" s="256"/>
      <c r="O100" s="256"/>
      <c r="P100" s="256"/>
      <c r="Q100" s="256"/>
      <c r="R100" s="387"/>
      <c r="S100" s="387"/>
      <c r="T100" s="387"/>
      <c r="U100" s="387"/>
      <c r="V100" s="387"/>
      <c r="W100" s="277">
        <f t="shared" si="71"/>
        <v>4</v>
      </c>
      <c r="X100" s="277">
        <f t="shared" si="72"/>
        <v>8</v>
      </c>
      <c r="Y100" s="277">
        <f t="shared" si="73"/>
        <v>12</v>
      </c>
      <c r="Z100" s="277">
        <f t="shared" si="74"/>
        <v>16</v>
      </c>
    </row>
    <row r="101" spans="2:26" hidden="1">
      <c r="B101" s="201" t="s">
        <v>609</v>
      </c>
      <c r="C101" s="201" t="str">
        <f>'Daily Mbr Ins'!C53</f>
        <v>020</v>
      </c>
      <c r="D101" s="201">
        <f>'Daily Mbr Ins'!B53</f>
        <v>7626</v>
      </c>
      <c r="E101" s="201" t="str">
        <f>'Daily Mbr Ins'!D53</f>
        <v>Williams</v>
      </c>
      <c r="F101" s="201">
        <f>'Daily Mbr Ins'!F53</f>
        <v>4</v>
      </c>
      <c r="G101" s="201">
        <f>'Daily Mbr Ins'!L53</f>
        <v>2</v>
      </c>
      <c r="H101" s="241">
        <f t="shared" si="69"/>
        <v>50</v>
      </c>
      <c r="I101" s="242">
        <f t="shared" si="67"/>
        <v>2</v>
      </c>
      <c r="J101" s="201">
        <f>'Daily Mbr Ins'!N53</f>
        <v>3</v>
      </c>
      <c r="K101" s="201">
        <f>'Daily Mbr Ins'!T53</f>
        <v>0</v>
      </c>
      <c r="L101" s="241">
        <f t="shared" si="70"/>
        <v>0</v>
      </c>
      <c r="M101" s="201">
        <f t="shared" si="68"/>
        <v>3</v>
      </c>
      <c r="N101" s="256" t="str">
        <f>IF(COUNTIF(Missing185,D101)=0,"Yes","No")</f>
        <v>Yes</v>
      </c>
      <c r="O101" s="256" t="str">
        <f>IF(COUNTIF(Missing365,D101)=0,"Yes","No")</f>
        <v>Yes</v>
      </c>
      <c r="P101" s="256" t="str">
        <f>IF(COUNTIF(Missing1728,D101)=0,"Yes","No")</f>
        <v>No</v>
      </c>
      <c r="Q101" s="256" t="str">
        <f>IF(COUNTIF(MissingSP7,D101)=0,"Yes","No")</f>
        <v>No</v>
      </c>
      <c r="R101" s="387" t="str">
        <f>IF(AND($S101&gt;="Yes", $T101&gt;="Yes", $U101&gt;="Yes", $V101&gt;="Yes"), "Yes", "No")</f>
        <v>No</v>
      </c>
      <c r="S101" s="387" t="str">
        <f>IF((COUNTIF(ProgramDir,D101)=0),"No","Yes")</f>
        <v>No</v>
      </c>
      <c r="T101" s="387" t="str">
        <f>IF(COUNTIF(NonCompliantGrandKnight,D101)=0,"No","Yes")</f>
        <v>No</v>
      </c>
      <c r="U101" s="387" t="str">
        <f>IF(COUNTIF(FamilyDir,D101)=0,"No","Yes")</f>
        <v>No</v>
      </c>
      <c r="V101" s="387" t="str">
        <f>IF(COUNTIF(CommunityDir,D101)=0,"No","Yes")</f>
        <v>No</v>
      </c>
      <c r="W101" s="277">
        <f t="shared" si="71"/>
        <v>2</v>
      </c>
      <c r="X101" s="277">
        <f t="shared" si="72"/>
        <v>6</v>
      </c>
      <c r="Y101" s="277">
        <f t="shared" si="73"/>
        <v>10</v>
      </c>
      <c r="Z101" s="277">
        <f t="shared" si="74"/>
        <v>14</v>
      </c>
    </row>
    <row r="102" spans="2:26" hidden="1">
      <c r="B102" s="201" t="s">
        <v>609</v>
      </c>
      <c r="C102" s="201" t="str">
        <f>'Daily Mbr Ins'!C80</f>
        <v>020</v>
      </c>
      <c r="D102" s="201">
        <f>'Daily Mbr Ins'!B80</f>
        <v>9801</v>
      </c>
      <c r="E102" s="201" t="str">
        <f>'Daily Mbr Ins'!D80</f>
        <v>Winslow</v>
      </c>
      <c r="F102" s="201">
        <f>'Daily Mbr Ins'!F80</f>
        <v>4</v>
      </c>
      <c r="G102" s="201">
        <f>'Daily Mbr Ins'!L80</f>
        <v>0</v>
      </c>
      <c r="H102" s="241">
        <f t="shared" si="69"/>
        <v>0</v>
      </c>
      <c r="I102" s="242">
        <f t="shared" si="67"/>
        <v>4</v>
      </c>
      <c r="J102" s="201">
        <f>'Daily Mbr Ins'!N80</f>
        <v>3</v>
      </c>
      <c r="K102" s="201">
        <f>'Daily Mbr Ins'!T80</f>
        <v>0</v>
      </c>
      <c r="L102" s="241">
        <f t="shared" si="70"/>
        <v>0</v>
      </c>
      <c r="M102" s="201">
        <f t="shared" si="68"/>
        <v>3</v>
      </c>
      <c r="N102" s="256" t="str">
        <f>IF(COUNTIF(Missing185,D102)=0,"Yes","No")</f>
        <v>Yes</v>
      </c>
      <c r="O102" s="256" t="str">
        <f>IF(COUNTIF(Missing365,D102)=0,"Yes","No")</f>
        <v>No</v>
      </c>
      <c r="P102" s="256" t="str">
        <f>IF(COUNTIF(Missing1728,D102)=0,"Yes","No")</f>
        <v>No</v>
      </c>
      <c r="Q102" s="256" t="str">
        <f>IF(COUNTIF(MissingSP7,D102)=0,"Yes","No")</f>
        <v>No</v>
      </c>
      <c r="R102" s="387" t="str">
        <f>IF(AND($S102&gt;="Yes", $T102&gt;="Yes", $U102&gt;="Yes", $V102&gt;="Yes"), "Yes", "No")</f>
        <v>No</v>
      </c>
      <c r="S102" s="387" t="str">
        <f>IF((COUNTIF(ProgramDir,D102)=0),"No","Yes")</f>
        <v>No</v>
      </c>
      <c r="T102" s="387" t="str">
        <f>IF(COUNTIF(NonCompliantGrandKnight,D102)=0,"No","Yes")</f>
        <v>Yes</v>
      </c>
      <c r="U102" s="387" t="str">
        <f>IF(COUNTIF(FamilyDir,D102)=0,"No","Yes")</f>
        <v>No</v>
      </c>
      <c r="V102" s="387" t="str">
        <f>IF(COUNTIF(CommunityDir,D102)=0,"No","Yes")</f>
        <v>No</v>
      </c>
      <c r="W102" s="277">
        <f t="shared" si="71"/>
        <v>4</v>
      </c>
      <c r="X102" s="277">
        <f t="shared" si="72"/>
        <v>8</v>
      </c>
      <c r="Y102" s="277">
        <f t="shared" si="73"/>
        <v>12</v>
      </c>
      <c r="Z102" s="277">
        <f t="shared" si="74"/>
        <v>16</v>
      </c>
    </row>
    <row r="103" spans="2:26" hidden="1">
      <c r="B103" s="201" t="s">
        <v>1974</v>
      </c>
      <c r="C103" s="201" t="str">
        <f>'Daily Mbr Ins'!C32</f>
        <v>021</v>
      </c>
      <c r="D103" s="201">
        <f>'Daily Mbr Ins'!B32</f>
        <v>5195</v>
      </c>
      <c r="E103" s="201" t="str">
        <f>'Daily Mbr Ins'!D32</f>
        <v>Holbrook</v>
      </c>
      <c r="F103" s="201">
        <f>'Daily Mbr Ins'!F32</f>
        <v>4</v>
      </c>
      <c r="G103" s="201">
        <f>'Daily Mbr Ins'!L32</f>
        <v>0</v>
      </c>
      <c r="H103" s="241">
        <f t="shared" si="69"/>
        <v>0</v>
      </c>
      <c r="I103" s="242">
        <f t="shared" si="67"/>
        <v>4</v>
      </c>
      <c r="J103" s="201">
        <f>'Daily Mbr Ins'!N32</f>
        <v>3</v>
      </c>
      <c r="K103" s="201">
        <f>'Daily Mbr Ins'!T32</f>
        <v>0</v>
      </c>
      <c r="L103" s="241">
        <f t="shared" si="70"/>
        <v>0</v>
      </c>
      <c r="M103" s="201">
        <f t="shared" si="68"/>
        <v>3</v>
      </c>
      <c r="N103" s="256" t="str">
        <f>IF(COUNTIF(Missing185,D103)=0,"Yes","No")</f>
        <v>Yes</v>
      </c>
      <c r="O103" s="256" t="str">
        <f>IF(COUNTIF(Missing365,D103)=0,"Yes","No")</f>
        <v>No</v>
      </c>
      <c r="P103" s="256" t="str">
        <f>IF(COUNTIF(Missing1728,D103)=0,"Yes","No")</f>
        <v>No</v>
      </c>
      <c r="Q103" s="256" t="str">
        <f>IF(COUNTIF(MissingSP7,D103)=0,"Yes","No")</f>
        <v>No</v>
      </c>
      <c r="R103" s="387" t="str">
        <f>IF(AND($S103&gt;="Yes", $T103&gt;="Yes", $U103&gt;="Yes", $V103&gt;="Yes"), "Yes", "No")</f>
        <v>No</v>
      </c>
      <c r="S103" s="387" t="str">
        <f>IF((COUNTIF(ProgramDir,D103)=0),"No","Yes")</f>
        <v>No</v>
      </c>
      <c r="T103" s="387" t="str">
        <f>IF(COUNTIF(NonCompliantGrandKnight,D103)=0,"No","Yes")</f>
        <v>No</v>
      </c>
      <c r="U103" s="387" t="str">
        <f>IF(COUNTIF(FamilyDir,D103)=0,"No","Yes")</f>
        <v>No</v>
      </c>
      <c r="V103" s="387" t="str">
        <f>IF(COUNTIF(CommunityDir,D103)=0,"No","Yes")</f>
        <v>No</v>
      </c>
      <c r="W103" s="277">
        <f t="shared" si="71"/>
        <v>4</v>
      </c>
      <c r="X103" s="277">
        <f t="shared" si="72"/>
        <v>8</v>
      </c>
      <c r="Y103" s="277">
        <f t="shared" si="73"/>
        <v>12</v>
      </c>
      <c r="Z103" s="277">
        <f t="shared" si="74"/>
        <v>16</v>
      </c>
    </row>
    <row r="104" spans="2:26" hidden="1">
      <c r="B104" s="201" t="s">
        <v>1974</v>
      </c>
      <c r="C104" s="201" t="str">
        <f>'Daily Mbr Ins'!C56</f>
        <v>021</v>
      </c>
      <c r="D104" s="201">
        <f>'Daily Mbr Ins'!B56</f>
        <v>7912</v>
      </c>
      <c r="E104" s="201" t="str">
        <f>'Daily Mbr Ins'!D56</f>
        <v>Pinetop</v>
      </c>
      <c r="F104" s="201">
        <f>'Daily Mbr Ins'!F56</f>
        <v>4</v>
      </c>
      <c r="G104" s="201">
        <f>'Daily Mbr Ins'!L56</f>
        <v>0</v>
      </c>
      <c r="H104" s="241">
        <f t="shared" si="69"/>
        <v>0</v>
      </c>
      <c r="I104" s="242">
        <f t="shared" si="67"/>
        <v>4</v>
      </c>
      <c r="J104" s="201">
        <f>'Daily Mbr Ins'!N56</f>
        <v>3</v>
      </c>
      <c r="K104" s="201">
        <f>'Daily Mbr Ins'!T56</f>
        <v>0</v>
      </c>
      <c r="L104" s="241">
        <f t="shared" si="70"/>
        <v>0</v>
      </c>
      <c r="M104" s="201">
        <f t="shared" si="68"/>
        <v>3</v>
      </c>
      <c r="N104" s="256" t="str">
        <f>IF(COUNTIF(Missing185,D104)=0,"Yes","No")</f>
        <v>Yes</v>
      </c>
      <c r="O104" s="256" t="str">
        <f>IF(COUNTIF(Missing365,D104)=0,"Yes","No")</f>
        <v>Yes</v>
      </c>
      <c r="P104" s="256" t="str">
        <f>IF(COUNTIF(Missing1728,D104)=0,"Yes","No")</f>
        <v>No</v>
      </c>
      <c r="Q104" s="256" t="str">
        <f>IF(COUNTIF(MissingSP7,D104)=0,"Yes","No")</f>
        <v>No</v>
      </c>
      <c r="R104" s="387" t="str">
        <f>IF(AND($S104&gt;="Yes", $T104&gt;="Yes", $U104&gt;="Yes", $V104&gt;="Yes"), "Yes", "No")</f>
        <v>No</v>
      </c>
      <c r="S104" s="387" t="str">
        <f>IF((COUNTIF(ProgramDir,D104)=0),"No","Yes")</f>
        <v>No</v>
      </c>
      <c r="T104" s="387" t="str">
        <f>IF(COUNTIF(NonCompliantGrandKnight,D104)=0,"No","Yes")</f>
        <v>Yes</v>
      </c>
      <c r="U104" s="387" t="str">
        <f>IF(COUNTIF(FamilyDir,D104)=0,"No","Yes")</f>
        <v>No</v>
      </c>
      <c r="V104" s="387" t="str">
        <f>IF(COUNTIF(CommunityDir,D104)=0,"No","Yes")</f>
        <v>No</v>
      </c>
      <c r="W104" s="277">
        <f t="shared" si="71"/>
        <v>4</v>
      </c>
      <c r="X104" s="277">
        <f t="shared" si="72"/>
        <v>8</v>
      </c>
      <c r="Y104" s="277">
        <f t="shared" si="73"/>
        <v>12</v>
      </c>
      <c r="Z104" s="277">
        <f t="shared" si="74"/>
        <v>16</v>
      </c>
    </row>
    <row r="105" spans="2:26" hidden="1">
      <c r="B105" s="201" t="s">
        <v>1974</v>
      </c>
      <c r="C105" s="201" t="str">
        <f>'Daily Mbr Ins'!C60</f>
        <v>021</v>
      </c>
      <c r="D105" s="201">
        <f>'Daily Mbr Ins'!B60</f>
        <v>8091</v>
      </c>
      <c r="E105" s="201" t="str">
        <f>'Daily Mbr Ins'!D60</f>
        <v>St Johns</v>
      </c>
      <c r="F105" s="201">
        <f>'Daily Mbr Ins'!F60</f>
        <v>4</v>
      </c>
      <c r="G105" s="201">
        <f>'Daily Mbr Ins'!L60</f>
        <v>-1</v>
      </c>
      <c r="H105" s="241">
        <f t="shared" si="69"/>
        <v>-25</v>
      </c>
      <c r="I105" s="242">
        <f t="shared" si="67"/>
        <v>5</v>
      </c>
      <c r="J105" s="201">
        <f>'Daily Mbr Ins'!N60</f>
        <v>3</v>
      </c>
      <c r="K105" s="201">
        <f>'Daily Mbr Ins'!T60</f>
        <v>0</v>
      </c>
      <c r="L105" s="241">
        <f t="shared" si="70"/>
        <v>0</v>
      </c>
      <c r="M105" s="201">
        <f t="shared" si="68"/>
        <v>3</v>
      </c>
      <c r="N105" s="256" t="str">
        <f>IF(COUNTIF(Missing185,D105)=0,"Yes","No")</f>
        <v>Yes</v>
      </c>
      <c r="O105" s="256" t="str">
        <f>IF(COUNTIF(Missing365,D105)=0,"Yes","No")</f>
        <v>No</v>
      </c>
      <c r="P105" s="256" t="str">
        <f>IF(COUNTIF(Missing1728,D105)=0,"Yes","No")</f>
        <v>No</v>
      </c>
      <c r="Q105" s="256" t="str">
        <f>IF(COUNTIF(MissingSP7,D105)=0,"Yes","No")</f>
        <v>No</v>
      </c>
      <c r="R105" s="387" t="str">
        <f>IF(AND($S105&gt;="Yes", $T105&gt;="Yes", $U105&gt;="Yes", $V105&gt;="Yes"), "Yes", "No")</f>
        <v>No</v>
      </c>
      <c r="S105" s="387" t="str">
        <f>IF((COUNTIF(ProgramDir,D105)=0),"No","Yes")</f>
        <v>No</v>
      </c>
      <c r="T105" s="387" t="str">
        <f>IF(COUNTIF(NonCompliantGrandKnight,D105)=0,"No","Yes")</f>
        <v>No</v>
      </c>
      <c r="U105" s="387" t="str">
        <f>IF(COUNTIF(FamilyDir,D105)=0,"No","Yes")</f>
        <v>No</v>
      </c>
      <c r="V105" s="387" t="str">
        <f>IF(COUNTIF(CommunityDir,D105)=0,"No","Yes")</f>
        <v>No</v>
      </c>
      <c r="W105" s="277">
        <f t="shared" si="71"/>
        <v>5</v>
      </c>
      <c r="X105" s="277">
        <f t="shared" si="72"/>
        <v>9</v>
      </c>
      <c r="Y105" s="277">
        <f t="shared" si="73"/>
        <v>13</v>
      </c>
      <c r="Z105" s="277">
        <f t="shared" si="74"/>
        <v>17</v>
      </c>
    </row>
    <row r="106" spans="2:26" hidden="1">
      <c r="B106" s="201" t="s">
        <v>1974</v>
      </c>
      <c r="C106" s="201" t="str">
        <f>'Daily Mbr Ins'!C64</f>
        <v>021</v>
      </c>
      <c r="D106" s="246">
        <f>'Daily Mbr Ins'!B64</f>
        <v>8358</v>
      </c>
      <c r="E106" s="246" t="str">
        <f>'Daily Mbr Ins'!D64</f>
        <v>Springerville</v>
      </c>
      <c r="F106" s="201">
        <f>'Daily Mbr Ins'!F64</f>
        <v>10</v>
      </c>
      <c r="G106" s="201">
        <f>'Daily Mbr Ins'!L64</f>
        <v>0</v>
      </c>
      <c r="H106" s="241">
        <f t="shared" si="69"/>
        <v>0</v>
      </c>
      <c r="I106" s="242">
        <f t="shared" si="67"/>
        <v>10</v>
      </c>
      <c r="J106" s="201">
        <f>'Daily Mbr Ins'!N64</f>
        <v>3</v>
      </c>
      <c r="K106" s="201">
        <f>'Daily Mbr Ins'!T64</f>
        <v>0</v>
      </c>
      <c r="L106" s="241">
        <f t="shared" si="70"/>
        <v>0</v>
      </c>
      <c r="M106" s="201">
        <f t="shared" si="68"/>
        <v>3</v>
      </c>
      <c r="N106" s="256"/>
      <c r="O106" s="256"/>
      <c r="P106" s="256"/>
      <c r="Q106" s="256"/>
      <c r="R106" s="387"/>
      <c r="S106" s="387"/>
      <c r="T106" s="387"/>
      <c r="U106" s="387"/>
      <c r="V106" s="387"/>
      <c r="W106" s="277">
        <f t="shared" si="71"/>
        <v>10</v>
      </c>
      <c r="X106" s="277">
        <f t="shared" si="72"/>
        <v>20</v>
      </c>
      <c r="Y106" s="277">
        <f t="shared" si="73"/>
        <v>30</v>
      </c>
      <c r="Z106" s="277">
        <f t="shared" si="74"/>
        <v>40</v>
      </c>
    </row>
    <row r="107" spans="2:26" hidden="1">
      <c r="B107" s="201" t="s">
        <v>1974</v>
      </c>
      <c r="C107" s="201" t="str">
        <f>'Daily Mbr Ins'!C105</f>
        <v>021</v>
      </c>
      <c r="D107" s="201">
        <f>'Daily Mbr Ins'!B105</f>
        <v>12078</v>
      </c>
      <c r="E107" s="201" t="str">
        <f>'Daily Mbr Ins'!D105</f>
        <v>Show Low</v>
      </c>
      <c r="F107" s="201">
        <f>'Daily Mbr Ins'!F105</f>
        <v>6</v>
      </c>
      <c r="G107" s="201">
        <f>'Daily Mbr Ins'!L105</f>
        <v>-1</v>
      </c>
      <c r="H107" s="241">
        <f t="shared" si="69"/>
        <v>-16.666666666666668</v>
      </c>
      <c r="I107" s="242">
        <f t="shared" si="67"/>
        <v>7</v>
      </c>
      <c r="J107" s="201">
        <f>'Daily Mbr Ins'!N105</f>
        <v>3</v>
      </c>
      <c r="K107" s="201">
        <f>'Daily Mbr Ins'!T105</f>
        <v>2</v>
      </c>
      <c r="L107" s="241">
        <f t="shared" si="70"/>
        <v>66.666666666666671</v>
      </c>
      <c r="M107" s="201">
        <f t="shared" si="68"/>
        <v>1</v>
      </c>
      <c r="N107" s="256" t="str">
        <f>IF(COUNTIF(Missing185,D107)=0,"Yes","No")</f>
        <v>Yes</v>
      </c>
      <c r="O107" s="256" t="str">
        <f>IF(COUNTIF(Missing365,D107)=0,"Yes","No")</f>
        <v>No</v>
      </c>
      <c r="P107" s="256" t="str">
        <f>IF(COUNTIF(Missing1728,D107)=0,"Yes","No")</f>
        <v>No</v>
      </c>
      <c r="Q107" s="256" t="str">
        <f>IF(COUNTIF(MissingSP7,D107)=0,"Yes","No")</f>
        <v>No</v>
      </c>
      <c r="R107" s="387" t="str">
        <f>IF(AND($S107&gt;="Yes", $T107&gt;="Yes", $U107&gt;="Yes", $V107&gt;="Yes"), "Yes", "No")</f>
        <v>No</v>
      </c>
      <c r="S107" s="387" t="str">
        <f>IF((COUNTIF(ProgramDir,D107)=0),"No","Yes")</f>
        <v>No</v>
      </c>
      <c r="T107" s="387" t="str">
        <f>IF(COUNTIF(NonCompliantGrandKnight,D107)=0,"No","Yes")</f>
        <v>No</v>
      </c>
      <c r="U107" s="387" t="str">
        <f>IF(COUNTIF(FamilyDir,D107)=0,"No","Yes")</f>
        <v>No</v>
      </c>
      <c r="V107" s="387" t="str">
        <f>IF(COUNTIF(CommunityDir,D107)=0,"No","Yes")</f>
        <v>No</v>
      </c>
      <c r="W107" s="277">
        <f t="shared" si="71"/>
        <v>7</v>
      </c>
      <c r="X107" s="277">
        <f t="shared" si="72"/>
        <v>13</v>
      </c>
      <c r="Y107" s="277">
        <f t="shared" si="73"/>
        <v>19</v>
      </c>
      <c r="Z107" s="277">
        <f t="shared" si="74"/>
        <v>25</v>
      </c>
    </row>
    <row r="108" spans="2:26" hidden="1">
      <c r="B108" s="201" t="s">
        <v>1974</v>
      </c>
      <c r="C108" s="201" t="str">
        <f>'Daily Mbr Ins'!C143</f>
        <v>021</v>
      </c>
      <c r="D108" s="246">
        <f>'Daily Mbr Ins'!B143</f>
        <v>14610</v>
      </c>
      <c r="E108" s="246" t="str">
        <f>'Daily Mbr Ins'!D143</f>
        <v>Snowflake</v>
      </c>
      <c r="F108" s="201">
        <f>'Daily Mbr Ins'!F143</f>
        <v>4</v>
      </c>
      <c r="G108" s="201">
        <f>'Daily Mbr Ins'!L143</f>
        <v>0</v>
      </c>
      <c r="H108" s="241">
        <f t="shared" si="69"/>
        <v>0</v>
      </c>
      <c r="I108" s="242">
        <f t="shared" si="67"/>
        <v>4</v>
      </c>
      <c r="J108" s="201">
        <f>'Daily Mbr Ins'!N143</f>
        <v>3</v>
      </c>
      <c r="K108" s="201">
        <f>'Daily Mbr Ins'!T143</f>
        <v>0</v>
      </c>
      <c r="L108" s="241">
        <f t="shared" si="70"/>
        <v>0</v>
      </c>
      <c r="M108" s="201">
        <f t="shared" si="68"/>
        <v>3</v>
      </c>
      <c r="N108" s="256"/>
      <c r="O108" s="256"/>
      <c r="P108" s="256"/>
      <c r="Q108" s="256"/>
      <c r="R108" s="387"/>
      <c r="S108" s="387"/>
      <c r="T108" s="387"/>
      <c r="U108" s="387"/>
      <c r="V108" s="387"/>
      <c r="W108" s="277">
        <f t="shared" si="71"/>
        <v>4</v>
      </c>
      <c r="X108" s="277">
        <f t="shared" si="72"/>
        <v>8</v>
      </c>
      <c r="Y108" s="277">
        <f t="shared" si="73"/>
        <v>12</v>
      </c>
      <c r="Z108" s="277">
        <f t="shared" si="74"/>
        <v>16</v>
      </c>
    </row>
    <row r="109" spans="2:26" hidden="1">
      <c r="B109" s="201" t="s">
        <v>609</v>
      </c>
      <c r="C109" s="201" t="str">
        <f>'Daily Mbr Ins'!C59</f>
        <v>022</v>
      </c>
      <c r="D109" s="246">
        <f>'Daily Mbr Ins'!B59</f>
        <v>8090</v>
      </c>
      <c r="E109" s="246" t="str">
        <f>'Daily Mbr Ins'!D59</f>
        <v>Asu Tempe</v>
      </c>
      <c r="F109" s="201">
        <f>'Daily Mbr Ins'!F59</f>
        <v>4</v>
      </c>
      <c r="G109" s="201">
        <f>'Daily Mbr Ins'!L59</f>
        <v>0</v>
      </c>
      <c r="H109" s="241">
        <f t="shared" si="69"/>
        <v>0</v>
      </c>
      <c r="I109" s="242">
        <f t="shared" ref="I109:I140" si="84">IF($G109&gt;=$F109, "Yes",$F109-$G109)</f>
        <v>4</v>
      </c>
      <c r="J109" s="201">
        <f>'Daily Mbr Ins'!N59</f>
        <v>3</v>
      </c>
      <c r="K109" s="201">
        <f>'Daily Mbr Ins'!T59</f>
        <v>0</v>
      </c>
      <c r="L109" s="241">
        <f t="shared" si="70"/>
        <v>0</v>
      </c>
      <c r="M109" s="201">
        <f t="shared" ref="M109:M140" si="85">IF($K109&gt;=$J109, "Yes",$J109-$K109)</f>
        <v>3</v>
      </c>
      <c r="N109" s="256"/>
      <c r="O109" s="256"/>
      <c r="P109" s="256"/>
      <c r="Q109" s="256"/>
      <c r="R109" s="387"/>
      <c r="S109" s="387"/>
      <c r="T109" s="387"/>
      <c r="U109" s="387"/>
      <c r="V109" s="387"/>
      <c r="W109" s="277">
        <f t="shared" si="71"/>
        <v>4</v>
      </c>
      <c r="X109" s="277">
        <f t="shared" si="72"/>
        <v>8</v>
      </c>
      <c r="Y109" s="277">
        <f t="shared" si="73"/>
        <v>12</v>
      </c>
      <c r="Z109" s="277">
        <f t="shared" si="74"/>
        <v>16</v>
      </c>
    </row>
    <row r="110" spans="2:26" hidden="1">
      <c r="B110" s="201" t="s">
        <v>609</v>
      </c>
      <c r="C110" s="201" t="str">
        <f>'Daily Mbr Ins'!C104</f>
        <v>022</v>
      </c>
      <c r="D110" s="201">
        <f>'Daily Mbr Ins'!B104</f>
        <v>11999</v>
      </c>
      <c r="E110" s="201" t="str">
        <f>'Daily Mbr Ins'!D104</f>
        <v>Tempe</v>
      </c>
      <c r="F110" s="201">
        <f>'Daily Mbr Ins'!F104</f>
        <v>10</v>
      </c>
      <c r="G110" s="201">
        <f>'Daily Mbr Ins'!L104</f>
        <v>1</v>
      </c>
      <c r="H110" s="241">
        <f t="shared" si="69"/>
        <v>10</v>
      </c>
      <c r="I110" s="242">
        <f t="shared" si="84"/>
        <v>9</v>
      </c>
      <c r="J110" s="201">
        <f>'Daily Mbr Ins'!N104</f>
        <v>3</v>
      </c>
      <c r="K110" s="201">
        <f>'Daily Mbr Ins'!T104</f>
        <v>0</v>
      </c>
      <c r="L110" s="241">
        <f t="shared" si="70"/>
        <v>0</v>
      </c>
      <c r="M110" s="201">
        <f t="shared" si="85"/>
        <v>3</v>
      </c>
      <c r="N110" s="256" t="str">
        <f t="shared" ref="N110:N129" si="86">IF(COUNTIF(Missing185,D110)=0,"Yes","No")</f>
        <v>Yes</v>
      </c>
      <c r="O110" s="256" t="str">
        <f t="shared" ref="O110:O129" si="87">IF(COUNTIF(Missing365,D110)=0,"Yes","No")</f>
        <v>Yes</v>
      </c>
      <c r="P110" s="256" t="str">
        <f t="shared" ref="P110:P129" si="88">IF(COUNTIF(Missing1728,D110)=0,"Yes","No")</f>
        <v>No</v>
      </c>
      <c r="Q110" s="256" t="str">
        <f t="shared" ref="Q110:Q129" si="89">IF(COUNTIF(MissingSP7,D110)=0,"Yes","No")</f>
        <v>No</v>
      </c>
      <c r="R110" s="387" t="str">
        <f t="shared" ref="R110:R129" si="90">IF(AND($S110&gt;="Yes", $T110&gt;="Yes", $U110&gt;="Yes", $V110&gt;="Yes"), "Yes", "No")</f>
        <v>No</v>
      </c>
      <c r="S110" s="387" t="str">
        <f t="shared" ref="S110:S129" si="91">IF((COUNTIF(ProgramDir,D110)=0),"No","Yes")</f>
        <v>No</v>
      </c>
      <c r="T110" s="387" t="str">
        <f t="shared" ref="T110:T129" si="92">IF(COUNTIF(NonCompliantGrandKnight,D110)=0,"No","Yes")</f>
        <v>Yes</v>
      </c>
      <c r="U110" s="387" t="str">
        <f t="shared" ref="U110:U129" si="93">IF(COUNTIF(FamilyDir,D110)=0,"No","Yes")</f>
        <v>No</v>
      </c>
      <c r="V110" s="387" t="str">
        <f t="shared" ref="V110:V129" si="94">IF(COUNTIF(CommunityDir,D110)=0,"No","Yes")</f>
        <v>Yes</v>
      </c>
      <c r="W110" s="277">
        <f t="shared" si="71"/>
        <v>9</v>
      </c>
      <c r="X110" s="277">
        <f t="shared" si="72"/>
        <v>19</v>
      </c>
      <c r="Y110" s="277">
        <f t="shared" si="73"/>
        <v>29</v>
      </c>
      <c r="Z110" s="277">
        <f t="shared" si="74"/>
        <v>39</v>
      </c>
    </row>
    <row r="111" spans="2:26" hidden="1">
      <c r="B111" s="277" t="s">
        <v>609</v>
      </c>
      <c r="C111" s="277" t="str">
        <f>'Daily Mbr Ins'!C131</f>
        <v>022</v>
      </c>
      <c r="D111" s="277">
        <f>'Daily Mbr Ins'!B131</f>
        <v>13895</v>
      </c>
      <c r="E111" s="277" t="str">
        <f>'Daily Mbr Ins'!D131</f>
        <v>Maricopa</v>
      </c>
      <c r="F111" s="201">
        <f>'Daily Mbr Ins'!F131</f>
        <v>6</v>
      </c>
      <c r="G111" s="201">
        <f>'Daily Mbr Ins'!L131</f>
        <v>0</v>
      </c>
      <c r="H111" s="241">
        <f t="shared" si="69"/>
        <v>0</v>
      </c>
      <c r="I111" s="242">
        <f t="shared" si="84"/>
        <v>6</v>
      </c>
      <c r="J111" s="201">
        <f>'Daily Mbr Ins'!N131</f>
        <v>3</v>
      </c>
      <c r="K111" s="201">
        <f>'Daily Mbr Ins'!T131</f>
        <v>1</v>
      </c>
      <c r="L111" s="241">
        <f t="shared" si="70"/>
        <v>33.333333333333336</v>
      </c>
      <c r="M111" s="201">
        <f t="shared" si="85"/>
        <v>2</v>
      </c>
      <c r="N111" s="256" t="str">
        <f t="shared" si="86"/>
        <v>Yes</v>
      </c>
      <c r="O111" s="256" t="str">
        <f t="shared" si="87"/>
        <v>No</v>
      </c>
      <c r="P111" s="256" t="str">
        <f t="shared" si="88"/>
        <v>No</v>
      </c>
      <c r="Q111" s="256" t="str">
        <f t="shared" si="89"/>
        <v>No</v>
      </c>
      <c r="R111" s="387" t="str">
        <f t="shared" si="90"/>
        <v>No</v>
      </c>
      <c r="S111" s="387" t="str">
        <f t="shared" si="91"/>
        <v>No</v>
      </c>
      <c r="T111" s="387" t="str">
        <f t="shared" si="92"/>
        <v>Yes</v>
      </c>
      <c r="U111" s="387" t="str">
        <f t="shared" si="93"/>
        <v>No</v>
      </c>
      <c r="V111" s="387" t="str">
        <f t="shared" si="94"/>
        <v>No</v>
      </c>
      <c r="W111" s="277">
        <f t="shared" si="71"/>
        <v>6</v>
      </c>
      <c r="X111" s="277">
        <f t="shared" si="72"/>
        <v>12</v>
      </c>
      <c r="Y111" s="277">
        <f t="shared" si="73"/>
        <v>18</v>
      </c>
      <c r="Z111" s="277">
        <f t="shared" si="74"/>
        <v>24</v>
      </c>
    </row>
    <row r="112" spans="2:26" hidden="1">
      <c r="B112" s="277" t="s">
        <v>609</v>
      </c>
      <c r="C112" s="277" t="str">
        <f>'Daily Mbr Ins'!C134</f>
        <v>022</v>
      </c>
      <c r="D112" s="277">
        <f>'Daily Mbr Ins'!B134</f>
        <v>14101</v>
      </c>
      <c r="E112" s="277" t="str">
        <f>'Daily Mbr Ins'!D134</f>
        <v>Queen Creek</v>
      </c>
      <c r="F112" s="201">
        <f>'Daily Mbr Ins'!F134</f>
        <v>5</v>
      </c>
      <c r="G112" s="201">
        <f>'Daily Mbr Ins'!L134</f>
        <v>0</v>
      </c>
      <c r="H112" s="241">
        <f t="shared" si="69"/>
        <v>0</v>
      </c>
      <c r="I112" s="242">
        <f t="shared" si="84"/>
        <v>5</v>
      </c>
      <c r="J112" s="201">
        <f>'Daily Mbr Ins'!N134</f>
        <v>3</v>
      </c>
      <c r="K112" s="201">
        <f>'Daily Mbr Ins'!T134</f>
        <v>1</v>
      </c>
      <c r="L112" s="241">
        <f t="shared" si="70"/>
        <v>33.333333333333336</v>
      </c>
      <c r="M112" s="201">
        <f t="shared" si="85"/>
        <v>2</v>
      </c>
      <c r="N112" s="256" t="str">
        <f t="shared" si="86"/>
        <v>Yes</v>
      </c>
      <c r="O112" s="256" t="str">
        <f t="shared" si="87"/>
        <v>Yes</v>
      </c>
      <c r="P112" s="256" t="str">
        <f t="shared" si="88"/>
        <v>No</v>
      </c>
      <c r="Q112" s="256" t="str">
        <f t="shared" si="89"/>
        <v>No</v>
      </c>
      <c r="R112" s="387" t="str">
        <f t="shared" si="90"/>
        <v>No</v>
      </c>
      <c r="S112" s="387" t="str">
        <f t="shared" si="91"/>
        <v>No</v>
      </c>
      <c r="T112" s="387" t="str">
        <f t="shared" si="92"/>
        <v>Yes</v>
      </c>
      <c r="U112" s="387" t="str">
        <f t="shared" si="93"/>
        <v>No</v>
      </c>
      <c r="V112" s="387" t="str">
        <f t="shared" si="94"/>
        <v>No</v>
      </c>
      <c r="W112" s="277">
        <f t="shared" si="71"/>
        <v>5</v>
      </c>
      <c r="X112" s="277">
        <f t="shared" si="72"/>
        <v>10</v>
      </c>
      <c r="Y112" s="277">
        <f t="shared" si="73"/>
        <v>15</v>
      </c>
      <c r="Z112" s="277">
        <f t="shared" si="74"/>
        <v>20</v>
      </c>
    </row>
    <row r="113" spans="2:26">
      <c r="B113" s="277" t="s">
        <v>625</v>
      </c>
      <c r="C113" s="277" t="str">
        <f>'Daily Mbr Ins'!C83</f>
        <v>023</v>
      </c>
      <c r="D113" s="277">
        <f>'Daily Mbr Ins'!B83</f>
        <v>10050</v>
      </c>
      <c r="E113" s="277" t="str">
        <f>'Daily Mbr Ins'!D83</f>
        <v>Scottsdale</v>
      </c>
      <c r="F113" s="201">
        <f>'Daily Mbr Ins'!F83</f>
        <v>12</v>
      </c>
      <c r="G113" s="201">
        <f>'Daily Mbr Ins'!L83</f>
        <v>-10</v>
      </c>
      <c r="H113" s="241">
        <f t="shared" si="69"/>
        <v>-83.333333333333329</v>
      </c>
      <c r="I113" s="242">
        <f t="shared" si="84"/>
        <v>22</v>
      </c>
      <c r="J113" s="201">
        <f>'Daily Mbr Ins'!N83</f>
        <v>4</v>
      </c>
      <c r="K113" s="201">
        <f>'Daily Mbr Ins'!T83</f>
        <v>-2</v>
      </c>
      <c r="L113" s="241">
        <f t="shared" si="70"/>
        <v>-50</v>
      </c>
      <c r="M113" s="201">
        <f t="shared" si="85"/>
        <v>6</v>
      </c>
      <c r="N113" s="256" t="str">
        <f t="shared" si="86"/>
        <v>Yes</v>
      </c>
      <c r="O113" s="256" t="str">
        <f t="shared" si="87"/>
        <v>No</v>
      </c>
      <c r="P113" s="256" t="str">
        <f t="shared" si="88"/>
        <v>No</v>
      </c>
      <c r="Q113" s="256" t="str">
        <f t="shared" si="89"/>
        <v>No</v>
      </c>
      <c r="R113" s="387" t="str">
        <f t="shared" si="90"/>
        <v>No</v>
      </c>
      <c r="S113" s="387" t="str">
        <f t="shared" si="91"/>
        <v>No</v>
      </c>
      <c r="T113" s="387" t="str">
        <f t="shared" si="92"/>
        <v>No</v>
      </c>
      <c r="U113" s="387" t="str">
        <f t="shared" si="93"/>
        <v>No</v>
      </c>
      <c r="V113" s="387" t="str">
        <f t="shared" si="94"/>
        <v>No</v>
      </c>
      <c r="W113" s="277">
        <f t="shared" si="71"/>
        <v>22</v>
      </c>
      <c r="X113" s="277">
        <f t="shared" si="72"/>
        <v>34</v>
      </c>
      <c r="Y113" s="277">
        <f t="shared" si="73"/>
        <v>46</v>
      </c>
      <c r="Z113" s="277">
        <f t="shared" si="74"/>
        <v>58</v>
      </c>
    </row>
    <row r="114" spans="2:26">
      <c r="B114" s="277" t="s">
        <v>625</v>
      </c>
      <c r="C114" s="277" t="str">
        <f>'Daily Mbr Ins'!C94</f>
        <v>023</v>
      </c>
      <c r="D114" s="277">
        <f>'Daily Mbr Ins'!B94</f>
        <v>11116</v>
      </c>
      <c r="E114" s="277" t="str">
        <f>'Daily Mbr Ins'!D94</f>
        <v>Carefree</v>
      </c>
      <c r="F114" s="201">
        <f>'Daily Mbr Ins'!F94</f>
        <v>12</v>
      </c>
      <c r="G114" s="201">
        <f>'Daily Mbr Ins'!L94</f>
        <v>0</v>
      </c>
      <c r="H114" s="241">
        <f t="shared" si="69"/>
        <v>0</v>
      </c>
      <c r="I114" s="242">
        <f t="shared" si="84"/>
        <v>12</v>
      </c>
      <c r="J114" s="201">
        <f>'Daily Mbr Ins'!N94</f>
        <v>4</v>
      </c>
      <c r="K114" s="201">
        <f>'Daily Mbr Ins'!T94</f>
        <v>0</v>
      </c>
      <c r="L114" s="241">
        <f t="shared" si="70"/>
        <v>0</v>
      </c>
      <c r="M114" s="201">
        <f t="shared" si="85"/>
        <v>4</v>
      </c>
      <c r="N114" s="256" t="str">
        <f t="shared" si="86"/>
        <v>Yes</v>
      </c>
      <c r="O114" s="256" t="str">
        <f t="shared" si="87"/>
        <v>Yes</v>
      </c>
      <c r="P114" s="256" t="str">
        <f t="shared" si="88"/>
        <v>No</v>
      </c>
      <c r="Q114" s="256" t="str">
        <f t="shared" si="89"/>
        <v>No</v>
      </c>
      <c r="R114" s="387" t="str">
        <f t="shared" si="90"/>
        <v>No</v>
      </c>
      <c r="S114" s="387" t="str">
        <f t="shared" si="91"/>
        <v>No</v>
      </c>
      <c r="T114" s="387" t="str">
        <f t="shared" si="92"/>
        <v>No</v>
      </c>
      <c r="U114" s="387" t="str">
        <f t="shared" si="93"/>
        <v>No</v>
      </c>
      <c r="V114" s="387" t="str">
        <f t="shared" si="94"/>
        <v>No</v>
      </c>
      <c r="W114" s="277">
        <f t="shared" si="71"/>
        <v>12</v>
      </c>
      <c r="X114" s="277">
        <f t="shared" si="72"/>
        <v>24</v>
      </c>
      <c r="Y114" s="277">
        <f t="shared" si="73"/>
        <v>36</v>
      </c>
      <c r="Z114" s="277">
        <f t="shared" si="74"/>
        <v>48</v>
      </c>
    </row>
    <row r="115" spans="2:26">
      <c r="B115" s="277" t="s">
        <v>625</v>
      </c>
      <c r="C115" s="277" t="str">
        <f>'Daily Mbr Ins'!C118</f>
        <v>023</v>
      </c>
      <c r="D115" s="277">
        <f>'Daily Mbr Ins'!B118</f>
        <v>12856</v>
      </c>
      <c r="E115" s="277" t="str">
        <f>'Daily Mbr Ins'!D118</f>
        <v>Glendale</v>
      </c>
      <c r="F115" s="201">
        <f>'Daily Mbr Ins'!F118</f>
        <v>14</v>
      </c>
      <c r="G115" s="201">
        <f>'Daily Mbr Ins'!L118</f>
        <v>1</v>
      </c>
      <c r="H115" s="241">
        <f t="shared" si="69"/>
        <v>7.1428571428571432</v>
      </c>
      <c r="I115" s="242">
        <f t="shared" si="84"/>
        <v>13</v>
      </c>
      <c r="J115" s="201">
        <f>'Daily Mbr Ins'!N118</f>
        <v>5</v>
      </c>
      <c r="K115" s="201">
        <f>'Daily Mbr Ins'!T118</f>
        <v>-1</v>
      </c>
      <c r="L115" s="241">
        <f t="shared" si="70"/>
        <v>-20</v>
      </c>
      <c r="M115" s="201">
        <f t="shared" si="85"/>
        <v>6</v>
      </c>
      <c r="N115" s="256" t="str">
        <f t="shared" si="86"/>
        <v>Yes</v>
      </c>
      <c r="O115" s="256" t="str">
        <f t="shared" si="87"/>
        <v>Yes</v>
      </c>
      <c r="P115" s="256" t="str">
        <f t="shared" si="88"/>
        <v>No</v>
      </c>
      <c r="Q115" s="256" t="str">
        <f t="shared" si="89"/>
        <v>No</v>
      </c>
      <c r="R115" s="387" t="str">
        <f t="shared" si="90"/>
        <v>No</v>
      </c>
      <c r="S115" s="387" t="str">
        <f t="shared" si="91"/>
        <v>No</v>
      </c>
      <c r="T115" s="387" t="str">
        <f t="shared" si="92"/>
        <v>Yes</v>
      </c>
      <c r="U115" s="387" t="str">
        <f t="shared" si="93"/>
        <v>No</v>
      </c>
      <c r="V115" s="387" t="str">
        <f t="shared" si="94"/>
        <v>No</v>
      </c>
      <c r="W115" s="277">
        <f t="shared" si="71"/>
        <v>13</v>
      </c>
      <c r="X115" s="277">
        <f t="shared" si="72"/>
        <v>27</v>
      </c>
      <c r="Y115" s="277">
        <f t="shared" si="73"/>
        <v>41</v>
      </c>
      <c r="Z115" s="277">
        <f t="shared" si="74"/>
        <v>55</v>
      </c>
    </row>
    <row r="116" spans="2:26">
      <c r="B116" s="277" t="s">
        <v>625</v>
      </c>
      <c r="C116" s="277" t="str">
        <f>'Daily Mbr Ins'!C123</f>
        <v>023</v>
      </c>
      <c r="D116" s="277">
        <f>'Daily Mbr Ins'!B123</f>
        <v>13286</v>
      </c>
      <c r="E116" s="277" t="str">
        <f>'Daily Mbr Ins'!D123</f>
        <v>Cave Creek</v>
      </c>
      <c r="F116" s="201">
        <f>'Daily Mbr Ins'!F123</f>
        <v>14</v>
      </c>
      <c r="G116" s="201">
        <f>'Daily Mbr Ins'!L123</f>
        <v>0</v>
      </c>
      <c r="H116" s="241">
        <f t="shared" si="69"/>
        <v>0</v>
      </c>
      <c r="I116" s="242">
        <f t="shared" si="84"/>
        <v>14</v>
      </c>
      <c r="J116" s="201">
        <f>'Daily Mbr Ins'!N123</f>
        <v>5</v>
      </c>
      <c r="K116" s="201">
        <f>'Daily Mbr Ins'!T123</f>
        <v>0</v>
      </c>
      <c r="L116" s="241">
        <f t="shared" si="70"/>
        <v>0</v>
      </c>
      <c r="M116" s="201">
        <f t="shared" si="85"/>
        <v>5</v>
      </c>
      <c r="N116" s="256" t="str">
        <f t="shared" si="86"/>
        <v>Yes</v>
      </c>
      <c r="O116" s="256" t="str">
        <f t="shared" si="87"/>
        <v>Yes</v>
      </c>
      <c r="P116" s="256" t="str">
        <f t="shared" si="88"/>
        <v>No</v>
      </c>
      <c r="Q116" s="256" t="str">
        <f t="shared" si="89"/>
        <v>No</v>
      </c>
      <c r="R116" s="387" t="str">
        <f t="shared" si="90"/>
        <v>No</v>
      </c>
      <c r="S116" s="387" t="str">
        <f t="shared" si="91"/>
        <v>Yes</v>
      </c>
      <c r="T116" s="387" t="str">
        <f t="shared" si="92"/>
        <v>Yes</v>
      </c>
      <c r="U116" s="387" t="str">
        <f t="shared" si="93"/>
        <v>No</v>
      </c>
      <c r="V116" s="387" t="str">
        <f t="shared" si="94"/>
        <v>Yes</v>
      </c>
      <c r="W116" s="277">
        <f t="shared" si="71"/>
        <v>14</v>
      </c>
      <c r="X116" s="277">
        <f t="shared" si="72"/>
        <v>28</v>
      </c>
      <c r="Y116" s="277">
        <f t="shared" si="73"/>
        <v>42</v>
      </c>
      <c r="Z116" s="277">
        <f t="shared" si="74"/>
        <v>56</v>
      </c>
    </row>
    <row r="117" spans="2:26">
      <c r="B117" s="277" t="s">
        <v>625</v>
      </c>
      <c r="C117" s="277" t="str">
        <f>'Daily Mbr Ins'!C127</f>
        <v>023</v>
      </c>
      <c r="D117" s="277">
        <f>'Daily Mbr Ins'!B127</f>
        <v>13719</v>
      </c>
      <c r="E117" s="277" t="str">
        <f>'Daily Mbr Ins'!D127</f>
        <v>Anthem</v>
      </c>
      <c r="F117" s="201">
        <f>'Daily Mbr Ins'!F127</f>
        <v>12</v>
      </c>
      <c r="G117" s="201">
        <f>'Daily Mbr Ins'!L127</f>
        <v>-1</v>
      </c>
      <c r="H117" s="241">
        <f t="shared" ref="H117:H131" si="95">G117*100/F117</f>
        <v>-8.3333333333333339</v>
      </c>
      <c r="I117" s="242">
        <f t="shared" si="84"/>
        <v>13</v>
      </c>
      <c r="J117" s="201">
        <f>'Daily Mbr Ins'!N127</f>
        <v>4</v>
      </c>
      <c r="K117" s="201">
        <f>'Daily Mbr Ins'!T127</f>
        <v>0</v>
      </c>
      <c r="L117" s="241">
        <f t="shared" ref="L117:L131" si="96">K117*100/J117</f>
        <v>0</v>
      </c>
      <c r="M117" s="201">
        <f t="shared" si="85"/>
        <v>4</v>
      </c>
      <c r="N117" s="256" t="str">
        <f t="shared" si="86"/>
        <v>Yes</v>
      </c>
      <c r="O117" s="256" t="str">
        <f t="shared" si="87"/>
        <v>Yes</v>
      </c>
      <c r="P117" s="256" t="str">
        <f t="shared" si="88"/>
        <v>No</v>
      </c>
      <c r="Q117" s="256" t="str">
        <f t="shared" si="89"/>
        <v>No</v>
      </c>
      <c r="R117" s="387" t="str">
        <f t="shared" si="90"/>
        <v>No</v>
      </c>
      <c r="S117" s="387" t="str">
        <f t="shared" si="91"/>
        <v>No</v>
      </c>
      <c r="T117" s="387" t="str">
        <f t="shared" si="92"/>
        <v>Yes</v>
      </c>
      <c r="U117" s="387" t="str">
        <f t="shared" si="93"/>
        <v>No</v>
      </c>
      <c r="V117" s="387" t="str">
        <f t="shared" si="94"/>
        <v>No</v>
      </c>
      <c r="W117" s="277">
        <f t="shared" ref="W117:W131" si="97">IF(AND($G117&gt;=$F117,$K117&gt;=$J117), "S", $F117-$G117)</f>
        <v>13</v>
      </c>
      <c r="X117" s="277">
        <f t="shared" ref="X117:X131" si="98">IF(AND($G117&gt;=$F117*2,$K117&gt;=$J117),"DS",$F117*2-$G117)</f>
        <v>25</v>
      </c>
      <c r="Y117" s="277">
        <f t="shared" ref="Y117:Y131" si="99">IF(AND($G117&gt;=$F117*3,$K117&gt;=$J117),"TS",$F117*3-$G117)</f>
        <v>37</v>
      </c>
      <c r="Z117" s="277">
        <f t="shared" ref="Z117:Z131" si="100">IF(AND($G117&gt;=$F117*4,$K117&gt;=$J117),"QS",$F117*4-$G117)</f>
        <v>49</v>
      </c>
    </row>
    <row r="118" spans="2:26" hidden="1">
      <c r="B118" s="277" t="s">
        <v>620</v>
      </c>
      <c r="C118" s="277" t="str">
        <f>'Daily Mbr Ins'!C24</f>
        <v>024</v>
      </c>
      <c r="D118" s="277">
        <f>'Daily Mbr Ins'!B24</f>
        <v>3510</v>
      </c>
      <c r="E118" s="277" t="str">
        <f>'Daily Mbr Ins'!D24</f>
        <v>Phoenix</v>
      </c>
      <c r="F118" s="201">
        <f>'Daily Mbr Ins'!F24</f>
        <v>5</v>
      </c>
      <c r="G118" s="201">
        <f>'Daily Mbr Ins'!L24</f>
        <v>0</v>
      </c>
      <c r="H118" s="241">
        <f t="shared" si="95"/>
        <v>0</v>
      </c>
      <c r="I118" s="242">
        <f t="shared" si="84"/>
        <v>5</v>
      </c>
      <c r="J118" s="201">
        <f>'Daily Mbr Ins'!N24</f>
        <v>3</v>
      </c>
      <c r="K118" s="201">
        <f>'Daily Mbr Ins'!T24</f>
        <v>0</v>
      </c>
      <c r="L118" s="241">
        <f t="shared" si="96"/>
        <v>0</v>
      </c>
      <c r="M118" s="201">
        <f t="shared" si="85"/>
        <v>3</v>
      </c>
      <c r="N118" s="256" t="str">
        <f t="shared" si="86"/>
        <v>Yes</v>
      </c>
      <c r="O118" s="256" t="str">
        <f t="shared" si="87"/>
        <v>No</v>
      </c>
      <c r="P118" s="256" t="str">
        <f t="shared" si="88"/>
        <v>No</v>
      </c>
      <c r="Q118" s="256" t="str">
        <f t="shared" si="89"/>
        <v>No</v>
      </c>
      <c r="R118" s="387" t="str">
        <f t="shared" si="90"/>
        <v>No</v>
      </c>
      <c r="S118" s="387" t="str">
        <f t="shared" si="91"/>
        <v>No</v>
      </c>
      <c r="T118" s="387" t="str">
        <f t="shared" si="92"/>
        <v>No</v>
      </c>
      <c r="U118" s="387" t="str">
        <f t="shared" si="93"/>
        <v>No</v>
      </c>
      <c r="V118" s="387" t="str">
        <f t="shared" si="94"/>
        <v>No</v>
      </c>
      <c r="W118" s="277">
        <f t="shared" si="97"/>
        <v>5</v>
      </c>
      <c r="X118" s="277">
        <f t="shared" si="98"/>
        <v>10</v>
      </c>
      <c r="Y118" s="277">
        <f t="shared" si="99"/>
        <v>15</v>
      </c>
      <c r="Z118" s="277">
        <f t="shared" si="100"/>
        <v>20</v>
      </c>
    </row>
    <row r="119" spans="2:26" hidden="1">
      <c r="B119" s="277" t="s">
        <v>620</v>
      </c>
      <c r="C119" s="277" t="str">
        <f>'Daily Mbr Ins'!C97</f>
        <v>024</v>
      </c>
      <c r="D119" s="277">
        <f>'Daily Mbr Ins'!B97</f>
        <v>11675</v>
      </c>
      <c r="E119" s="277" t="str">
        <f>'Daily Mbr Ins'!D97</f>
        <v>Litchfield Park</v>
      </c>
      <c r="F119" s="201">
        <f>'Daily Mbr Ins'!F97</f>
        <v>19</v>
      </c>
      <c r="G119" s="201">
        <f>'Daily Mbr Ins'!L97</f>
        <v>3</v>
      </c>
      <c r="H119" s="241">
        <f t="shared" si="95"/>
        <v>15.789473684210526</v>
      </c>
      <c r="I119" s="242">
        <f t="shared" si="84"/>
        <v>16</v>
      </c>
      <c r="J119" s="201">
        <f>'Daily Mbr Ins'!N97</f>
        <v>7</v>
      </c>
      <c r="K119" s="201">
        <f>'Daily Mbr Ins'!T97</f>
        <v>0</v>
      </c>
      <c r="L119" s="241">
        <f t="shared" si="96"/>
        <v>0</v>
      </c>
      <c r="M119" s="201">
        <f t="shared" si="85"/>
        <v>7</v>
      </c>
      <c r="N119" s="256" t="str">
        <f t="shared" si="86"/>
        <v>Yes</v>
      </c>
      <c r="O119" s="256" t="str">
        <f t="shared" si="87"/>
        <v>Yes</v>
      </c>
      <c r="P119" s="256" t="str">
        <f t="shared" si="88"/>
        <v>No</v>
      </c>
      <c r="Q119" s="256" t="str">
        <f t="shared" si="89"/>
        <v>No</v>
      </c>
      <c r="R119" s="387" t="str">
        <f t="shared" si="90"/>
        <v>No</v>
      </c>
      <c r="S119" s="387" t="str">
        <f t="shared" si="91"/>
        <v>Yes</v>
      </c>
      <c r="T119" s="387" t="str">
        <f t="shared" si="92"/>
        <v>No</v>
      </c>
      <c r="U119" s="387" t="str">
        <f t="shared" si="93"/>
        <v>Yes</v>
      </c>
      <c r="V119" s="387" t="str">
        <f t="shared" si="94"/>
        <v>No</v>
      </c>
      <c r="W119" s="277">
        <f t="shared" si="97"/>
        <v>16</v>
      </c>
      <c r="X119" s="277">
        <f t="shared" si="98"/>
        <v>35</v>
      </c>
      <c r="Y119" s="277">
        <f t="shared" si="99"/>
        <v>54</v>
      </c>
      <c r="Z119" s="277">
        <f t="shared" si="100"/>
        <v>73</v>
      </c>
    </row>
    <row r="120" spans="2:26" hidden="1">
      <c r="B120" s="277" t="s">
        <v>620</v>
      </c>
      <c r="C120" s="277" t="str">
        <f>'Daily Mbr Ins'!C102</f>
        <v>024</v>
      </c>
      <c r="D120" s="277">
        <f>'Daily Mbr Ins'!B102</f>
        <v>11858</v>
      </c>
      <c r="E120" s="277" t="str">
        <f>'Daily Mbr Ins'!D102</f>
        <v>Tolleson</v>
      </c>
      <c r="F120" s="201">
        <f>'Daily Mbr Ins'!F102</f>
        <v>4</v>
      </c>
      <c r="G120" s="201">
        <f>'Daily Mbr Ins'!L102</f>
        <v>0</v>
      </c>
      <c r="H120" s="241">
        <f t="shared" si="95"/>
        <v>0</v>
      </c>
      <c r="I120" s="242">
        <f t="shared" si="84"/>
        <v>4</v>
      </c>
      <c r="J120" s="201">
        <f>'Daily Mbr Ins'!N102</f>
        <v>3</v>
      </c>
      <c r="K120" s="201">
        <f>'Daily Mbr Ins'!T102</f>
        <v>0</v>
      </c>
      <c r="L120" s="241">
        <f t="shared" si="96"/>
        <v>0</v>
      </c>
      <c r="M120" s="201">
        <f t="shared" si="85"/>
        <v>3</v>
      </c>
      <c r="N120" s="256" t="str">
        <f t="shared" si="86"/>
        <v>Yes</v>
      </c>
      <c r="O120" s="256" t="str">
        <f t="shared" si="87"/>
        <v>No</v>
      </c>
      <c r="P120" s="256" t="str">
        <f t="shared" si="88"/>
        <v>No</v>
      </c>
      <c r="Q120" s="256" t="str">
        <f t="shared" si="89"/>
        <v>No</v>
      </c>
      <c r="R120" s="387" t="str">
        <f t="shared" si="90"/>
        <v>No</v>
      </c>
      <c r="S120" s="387" t="str">
        <f t="shared" si="91"/>
        <v>No</v>
      </c>
      <c r="T120" s="387" t="str">
        <f t="shared" si="92"/>
        <v>No</v>
      </c>
      <c r="U120" s="387" t="str">
        <f t="shared" si="93"/>
        <v>No</v>
      </c>
      <c r="V120" s="387" t="str">
        <f t="shared" si="94"/>
        <v>No</v>
      </c>
      <c r="W120" s="277">
        <f t="shared" si="97"/>
        <v>4</v>
      </c>
      <c r="X120" s="277">
        <f t="shared" si="98"/>
        <v>8</v>
      </c>
      <c r="Y120" s="277">
        <f t="shared" si="99"/>
        <v>12</v>
      </c>
      <c r="Z120" s="277">
        <f t="shared" si="100"/>
        <v>16</v>
      </c>
    </row>
    <row r="121" spans="2:26" hidden="1">
      <c r="B121" s="277" t="s">
        <v>620</v>
      </c>
      <c r="C121" s="277" t="str">
        <f>'Daily Mbr Ins'!C120</f>
        <v>024</v>
      </c>
      <c r="D121" s="277">
        <f>'Daily Mbr Ins'!B120</f>
        <v>13024</v>
      </c>
      <c r="E121" s="277" t="str">
        <f>'Daily Mbr Ins'!D120</f>
        <v>Luke Air Force Base</v>
      </c>
      <c r="F121" s="201">
        <f>'Daily Mbr Ins'!F120</f>
        <v>4</v>
      </c>
      <c r="G121" s="201">
        <f>'Daily Mbr Ins'!L120</f>
        <v>0</v>
      </c>
      <c r="H121" s="241">
        <f t="shared" si="95"/>
        <v>0</v>
      </c>
      <c r="I121" s="242">
        <f t="shared" si="84"/>
        <v>4</v>
      </c>
      <c r="J121" s="201">
        <f>'Daily Mbr Ins'!N120</f>
        <v>3</v>
      </c>
      <c r="K121" s="201">
        <f>'Daily Mbr Ins'!T120</f>
        <v>0</v>
      </c>
      <c r="L121" s="241">
        <f t="shared" si="96"/>
        <v>0</v>
      </c>
      <c r="M121" s="201">
        <f t="shared" si="85"/>
        <v>3</v>
      </c>
      <c r="N121" s="256" t="str">
        <f t="shared" si="86"/>
        <v>Yes</v>
      </c>
      <c r="O121" s="256" t="str">
        <f t="shared" si="87"/>
        <v>Yes</v>
      </c>
      <c r="P121" s="256" t="str">
        <f t="shared" si="88"/>
        <v>No</v>
      </c>
      <c r="Q121" s="256" t="str">
        <f t="shared" si="89"/>
        <v>No</v>
      </c>
      <c r="R121" s="387" t="str">
        <f t="shared" si="90"/>
        <v>Yes</v>
      </c>
      <c r="S121" s="387" t="str">
        <f t="shared" si="91"/>
        <v>Yes</v>
      </c>
      <c r="T121" s="387" t="str">
        <f t="shared" si="92"/>
        <v>Yes</v>
      </c>
      <c r="U121" s="387" t="str">
        <f t="shared" si="93"/>
        <v>Yes</v>
      </c>
      <c r="V121" s="387" t="str">
        <f t="shared" si="94"/>
        <v>Yes</v>
      </c>
      <c r="W121" s="277">
        <f t="shared" si="97"/>
        <v>4</v>
      </c>
      <c r="X121" s="277">
        <f t="shared" si="98"/>
        <v>8</v>
      </c>
      <c r="Y121" s="277">
        <f t="shared" si="99"/>
        <v>12</v>
      </c>
      <c r="Z121" s="277">
        <f t="shared" si="100"/>
        <v>16</v>
      </c>
    </row>
    <row r="122" spans="2:26" hidden="1">
      <c r="B122" s="277" t="s">
        <v>620</v>
      </c>
      <c r="C122" s="277" t="str">
        <f>'Daily Mbr Ins'!C46</f>
        <v>025</v>
      </c>
      <c r="D122" s="277">
        <f>'Daily Mbr Ins'!B46</f>
        <v>7159</v>
      </c>
      <c r="E122" s="277" t="str">
        <f>'Daily Mbr Ins'!D46</f>
        <v>Phoenix</v>
      </c>
      <c r="F122" s="201">
        <f>'Daily Mbr Ins'!F46</f>
        <v>8</v>
      </c>
      <c r="G122" s="201">
        <f>'Daily Mbr Ins'!L46</f>
        <v>0</v>
      </c>
      <c r="H122" s="241">
        <f t="shared" si="95"/>
        <v>0</v>
      </c>
      <c r="I122" s="242">
        <f t="shared" si="84"/>
        <v>8</v>
      </c>
      <c r="J122" s="201">
        <f>'Daily Mbr Ins'!N46</f>
        <v>3</v>
      </c>
      <c r="K122" s="201">
        <f>'Daily Mbr Ins'!T46</f>
        <v>0</v>
      </c>
      <c r="L122" s="241">
        <f t="shared" si="96"/>
        <v>0</v>
      </c>
      <c r="M122" s="201">
        <f t="shared" si="85"/>
        <v>3</v>
      </c>
      <c r="N122" s="256" t="str">
        <f t="shared" si="86"/>
        <v>Yes</v>
      </c>
      <c r="O122" s="256" t="str">
        <f t="shared" si="87"/>
        <v>Yes</v>
      </c>
      <c r="P122" s="256" t="str">
        <f t="shared" si="88"/>
        <v>No</v>
      </c>
      <c r="Q122" s="256" t="str">
        <f t="shared" si="89"/>
        <v>No</v>
      </c>
      <c r="R122" s="387" t="str">
        <f t="shared" si="90"/>
        <v>Yes</v>
      </c>
      <c r="S122" s="387" t="str">
        <f t="shared" si="91"/>
        <v>Yes</v>
      </c>
      <c r="T122" s="387" t="str">
        <f t="shared" si="92"/>
        <v>Yes</v>
      </c>
      <c r="U122" s="387" t="str">
        <f t="shared" si="93"/>
        <v>Yes</v>
      </c>
      <c r="V122" s="387" t="str">
        <f t="shared" si="94"/>
        <v>Yes</v>
      </c>
      <c r="W122" s="277">
        <f t="shared" si="97"/>
        <v>8</v>
      </c>
      <c r="X122" s="277">
        <f t="shared" si="98"/>
        <v>16</v>
      </c>
      <c r="Y122" s="277">
        <f t="shared" si="99"/>
        <v>24</v>
      </c>
      <c r="Z122" s="277">
        <f t="shared" si="100"/>
        <v>32</v>
      </c>
    </row>
    <row r="123" spans="2:26" hidden="1">
      <c r="B123" s="277" t="s">
        <v>620</v>
      </c>
      <c r="C123" s="277" t="str">
        <f>'Daily Mbr Ins'!C91</f>
        <v>025</v>
      </c>
      <c r="D123" s="277">
        <f>'Daily Mbr Ins'!B91</f>
        <v>10832</v>
      </c>
      <c r="E123" s="277" t="str">
        <f>'Daily Mbr Ins'!D91</f>
        <v>Phoenix</v>
      </c>
      <c r="F123" s="201">
        <f>'Daily Mbr Ins'!F91</f>
        <v>4</v>
      </c>
      <c r="G123" s="201">
        <f>'Daily Mbr Ins'!L91</f>
        <v>0</v>
      </c>
      <c r="H123" s="241">
        <f t="shared" si="95"/>
        <v>0</v>
      </c>
      <c r="I123" s="242">
        <f t="shared" si="84"/>
        <v>4</v>
      </c>
      <c r="J123" s="201">
        <f>'Daily Mbr Ins'!N91</f>
        <v>3</v>
      </c>
      <c r="K123" s="201">
        <f>'Daily Mbr Ins'!T91</f>
        <v>0</v>
      </c>
      <c r="L123" s="241">
        <f t="shared" si="96"/>
        <v>0</v>
      </c>
      <c r="M123" s="201">
        <f t="shared" si="85"/>
        <v>3</v>
      </c>
      <c r="N123" s="256" t="str">
        <f t="shared" si="86"/>
        <v>Yes</v>
      </c>
      <c r="O123" s="256" t="str">
        <f t="shared" si="87"/>
        <v>Yes</v>
      </c>
      <c r="P123" s="256" t="str">
        <f t="shared" si="88"/>
        <v>No</v>
      </c>
      <c r="Q123" s="256" t="str">
        <f t="shared" si="89"/>
        <v>No</v>
      </c>
      <c r="R123" s="387" t="str">
        <f t="shared" si="90"/>
        <v>No</v>
      </c>
      <c r="S123" s="387" t="str">
        <f t="shared" si="91"/>
        <v>Yes</v>
      </c>
      <c r="T123" s="387" t="str">
        <f t="shared" si="92"/>
        <v>Yes</v>
      </c>
      <c r="U123" s="387" t="str">
        <f t="shared" si="93"/>
        <v>No</v>
      </c>
      <c r="V123" s="387" t="str">
        <f t="shared" si="94"/>
        <v>No</v>
      </c>
      <c r="W123" s="277">
        <f t="shared" si="97"/>
        <v>4</v>
      </c>
      <c r="X123" s="277">
        <f t="shared" si="98"/>
        <v>8</v>
      </c>
      <c r="Y123" s="277">
        <f t="shared" si="99"/>
        <v>12</v>
      </c>
      <c r="Z123" s="277">
        <f t="shared" si="100"/>
        <v>16</v>
      </c>
    </row>
    <row r="124" spans="2:26" hidden="1">
      <c r="B124" s="277" t="s">
        <v>620</v>
      </c>
      <c r="C124" s="277" t="str">
        <f>'Daily Mbr Ins'!C107</f>
        <v>025</v>
      </c>
      <c r="D124" s="277">
        <f>'Daily Mbr Ins'!B107</f>
        <v>12164</v>
      </c>
      <c r="E124" s="277" t="str">
        <f>'Daily Mbr Ins'!D107</f>
        <v>Scottsdale</v>
      </c>
      <c r="F124" s="201">
        <f>'Daily Mbr Ins'!F107</f>
        <v>10</v>
      </c>
      <c r="G124" s="201">
        <f>'Daily Mbr Ins'!L107</f>
        <v>0</v>
      </c>
      <c r="H124" s="241">
        <f t="shared" si="95"/>
        <v>0</v>
      </c>
      <c r="I124" s="242">
        <f t="shared" si="84"/>
        <v>10</v>
      </c>
      <c r="J124" s="201">
        <f>'Daily Mbr Ins'!N107</f>
        <v>4</v>
      </c>
      <c r="K124" s="201">
        <f>'Daily Mbr Ins'!T107</f>
        <v>0</v>
      </c>
      <c r="L124" s="241">
        <f t="shared" si="96"/>
        <v>0</v>
      </c>
      <c r="M124" s="201">
        <f t="shared" si="85"/>
        <v>4</v>
      </c>
      <c r="N124" s="256" t="str">
        <f t="shared" si="86"/>
        <v>Yes</v>
      </c>
      <c r="O124" s="256" t="str">
        <f t="shared" si="87"/>
        <v>Yes</v>
      </c>
      <c r="P124" s="256" t="str">
        <f t="shared" si="88"/>
        <v>No</v>
      </c>
      <c r="Q124" s="256" t="str">
        <f t="shared" si="89"/>
        <v>No</v>
      </c>
      <c r="R124" s="387" t="str">
        <f t="shared" si="90"/>
        <v>No</v>
      </c>
      <c r="S124" s="387" t="str">
        <f t="shared" si="91"/>
        <v>Yes</v>
      </c>
      <c r="T124" s="387" t="str">
        <f t="shared" si="92"/>
        <v>Yes</v>
      </c>
      <c r="U124" s="387" t="str">
        <f t="shared" si="93"/>
        <v>No</v>
      </c>
      <c r="V124" s="387" t="str">
        <f t="shared" si="94"/>
        <v>No</v>
      </c>
      <c r="W124" s="277">
        <f t="shared" si="97"/>
        <v>10</v>
      </c>
      <c r="X124" s="277">
        <f t="shared" si="98"/>
        <v>20</v>
      </c>
      <c r="Y124" s="277">
        <f t="shared" si="99"/>
        <v>30</v>
      </c>
      <c r="Z124" s="277">
        <f t="shared" si="100"/>
        <v>40</v>
      </c>
    </row>
    <row r="125" spans="2:26" hidden="1">
      <c r="B125" s="277" t="s">
        <v>620</v>
      </c>
      <c r="C125" s="277" t="str">
        <f>'Daily Mbr Ins'!C141</f>
        <v>025</v>
      </c>
      <c r="D125" s="277">
        <f>'Daily Mbr Ins'!B141</f>
        <v>14357</v>
      </c>
      <c r="E125" s="277" t="str">
        <f>'Daily Mbr Ins'!D141</f>
        <v>Phoenix</v>
      </c>
      <c r="F125" s="201">
        <f>'Daily Mbr Ins'!F141</f>
        <v>10</v>
      </c>
      <c r="G125" s="201">
        <f>'Daily Mbr Ins'!L141</f>
        <v>0</v>
      </c>
      <c r="H125" s="241">
        <f t="shared" si="95"/>
        <v>0</v>
      </c>
      <c r="I125" s="242">
        <f t="shared" si="84"/>
        <v>10</v>
      </c>
      <c r="J125" s="201">
        <f>'Daily Mbr Ins'!N141</f>
        <v>4</v>
      </c>
      <c r="K125" s="201">
        <f>'Daily Mbr Ins'!T141</f>
        <v>0</v>
      </c>
      <c r="L125" s="241">
        <f t="shared" si="96"/>
        <v>0</v>
      </c>
      <c r="M125" s="201">
        <f t="shared" si="85"/>
        <v>4</v>
      </c>
      <c r="N125" s="256" t="str">
        <f t="shared" si="86"/>
        <v>Yes</v>
      </c>
      <c r="O125" s="256" t="str">
        <f t="shared" si="87"/>
        <v>No</v>
      </c>
      <c r="P125" s="256" t="str">
        <f t="shared" si="88"/>
        <v>No</v>
      </c>
      <c r="Q125" s="256" t="str">
        <f t="shared" si="89"/>
        <v>No</v>
      </c>
      <c r="R125" s="387" t="str">
        <f t="shared" si="90"/>
        <v>No</v>
      </c>
      <c r="S125" s="387" t="str">
        <f t="shared" si="91"/>
        <v>No</v>
      </c>
      <c r="T125" s="387" t="str">
        <f t="shared" si="92"/>
        <v>Yes</v>
      </c>
      <c r="U125" s="387" t="str">
        <f t="shared" si="93"/>
        <v>No</v>
      </c>
      <c r="V125" s="387" t="str">
        <f t="shared" si="94"/>
        <v>No</v>
      </c>
      <c r="W125" s="277">
        <f t="shared" si="97"/>
        <v>10</v>
      </c>
      <c r="X125" s="277">
        <f t="shared" si="98"/>
        <v>20</v>
      </c>
      <c r="Y125" s="277">
        <f t="shared" si="99"/>
        <v>30</v>
      </c>
      <c r="Z125" s="277">
        <f t="shared" si="100"/>
        <v>40</v>
      </c>
    </row>
    <row r="126" spans="2:26" hidden="1">
      <c r="B126" s="277" t="s">
        <v>620</v>
      </c>
      <c r="C126" s="277" t="str">
        <f>'Daily Mbr Ins'!C146</f>
        <v>025</v>
      </c>
      <c r="D126" s="277">
        <f>'Daily Mbr Ins'!B146</f>
        <v>15001</v>
      </c>
      <c r="E126" s="277" t="str">
        <f>'Daily Mbr Ins'!D146</f>
        <v>Phoenix</v>
      </c>
      <c r="F126" s="201">
        <f>'Daily Mbr Ins'!F146</f>
        <v>10</v>
      </c>
      <c r="G126" s="201">
        <f>'Daily Mbr Ins'!L146</f>
        <v>0</v>
      </c>
      <c r="H126" s="241">
        <f t="shared" si="95"/>
        <v>0</v>
      </c>
      <c r="I126" s="242">
        <f t="shared" si="84"/>
        <v>10</v>
      </c>
      <c r="J126" s="201">
        <f>'Daily Mbr Ins'!N146</f>
        <v>3</v>
      </c>
      <c r="K126" s="201">
        <f>'Daily Mbr Ins'!T146</f>
        <v>0</v>
      </c>
      <c r="L126" s="241">
        <f t="shared" si="96"/>
        <v>0</v>
      </c>
      <c r="M126" s="201">
        <f t="shared" si="85"/>
        <v>3</v>
      </c>
      <c r="N126" s="256" t="str">
        <f t="shared" si="86"/>
        <v>Yes</v>
      </c>
      <c r="O126" s="256" t="str">
        <f t="shared" si="87"/>
        <v>Yes</v>
      </c>
      <c r="P126" s="256" t="str">
        <f t="shared" si="88"/>
        <v>No</v>
      </c>
      <c r="Q126" s="256" t="str">
        <f t="shared" si="89"/>
        <v>No</v>
      </c>
      <c r="R126" s="387" t="str">
        <f t="shared" si="90"/>
        <v>No</v>
      </c>
      <c r="S126" s="387" t="str">
        <f t="shared" si="91"/>
        <v>No</v>
      </c>
      <c r="T126" s="387" t="str">
        <f t="shared" si="92"/>
        <v>No</v>
      </c>
      <c r="U126" s="387" t="str">
        <f t="shared" si="93"/>
        <v>Yes</v>
      </c>
      <c r="V126" s="387" t="str">
        <f t="shared" si="94"/>
        <v>Yes</v>
      </c>
      <c r="W126" s="277">
        <f t="shared" si="97"/>
        <v>10</v>
      </c>
      <c r="X126" s="277">
        <f t="shared" si="98"/>
        <v>20</v>
      </c>
      <c r="Y126" s="277">
        <f t="shared" si="99"/>
        <v>30</v>
      </c>
      <c r="Z126" s="277">
        <f t="shared" si="100"/>
        <v>40</v>
      </c>
    </row>
    <row r="127" spans="2:26">
      <c r="B127" s="277" t="s">
        <v>625</v>
      </c>
      <c r="C127" s="277" t="str">
        <f>'Daily Mbr Ins'!C20</f>
        <v>026</v>
      </c>
      <c r="D127" s="277">
        <f>'Daily Mbr Ins'!B20</f>
        <v>3136</v>
      </c>
      <c r="E127" s="277" t="str">
        <f>'Daily Mbr Ins'!D20</f>
        <v>Casa Grande</v>
      </c>
      <c r="F127" s="201">
        <f>'Daily Mbr Ins'!F20</f>
        <v>9</v>
      </c>
      <c r="G127" s="201">
        <f>'Daily Mbr Ins'!L20</f>
        <v>0</v>
      </c>
      <c r="H127" s="241">
        <f t="shared" si="95"/>
        <v>0</v>
      </c>
      <c r="I127" s="242">
        <f t="shared" si="84"/>
        <v>9</v>
      </c>
      <c r="J127" s="201">
        <f>'Daily Mbr Ins'!N20</f>
        <v>3</v>
      </c>
      <c r="K127" s="201">
        <f>'Daily Mbr Ins'!T20</f>
        <v>0</v>
      </c>
      <c r="L127" s="241">
        <f t="shared" si="96"/>
        <v>0</v>
      </c>
      <c r="M127" s="201">
        <f t="shared" si="85"/>
        <v>3</v>
      </c>
      <c r="N127" s="256" t="str">
        <f t="shared" si="86"/>
        <v>Yes</v>
      </c>
      <c r="O127" s="256" t="str">
        <f t="shared" si="87"/>
        <v>Yes</v>
      </c>
      <c r="P127" s="256" t="str">
        <f t="shared" si="88"/>
        <v>No</v>
      </c>
      <c r="Q127" s="256" t="str">
        <f t="shared" si="89"/>
        <v>No</v>
      </c>
      <c r="R127" s="387" t="str">
        <f t="shared" si="90"/>
        <v>No</v>
      </c>
      <c r="S127" s="387" t="str">
        <f t="shared" si="91"/>
        <v>Yes</v>
      </c>
      <c r="T127" s="387" t="str">
        <f t="shared" si="92"/>
        <v>Yes</v>
      </c>
      <c r="U127" s="387" t="str">
        <f t="shared" si="93"/>
        <v>Yes</v>
      </c>
      <c r="V127" s="387" t="str">
        <f t="shared" si="94"/>
        <v>No</v>
      </c>
      <c r="W127" s="277">
        <f t="shared" si="97"/>
        <v>9</v>
      </c>
      <c r="X127" s="277">
        <f t="shared" si="98"/>
        <v>18</v>
      </c>
      <c r="Y127" s="277">
        <f t="shared" si="99"/>
        <v>27</v>
      </c>
      <c r="Z127" s="277">
        <f t="shared" si="100"/>
        <v>36</v>
      </c>
    </row>
    <row r="128" spans="2:26">
      <c r="B128" s="277" t="s">
        <v>625</v>
      </c>
      <c r="C128" s="277" t="str">
        <f>'Daily Mbr Ins'!C33</f>
        <v>026</v>
      </c>
      <c r="D128" s="277">
        <f>'Daily Mbr Ins'!B33</f>
        <v>5221</v>
      </c>
      <c r="E128" s="277" t="str">
        <f>'Daily Mbr Ins'!D33</f>
        <v>Florence</v>
      </c>
      <c r="F128" s="201">
        <f>'Daily Mbr Ins'!F33</f>
        <v>6</v>
      </c>
      <c r="G128" s="201">
        <f>'Daily Mbr Ins'!L33</f>
        <v>5</v>
      </c>
      <c r="H128" s="241">
        <f t="shared" si="95"/>
        <v>83.333333333333329</v>
      </c>
      <c r="I128" s="242">
        <f t="shared" si="84"/>
        <v>1</v>
      </c>
      <c r="J128" s="201">
        <f>'Daily Mbr Ins'!N33</f>
        <v>3</v>
      </c>
      <c r="K128" s="201">
        <f>'Daily Mbr Ins'!T33</f>
        <v>0</v>
      </c>
      <c r="L128" s="241">
        <f t="shared" si="96"/>
        <v>0</v>
      </c>
      <c r="M128" s="201">
        <f t="shared" si="85"/>
        <v>3</v>
      </c>
      <c r="N128" s="256" t="str">
        <f t="shared" si="86"/>
        <v>Yes</v>
      </c>
      <c r="O128" s="256" t="str">
        <f t="shared" si="87"/>
        <v>Yes</v>
      </c>
      <c r="P128" s="256" t="str">
        <f t="shared" si="88"/>
        <v>No</v>
      </c>
      <c r="Q128" s="256" t="str">
        <f t="shared" si="89"/>
        <v>No</v>
      </c>
      <c r="R128" s="387" t="str">
        <f t="shared" si="90"/>
        <v>No</v>
      </c>
      <c r="S128" s="387" t="str">
        <f t="shared" si="91"/>
        <v>No</v>
      </c>
      <c r="T128" s="387" t="str">
        <f t="shared" si="92"/>
        <v>Yes</v>
      </c>
      <c r="U128" s="387" t="str">
        <f t="shared" si="93"/>
        <v>Yes</v>
      </c>
      <c r="V128" s="387" t="str">
        <f t="shared" si="94"/>
        <v>No</v>
      </c>
      <c r="W128" s="277">
        <f t="shared" si="97"/>
        <v>1</v>
      </c>
      <c r="X128" s="277">
        <f t="shared" si="98"/>
        <v>7</v>
      </c>
      <c r="Y128" s="277">
        <f t="shared" si="99"/>
        <v>13</v>
      </c>
      <c r="Z128" s="277">
        <f t="shared" si="100"/>
        <v>19</v>
      </c>
    </row>
    <row r="129" spans="2:26">
      <c r="B129" s="277" t="s">
        <v>625</v>
      </c>
      <c r="C129" s="277" t="str">
        <f>'Daily Mbr Ins'!C84</f>
        <v>026</v>
      </c>
      <c r="D129" s="277">
        <f>'Daily Mbr Ins'!B84</f>
        <v>10062</v>
      </c>
      <c r="E129" s="277" t="str">
        <f>'Daily Mbr Ins'!D84</f>
        <v>Phoenix</v>
      </c>
      <c r="F129" s="201">
        <f>'Daily Mbr Ins'!F84</f>
        <v>23</v>
      </c>
      <c r="G129" s="201">
        <f>'Daily Mbr Ins'!L84</f>
        <v>2</v>
      </c>
      <c r="H129" s="241">
        <f t="shared" si="95"/>
        <v>8.695652173913043</v>
      </c>
      <c r="I129" s="242">
        <f t="shared" si="84"/>
        <v>21</v>
      </c>
      <c r="J129" s="201">
        <f>'Daily Mbr Ins'!N84</f>
        <v>8</v>
      </c>
      <c r="K129" s="201">
        <f>'Daily Mbr Ins'!T84</f>
        <v>1</v>
      </c>
      <c r="L129" s="241">
        <f t="shared" si="96"/>
        <v>12.5</v>
      </c>
      <c r="M129" s="201">
        <f t="shared" si="85"/>
        <v>7</v>
      </c>
      <c r="N129" s="256" t="str">
        <f t="shared" si="86"/>
        <v>Yes</v>
      </c>
      <c r="O129" s="256" t="str">
        <f t="shared" si="87"/>
        <v>Yes</v>
      </c>
      <c r="P129" s="256" t="str">
        <f t="shared" si="88"/>
        <v>No</v>
      </c>
      <c r="Q129" s="256" t="str">
        <f t="shared" si="89"/>
        <v>No</v>
      </c>
      <c r="R129" s="387" t="str">
        <f t="shared" si="90"/>
        <v>Yes</v>
      </c>
      <c r="S129" s="387" t="str">
        <f t="shared" si="91"/>
        <v>Yes</v>
      </c>
      <c r="T129" s="387" t="str">
        <f t="shared" si="92"/>
        <v>Yes</v>
      </c>
      <c r="U129" s="387" t="str">
        <f t="shared" si="93"/>
        <v>Yes</v>
      </c>
      <c r="V129" s="387" t="str">
        <f t="shared" si="94"/>
        <v>Yes</v>
      </c>
      <c r="W129" s="277">
        <f t="shared" si="97"/>
        <v>21</v>
      </c>
      <c r="X129" s="277">
        <f t="shared" si="98"/>
        <v>44</v>
      </c>
      <c r="Y129" s="277">
        <f t="shared" si="99"/>
        <v>67</v>
      </c>
      <c r="Z129" s="277">
        <f t="shared" si="100"/>
        <v>90</v>
      </c>
    </row>
    <row r="130" spans="2:26">
      <c r="B130" s="277" t="s">
        <v>625</v>
      </c>
      <c r="C130" s="201" t="str">
        <f>'Daily Mbr Ins'!C112</f>
        <v>026</v>
      </c>
      <c r="D130" s="246">
        <f>'Daily Mbr Ins'!B112</f>
        <v>12375</v>
      </c>
      <c r="E130" s="246" t="str">
        <f>'Daily Mbr Ins'!D112</f>
        <v>Coolidge</v>
      </c>
      <c r="F130" s="201">
        <f>'Daily Mbr Ins'!F112</f>
        <v>4</v>
      </c>
      <c r="G130" s="201">
        <f>'Daily Mbr Ins'!L112</f>
        <v>0</v>
      </c>
      <c r="H130" s="241">
        <f t="shared" si="95"/>
        <v>0</v>
      </c>
      <c r="I130" s="242">
        <f t="shared" si="84"/>
        <v>4</v>
      </c>
      <c r="J130" s="201">
        <f>'Daily Mbr Ins'!N112</f>
        <v>3</v>
      </c>
      <c r="K130" s="201">
        <f>'Daily Mbr Ins'!T112</f>
        <v>0</v>
      </c>
      <c r="L130" s="241">
        <f t="shared" si="96"/>
        <v>0</v>
      </c>
      <c r="M130" s="201">
        <f t="shared" si="85"/>
        <v>3</v>
      </c>
      <c r="N130" s="256"/>
      <c r="O130" s="256"/>
      <c r="P130" s="256"/>
      <c r="Q130" s="256"/>
      <c r="R130" s="387"/>
      <c r="S130" s="387"/>
      <c r="T130" s="387"/>
      <c r="U130" s="387"/>
      <c r="V130" s="387"/>
      <c r="W130" s="277">
        <f t="shared" si="97"/>
        <v>4</v>
      </c>
      <c r="X130" s="277">
        <f t="shared" si="98"/>
        <v>8</v>
      </c>
      <c r="Y130" s="277">
        <f t="shared" si="99"/>
        <v>12</v>
      </c>
      <c r="Z130" s="277">
        <f t="shared" si="100"/>
        <v>16</v>
      </c>
    </row>
    <row r="131" spans="2:26">
      <c r="B131" s="277" t="s">
        <v>625</v>
      </c>
      <c r="C131" s="201" t="str">
        <f>'Daily Mbr Ins'!C130</f>
        <v>026</v>
      </c>
      <c r="D131" s="201">
        <f>'Daily Mbr Ins'!B130</f>
        <v>13841</v>
      </c>
      <c r="E131" s="201" t="str">
        <f>'Daily Mbr Ins'!D130</f>
        <v>Eloy</v>
      </c>
      <c r="F131" s="201">
        <f>'Daily Mbr Ins'!F130</f>
        <v>4</v>
      </c>
      <c r="G131" s="201">
        <f>'Daily Mbr Ins'!L130</f>
        <v>1</v>
      </c>
      <c r="H131" s="241">
        <f t="shared" si="95"/>
        <v>25</v>
      </c>
      <c r="I131" s="242">
        <f t="shared" si="84"/>
        <v>3</v>
      </c>
      <c r="J131" s="201">
        <f>'Daily Mbr Ins'!N130</f>
        <v>3</v>
      </c>
      <c r="K131" s="201">
        <f>'Daily Mbr Ins'!T130</f>
        <v>0</v>
      </c>
      <c r="L131" s="241">
        <f t="shared" si="96"/>
        <v>0</v>
      </c>
      <c r="M131" s="201">
        <f t="shared" si="85"/>
        <v>3</v>
      </c>
      <c r="N131" s="256" t="str">
        <f>IF(COUNTIF(Missing185,D131)=0,"Yes","No")</f>
        <v>Yes</v>
      </c>
      <c r="O131" s="256" t="str">
        <f>IF(COUNTIF(Missing365,D131)=0,"Yes","No")</f>
        <v>Yes</v>
      </c>
      <c r="P131" s="256" t="str">
        <f t="shared" ref="P131:P139" si="101">IF(COUNTIF(Missing1728,D131)=0,"Yes","No")</f>
        <v>No</v>
      </c>
      <c r="Q131" s="256" t="str">
        <f>IF(COUNTIF(MissingSP7,D131)=0,"Yes","No")</f>
        <v>No</v>
      </c>
      <c r="R131" s="387" t="str">
        <f>IF(AND($S131&gt;="Yes", $T131&gt;="Yes", $U131&gt;="Yes", $V131&gt;="Yes"), "Yes", "No")</f>
        <v>No</v>
      </c>
      <c r="S131" s="387" t="str">
        <f t="shared" ref="S131:S139" si="102">IF((COUNTIF(ProgramDir,D131)=0),"No","Yes")</f>
        <v>No</v>
      </c>
      <c r="T131" s="387" t="str">
        <f t="shared" ref="T131:T139" si="103">IF(COUNTIF(NonCompliantGrandKnight,D131)=0,"No","Yes")</f>
        <v>Yes</v>
      </c>
      <c r="U131" s="387" t="str">
        <f t="shared" ref="U131:U139" si="104">IF(COUNTIF(FamilyDir,D131)=0,"No","Yes")</f>
        <v>Yes</v>
      </c>
      <c r="V131" s="387" t="str">
        <f t="shared" ref="V131:V139" si="105">IF(COUNTIF(CommunityDir,D131)=0,"No","Yes")</f>
        <v>No</v>
      </c>
      <c r="W131" s="277">
        <f t="shared" si="97"/>
        <v>3</v>
      </c>
      <c r="X131" s="277">
        <f t="shared" si="98"/>
        <v>7</v>
      </c>
      <c r="Y131" s="277">
        <f t="shared" si="99"/>
        <v>11</v>
      </c>
      <c r="Z131" s="277">
        <f t="shared" si="100"/>
        <v>15</v>
      </c>
    </row>
    <row r="132" spans="2:26">
      <c r="B132" s="277" t="s">
        <v>625</v>
      </c>
      <c r="C132" s="311" t="str">
        <f>'Daily Mbr Ins'!C158</f>
        <v>026</v>
      </c>
      <c r="D132" s="311">
        <f>'Daily Mbr Ins'!B158</f>
        <v>17036</v>
      </c>
      <c r="E132" s="311" t="str">
        <f>'Daily Mbr Ins'!D158</f>
        <v>San Tan Valley</v>
      </c>
      <c r="F132" s="311">
        <f>'Daily Mbr Ins'!$F$158</f>
        <v>4</v>
      </c>
      <c r="G132" s="311">
        <f>'Daily Mbr Ins'!$L$158</f>
        <v>7</v>
      </c>
      <c r="H132" s="241">
        <f>IF(F132=0,0,G132*100/F132)</f>
        <v>175</v>
      </c>
      <c r="I132" s="242" t="str">
        <f t="shared" si="84"/>
        <v>Yes</v>
      </c>
      <c r="J132" s="311">
        <f>'Daily Mbr Ins'!$N$158</f>
        <v>3</v>
      </c>
      <c r="K132" s="311">
        <f>'Daily Mbr Ins'!$T$158</f>
        <v>1</v>
      </c>
      <c r="L132" s="241">
        <f>IF(J132=0,0,K132*100/J132)</f>
        <v>33.333333333333336</v>
      </c>
      <c r="M132" s="201">
        <f t="shared" si="85"/>
        <v>2</v>
      </c>
      <c r="N132" s="312" t="s">
        <v>801</v>
      </c>
      <c r="O132" s="312" t="s">
        <v>801</v>
      </c>
      <c r="P132" s="256" t="str">
        <f t="shared" si="101"/>
        <v>No</v>
      </c>
      <c r="Q132" s="256" t="s">
        <v>801</v>
      </c>
      <c r="R132" s="387" t="str">
        <f>IF(COUNTIF(SENonCompliant,D132)=0,"Yes","No")</f>
        <v>No</v>
      </c>
      <c r="S132" s="387" t="str">
        <f t="shared" si="102"/>
        <v>No</v>
      </c>
      <c r="T132" s="387" t="str">
        <f t="shared" si="103"/>
        <v>No</v>
      </c>
      <c r="U132" s="387" t="str">
        <f t="shared" si="104"/>
        <v>No</v>
      </c>
      <c r="V132" s="387" t="str">
        <f t="shared" si="105"/>
        <v>No</v>
      </c>
      <c r="W132" s="507">
        <v>0</v>
      </c>
      <c r="X132" s="507">
        <v>0</v>
      </c>
      <c r="Y132" s="507">
        <v>0</v>
      </c>
      <c r="Z132" s="507">
        <v>0</v>
      </c>
    </row>
    <row r="133" spans="2:26" hidden="1">
      <c r="B133" s="201" t="s">
        <v>644</v>
      </c>
      <c r="C133" s="201" t="str">
        <f>'Daily Mbr Ins'!C47</f>
        <v>027</v>
      </c>
      <c r="D133" s="201">
        <f>'Daily Mbr Ins'!B47</f>
        <v>7243</v>
      </c>
      <c r="E133" s="201" t="str">
        <f>'Daily Mbr Ins'!D47</f>
        <v>Apache Jct</v>
      </c>
      <c r="F133" s="201">
        <f>'Daily Mbr Ins'!F47</f>
        <v>7</v>
      </c>
      <c r="G133" s="201">
        <f>'Daily Mbr Ins'!L47</f>
        <v>0</v>
      </c>
      <c r="H133" s="241">
        <f t="shared" ref="H133:H162" si="106">G133*100/F133</f>
        <v>0</v>
      </c>
      <c r="I133" s="242">
        <f t="shared" si="84"/>
        <v>7</v>
      </c>
      <c r="J133" s="201">
        <f>'Daily Mbr Ins'!N47</f>
        <v>3</v>
      </c>
      <c r="K133" s="201">
        <f>'Daily Mbr Ins'!T47</f>
        <v>-1</v>
      </c>
      <c r="L133" s="241">
        <f t="shared" ref="L133:L162" si="107">K133*100/J133</f>
        <v>-33.333333333333336</v>
      </c>
      <c r="M133" s="201">
        <f t="shared" si="85"/>
        <v>4</v>
      </c>
      <c r="N133" s="256" t="str">
        <f t="shared" ref="N133:N139" si="108">IF(COUNTIF(Missing185,D133)=0,"Yes","No")</f>
        <v>Yes</v>
      </c>
      <c r="O133" s="256" t="str">
        <f t="shared" ref="O133:O139" si="109">IF(COUNTIF(Missing365,D133)=0,"Yes","No")</f>
        <v>Yes</v>
      </c>
      <c r="P133" s="256" t="str">
        <f t="shared" si="101"/>
        <v>No</v>
      </c>
      <c r="Q133" s="256" t="str">
        <f t="shared" ref="Q133:Q139" si="110">IF(COUNTIF(MissingSP7,D133)=0,"Yes","No")</f>
        <v>No</v>
      </c>
      <c r="R133" s="387" t="str">
        <f t="shared" ref="R133:R139" si="111">IF(AND($S133&gt;="Yes", $T133&gt;="Yes", $U133&gt;="Yes", $V133&gt;="Yes"), "Yes", "No")</f>
        <v>No</v>
      </c>
      <c r="S133" s="387" t="str">
        <f t="shared" si="102"/>
        <v>No</v>
      </c>
      <c r="T133" s="387" t="str">
        <f t="shared" si="103"/>
        <v>Yes</v>
      </c>
      <c r="U133" s="387" t="str">
        <f t="shared" si="104"/>
        <v>No</v>
      </c>
      <c r="V133" s="387" t="str">
        <f t="shared" si="105"/>
        <v>No</v>
      </c>
      <c r="W133" s="277">
        <f t="shared" ref="W133:W162" si="112">IF(AND($G133&gt;=$F133,$K133&gt;=$J133), "S", $F133-$G133)</f>
        <v>7</v>
      </c>
      <c r="X133" s="277">
        <f t="shared" ref="X133:X162" si="113">IF(AND($G133&gt;=$F133*2,$K133&gt;=$J133),"DS",$F133*2-$G133)</f>
        <v>14</v>
      </c>
      <c r="Y133" s="277">
        <f t="shared" ref="Y133:Y162" si="114">IF(AND($G133&gt;=$F133*3,$K133&gt;=$J133),"TS",$F133*3-$G133)</f>
        <v>21</v>
      </c>
      <c r="Z133" s="277">
        <f t="shared" ref="Z133:Z162" si="115">IF(AND($G133&gt;=$F133*4,$K133&gt;=$J133),"QS",$F133*4-$G133)</f>
        <v>28</v>
      </c>
    </row>
    <row r="134" spans="2:26" hidden="1">
      <c r="B134" s="277" t="s">
        <v>644</v>
      </c>
      <c r="C134" s="277" t="str">
        <f>'Daily Mbr Ins'!C55</f>
        <v>027</v>
      </c>
      <c r="D134" s="277">
        <f>'Daily Mbr Ins'!B55</f>
        <v>7904</v>
      </c>
      <c r="E134" s="277" t="str">
        <f>'Daily Mbr Ins'!D55</f>
        <v>Mesa</v>
      </c>
      <c r="F134" s="201">
        <f>'Daily Mbr Ins'!F55</f>
        <v>19</v>
      </c>
      <c r="G134" s="201">
        <f>'Daily Mbr Ins'!L55</f>
        <v>1</v>
      </c>
      <c r="H134" s="241">
        <f t="shared" si="106"/>
        <v>5.2631578947368425</v>
      </c>
      <c r="I134" s="242">
        <f t="shared" si="84"/>
        <v>18</v>
      </c>
      <c r="J134" s="201">
        <f>'Daily Mbr Ins'!N55</f>
        <v>7</v>
      </c>
      <c r="K134" s="201">
        <f>'Daily Mbr Ins'!T55</f>
        <v>2</v>
      </c>
      <c r="L134" s="241">
        <f t="shared" si="107"/>
        <v>28.571428571428573</v>
      </c>
      <c r="M134" s="201">
        <f t="shared" si="85"/>
        <v>5</v>
      </c>
      <c r="N134" s="256" t="str">
        <f t="shared" si="108"/>
        <v>Yes</v>
      </c>
      <c r="O134" s="256" t="str">
        <f t="shared" si="109"/>
        <v>Yes</v>
      </c>
      <c r="P134" s="256" t="str">
        <f t="shared" si="101"/>
        <v>No</v>
      </c>
      <c r="Q134" s="256" t="str">
        <f t="shared" si="110"/>
        <v>No</v>
      </c>
      <c r="R134" s="387" t="str">
        <f t="shared" si="111"/>
        <v>No</v>
      </c>
      <c r="S134" s="387" t="str">
        <f t="shared" si="102"/>
        <v>Yes</v>
      </c>
      <c r="T134" s="387" t="str">
        <f t="shared" si="103"/>
        <v>Yes</v>
      </c>
      <c r="U134" s="387" t="str">
        <f t="shared" si="104"/>
        <v>No</v>
      </c>
      <c r="V134" s="387" t="str">
        <f t="shared" si="105"/>
        <v>Yes</v>
      </c>
      <c r="W134" s="277">
        <f t="shared" si="112"/>
        <v>18</v>
      </c>
      <c r="X134" s="277">
        <f t="shared" si="113"/>
        <v>37</v>
      </c>
      <c r="Y134" s="277">
        <f t="shared" si="114"/>
        <v>56</v>
      </c>
      <c r="Z134" s="277">
        <f t="shared" si="115"/>
        <v>75</v>
      </c>
    </row>
    <row r="135" spans="2:26" hidden="1">
      <c r="B135" s="277" t="s">
        <v>644</v>
      </c>
      <c r="C135" s="277" t="str">
        <f>'Daily Mbr Ins'!C108</f>
        <v>027</v>
      </c>
      <c r="D135" s="277">
        <f>'Daily Mbr Ins'!B108</f>
        <v>12246</v>
      </c>
      <c r="E135" s="277" t="str">
        <f>'Daily Mbr Ins'!D108</f>
        <v>Chandler</v>
      </c>
      <c r="F135" s="201">
        <f>'Daily Mbr Ins'!F108</f>
        <v>11</v>
      </c>
      <c r="G135" s="201">
        <f>'Daily Mbr Ins'!L108</f>
        <v>0</v>
      </c>
      <c r="H135" s="241">
        <f t="shared" si="106"/>
        <v>0</v>
      </c>
      <c r="I135" s="242">
        <f t="shared" si="84"/>
        <v>11</v>
      </c>
      <c r="J135" s="201">
        <f>'Daily Mbr Ins'!N108</f>
        <v>4</v>
      </c>
      <c r="K135" s="201">
        <f>'Daily Mbr Ins'!T108</f>
        <v>0</v>
      </c>
      <c r="L135" s="241">
        <f t="shared" si="107"/>
        <v>0</v>
      </c>
      <c r="M135" s="201">
        <f t="shared" si="85"/>
        <v>4</v>
      </c>
      <c r="N135" s="256" t="str">
        <f t="shared" si="108"/>
        <v>Yes</v>
      </c>
      <c r="O135" s="256" t="str">
        <f t="shared" si="109"/>
        <v>No</v>
      </c>
      <c r="P135" s="256" t="str">
        <f t="shared" si="101"/>
        <v>No</v>
      </c>
      <c r="Q135" s="256" t="str">
        <f t="shared" si="110"/>
        <v>No</v>
      </c>
      <c r="R135" s="387" t="str">
        <f t="shared" si="111"/>
        <v>No</v>
      </c>
      <c r="S135" s="387" t="str">
        <f t="shared" si="102"/>
        <v>No</v>
      </c>
      <c r="T135" s="387" t="str">
        <f t="shared" si="103"/>
        <v>Yes</v>
      </c>
      <c r="U135" s="387" t="str">
        <f t="shared" si="104"/>
        <v>No</v>
      </c>
      <c r="V135" s="387" t="str">
        <f t="shared" si="105"/>
        <v>No</v>
      </c>
      <c r="W135" s="277">
        <f t="shared" si="112"/>
        <v>11</v>
      </c>
      <c r="X135" s="277">
        <f t="shared" si="113"/>
        <v>22</v>
      </c>
      <c r="Y135" s="277">
        <f t="shared" si="114"/>
        <v>33</v>
      </c>
      <c r="Z135" s="277">
        <f t="shared" si="115"/>
        <v>44</v>
      </c>
    </row>
    <row r="136" spans="2:26" hidden="1">
      <c r="B136" s="277" t="s">
        <v>644</v>
      </c>
      <c r="C136" s="277" t="str">
        <f>'Daily Mbr Ins'!C128</f>
        <v>027</v>
      </c>
      <c r="D136" s="277">
        <f>'Daily Mbr Ins'!B128</f>
        <v>13779</v>
      </c>
      <c r="E136" s="277" t="str">
        <f>'Daily Mbr Ins'!D128</f>
        <v>Gilbert</v>
      </c>
      <c r="F136" s="201">
        <f>'Daily Mbr Ins'!F128</f>
        <v>15</v>
      </c>
      <c r="G136" s="201">
        <f>'Daily Mbr Ins'!L128</f>
        <v>-1</v>
      </c>
      <c r="H136" s="241">
        <f t="shared" si="106"/>
        <v>-6.666666666666667</v>
      </c>
      <c r="I136" s="242">
        <f t="shared" si="84"/>
        <v>16</v>
      </c>
      <c r="J136" s="201">
        <f>'Daily Mbr Ins'!N128</f>
        <v>6</v>
      </c>
      <c r="K136" s="201">
        <f>'Daily Mbr Ins'!T128</f>
        <v>0</v>
      </c>
      <c r="L136" s="241">
        <f t="shared" si="107"/>
        <v>0</v>
      </c>
      <c r="M136" s="201">
        <f t="shared" si="85"/>
        <v>6</v>
      </c>
      <c r="N136" s="256" t="str">
        <f t="shared" si="108"/>
        <v>Yes</v>
      </c>
      <c r="O136" s="256" t="str">
        <f t="shared" si="109"/>
        <v>Yes</v>
      </c>
      <c r="P136" s="256" t="str">
        <f t="shared" si="101"/>
        <v>No</v>
      </c>
      <c r="Q136" s="256" t="str">
        <f t="shared" si="110"/>
        <v>No</v>
      </c>
      <c r="R136" s="387" t="str">
        <f t="shared" si="111"/>
        <v>No</v>
      </c>
      <c r="S136" s="387" t="str">
        <f t="shared" si="102"/>
        <v>No</v>
      </c>
      <c r="T136" s="387" t="str">
        <f t="shared" si="103"/>
        <v>Yes</v>
      </c>
      <c r="U136" s="387" t="str">
        <f t="shared" si="104"/>
        <v>No</v>
      </c>
      <c r="V136" s="387" t="str">
        <f t="shared" si="105"/>
        <v>No</v>
      </c>
      <c r="W136" s="277">
        <f t="shared" si="112"/>
        <v>16</v>
      </c>
      <c r="X136" s="277">
        <f t="shared" si="113"/>
        <v>31</v>
      </c>
      <c r="Y136" s="277">
        <f t="shared" si="114"/>
        <v>46</v>
      </c>
      <c r="Z136" s="277">
        <f t="shared" si="115"/>
        <v>61</v>
      </c>
    </row>
    <row r="137" spans="2:26">
      <c r="B137" s="277" t="s">
        <v>625</v>
      </c>
      <c r="C137" s="277" t="str">
        <f>'Daily Mbr Ins'!C27</f>
        <v>028</v>
      </c>
      <c r="D137" s="277">
        <f>'Daily Mbr Ins'!B27</f>
        <v>4339</v>
      </c>
      <c r="E137" s="277" t="str">
        <f>'Daily Mbr Ins'!D27</f>
        <v>Phoenix</v>
      </c>
      <c r="F137" s="201">
        <f>'Daily Mbr Ins'!F27</f>
        <v>4</v>
      </c>
      <c r="G137" s="201">
        <f>'Daily Mbr Ins'!L27</f>
        <v>0</v>
      </c>
      <c r="H137" s="241">
        <f t="shared" si="106"/>
        <v>0</v>
      </c>
      <c r="I137" s="242">
        <f t="shared" si="84"/>
        <v>4</v>
      </c>
      <c r="J137" s="201">
        <f>'Daily Mbr Ins'!N27</f>
        <v>3</v>
      </c>
      <c r="K137" s="201">
        <f>'Daily Mbr Ins'!T27</f>
        <v>0</v>
      </c>
      <c r="L137" s="241">
        <f t="shared" si="107"/>
        <v>0</v>
      </c>
      <c r="M137" s="201">
        <f t="shared" si="85"/>
        <v>3</v>
      </c>
      <c r="N137" s="256" t="str">
        <f t="shared" si="108"/>
        <v>Yes</v>
      </c>
      <c r="O137" s="256" t="str">
        <f t="shared" si="109"/>
        <v>Yes</v>
      </c>
      <c r="P137" s="256" t="str">
        <f t="shared" si="101"/>
        <v>No</v>
      </c>
      <c r="Q137" s="256" t="str">
        <f t="shared" si="110"/>
        <v>No</v>
      </c>
      <c r="R137" s="387" t="str">
        <f t="shared" si="111"/>
        <v>No</v>
      </c>
      <c r="S137" s="387" t="str">
        <f t="shared" si="102"/>
        <v>No</v>
      </c>
      <c r="T137" s="387" t="str">
        <f t="shared" si="103"/>
        <v>Yes</v>
      </c>
      <c r="U137" s="387" t="str">
        <f t="shared" si="104"/>
        <v>No</v>
      </c>
      <c r="V137" s="387" t="str">
        <f t="shared" si="105"/>
        <v>No</v>
      </c>
      <c r="W137" s="277">
        <f t="shared" si="112"/>
        <v>4</v>
      </c>
      <c r="X137" s="277">
        <f t="shared" si="113"/>
        <v>8</v>
      </c>
      <c r="Y137" s="277">
        <f t="shared" si="114"/>
        <v>12</v>
      </c>
      <c r="Z137" s="277">
        <f t="shared" si="115"/>
        <v>16</v>
      </c>
    </row>
    <row r="138" spans="2:26">
      <c r="B138" s="277" t="s">
        <v>625</v>
      </c>
      <c r="C138" s="201" t="str">
        <f>'Daily Mbr Ins'!C30</f>
        <v>028</v>
      </c>
      <c r="D138" s="201">
        <f>'Daily Mbr Ins'!B30</f>
        <v>4737</v>
      </c>
      <c r="E138" s="201" t="str">
        <f>'Daily Mbr Ins'!D30</f>
        <v>Avondale</v>
      </c>
      <c r="F138" s="201">
        <f>'Daily Mbr Ins'!F30</f>
        <v>9</v>
      </c>
      <c r="G138" s="201">
        <f>'Daily Mbr Ins'!L30</f>
        <v>0</v>
      </c>
      <c r="H138" s="241">
        <f t="shared" si="106"/>
        <v>0</v>
      </c>
      <c r="I138" s="242">
        <f t="shared" si="84"/>
        <v>9</v>
      </c>
      <c r="J138" s="201">
        <f>'Daily Mbr Ins'!N30</f>
        <v>3</v>
      </c>
      <c r="K138" s="201">
        <f>'Daily Mbr Ins'!T30</f>
        <v>0</v>
      </c>
      <c r="L138" s="241">
        <f t="shared" si="107"/>
        <v>0</v>
      </c>
      <c r="M138" s="201">
        <f t="shared" si="85"/>
        <v>3</v>
      </c>
      <c r="N138" s="256" t="str">
        <f t="shared" si="108"/>
        <v>Yes</v>
      </c>
      <c r="O138" s="256" t="str">
        <f t="shared" si="109"/>
        <v>Yes</v>
      </c>
      <c r="P138" s="256" t="str">
        <f t="shared" si="101"/>
        <v>No</v>
      </c>
      <c r="Q138" s="256" t="str">
        <f t="shared" si="110"/>
        <v>No</v>
      </c>
      <c r="R138" s="387" t="str">
        <f t="shared" si="111"/>
        <v>No</v>
      </c>
      <c r="S138" s="387" t="str">
        <f t="shared" si="102"/>
        <v>No</v>
      </c>
      <c r="T138" s="387" t="str">
        <f t="shared" si="103"/>
        <v>Yes</v>
      </c>
      <c r="U138" s="387" t="str">
        <f t="shared" si="104"/>
        <v>No</v>
      </c>
      <c r="V138" s="387" t="str">
        <f t="shared" si="105"/>
        <v>No</v>
      </c>
      <c r="W138" s="277">
        <f t="shared" si="112"/>
        <v>9</v>
      </c>
      <c r="X138" s="277">
        <f t="shared" si="113"/>
        <v>18</v>
      </c>
      <c r="Y138" s="277">
        <f t="shared" si="114"/>
        <v>27</v>
      </c>
      <c r="Z138" s="277">
        <f t="shared" si="115"/>
        <v>36</v>
      </c>
    </row>
    <row r="139" spans="2:26">
      <c r="B139" s="277" t="s">
        <v>625</v>
      </c>
      <c r="C139" s="201" t="str">
        <f>'Daily Mbr Ins'!C52</f>
        <v>028</v>
      </c>
      <c r="D139" s="201">
        <f>'Daily Mbr Ins'!B52</f>
        <v>7562</v>
      </c>
      <c r="E139" s="201" t="str">
        <f>'Daily Mbr Ins'!D52</f>
        <v>Phoenix</v>
      </c>
      <c r="F139" s="201">
        <f>'Daily Mbr Ins'!F52</f>
        <v>5</v>
      </c>
      <c r="G139" s="201">
        <f>'Daily Mbr Ins'!L52</f>
        <v>0</v>
      </c>
      <c r="H139" s="241">
        <f t="shared" si="106"/>
        <v>0</v>
      </c>
      <c r="I139" s="242">
        <f t="shared" si="84"/>
        <v>5</v>
      </c>
      <c r="J139" s="201">
        <f>'Daily Mbr Ins'!N52</f>
        <v>3</v>
      </c>
      <c r="K139" s="201">
        <f>'Daily Mbr Ins'!T52</f>
        <v>0</v>
      </c>
      <c r="L139" s="241">
        <f t="shared" si="107"/>
        <v>0</v>
      </c>
      <c r="M139" s="201">
        <f t="shared" si="85"/>
        <v>3</v>
      </c>
      <c r="N139" s="256" t="str">
        <f t="shared" si="108"/>
        <v>Yes</v>
      </c>
      <c r="O139" s="256" t="str">
        <f t="shared" si="109"/>
        <v>Yes</v>
      </c>
      <c r="P139" s="256" t="str">
        <f t="shared" si="101"/>
        <v>No</v>
      </c>
      <c r="Q139" s="256" t="str">
        <f t="shared" si="110"/>
        <v>No</v>
      </c>
      <c r="R139" s="387" t="str">
        <f t="shared" si="111"/>
        <v>No</v>
      </c>
      <c r="S139" s="387" t="str">
        <f t="shared" si="102"/>
        <v>No</v>
      </c>
      <c r="T139" s="387" t="str">
        <f t="shared" si="103"/>
        <v>Yes</v>
      </c>
      <c r="U139" s="387" t="str">
        <f t="shared" si="104"/>
        <v>No</v>
      </c>
      <c r="V139" s="387" t="str">
        <f t="shared" si="105"/>
        <v>No</v>
      </c>
      <c r="W139" s="277">
        <f t="shared" si="112"/>
        <v>5</v>
      </c>
      <c r="X139" s="277">
        <f t="shared" si="113"/>
        <v>10</v>
      </c>
      <c r="Y139" s="277">
        <f t="shared" si="114"/>
        <v>15</v>
      </c>
      <c r="Z139" s="277">
        <f t="shared" si="115"/>
        <v>20</v>
      </c>
    </row>
    <row r="140" spans="2:26">
      <c r="B140" s="277" t="s">
        <v>625</v>
      </c>
      <c r="C140" s="201" t="str">
        <f>'Daily Mbr Ins'!C103</f>
        <v>028</v>
      </c>
      <c r="D140" s="246">
        <f>'Daily Mbr Ins'!B103</f>
        <v>11912</v>
      </c>
      <c r="E140" s="246" t="str">
        <f>'Daily Mbr Ins'!D103</f>
        <v>Phoenix</v>
      </c>
      <c r="F140" s="201">
        <f>'Daily Mbr Ins'!F103</f>
        <v>4</v>
      </c>
      <c r="G140" s="201">
        <f>'Daily Mbr Ins'!L103</f>
        <v>0</v>
      </c>
      <c r="H140" s="241">
        <f t="shared" si="106"/>
        <v>0</v>
      </c>
      <c r="I140" s="242">
        <f t="shared" si="84"/>
        <v>4</v>
      </c>
      <c r="J140" s="201">
        <f>'Daily Mbr Ins'!N103</f>
        <v>3</v>
      </c>
      <c r="K140" s="201">
        <f>'Daily Mbr Ins'!T103</f>
        <v>0</v>
      </c>
      <c r="L140" s="241">
        <f t="shared" si="107"/>
        <v>0</v>
      </c>
      <c r="M140" s="201">
        <f t="shared" si="85"/>
        <v>3</v>
      </c>
      <c r="N140" s="256"/>
      <c r="O140" s="256"/>
      <c r="P140" s="256"/>
      <c r="Q140" s="256"/>
      <c r="R140" s="387"/>
      <c r="S140" s="387"/>
      <c r="T140" s="387"/>
      <c r="U140" s="387"/>
      <c r="V140" s="387"/>
      <c r="W140" s="277">
        <f t="shared" si="112"/>
        <v>4</v>
      </c>
      <c r="X140" s="277">
        <f t="shared" si="113"/>
        <v>8</v>
      </c>
      <c r="Y140" s="277">
        <f t="shared" si="114"/>
        <v>12</v>
      </c>
      <c r="Z140" s="277">
        <f t="shared" si="115"/>
        <v>16</v>
      </c>
    </row>
    <row r="141" spans="2:26">
      <c r="B141" s="277" t="s">
        <v>625</v>
      </c>
      <c r="C141" s="201" t="str">
        <f>'Daily Mbr Ins'!C145</f>
        <v>028</v>
      </c>
      <c r="D141" s="201">
        <f>'Daily Mbr Ins'!B145</f>
        <v>14804</v>
      </c>
      <c r="E141" s="201" t="str">
        <f>'Daily Mbr Ins'!D145</f>
        <v>Cashion</v>
      </c>
      <c r="F141" s="201">
        <f>'Daily Mbr Ins'!F145</f>
        <v>4</v>
      </c>
      <c r="G141" s="201">
        <f>'Daily Mbr Ins'!L145</f>
        <v>4</v>
      </c>
      <c r="H141" s="241">
        <f t="shared" si="106"/>
        <v>100</v>
      </c>
      <c r="I141" s="242" t="str">
        <f t="shared" ref="I141:I162" si="116">IF($G141&gt;=$F141, "Yes",$F141-$G141)</f>
        <v>Yes</v>
      </c>
      <c r="J141" s="201">
        <f>'Daily Mbr Ins'!N145</f>
        <v>3</v>
      </c>
      <c r="K141" s="201">
        <f>'Daily Mbr Ins'!T145</f>
        <v>0</v>
      </c>
      <c r="L141" s="241">
        <f t="shared" si="107"/>
        <v>0</v>
      </c>
      <c r="M141" s="201">
        <f t="shared" ref="M141:M162" si="117">IF($K141&gt;=$J141, "Yes",$J141-$K141)</f>
        <v>3</v>
      </c>
      <c r="N141" s="256" t="str">
        <f t="shared" ref="N141:N152" si="118">IF(COUNTIF(Missing185,D141)=0,"Yes","No")</f>
        <v>No</v>
      </c>
      <c r="O141" s="256" t="str">
        <f t="shared" ref="O141:O152" si="119">IF(COUNTIF(Missing365,D141)=0,"Yes","No")</f>
        <v>No</v>
      </c>
      <c r="P141" s="256" t="str">
        <f t="shared" ref="P141:P152" si="120">IF(COUNTIF(Missing1728,D141)=0,"Yes","No")</f>
        <v>No</v>
      </c>
      <c r="Q141" s="256" t="str">
        <f t="shared" ref="Q141:Q152" si="121">IF(COUNTIF(MissingSP7,D141)=0,"Yes","No")</f>
        <v>No</v>
      </c>
      <c r="R141" s="387" t="str">
        <f t="shared" ref="R141:R152" si="122">IF(AND($S141&gt;="Yes", $T141&gt;="Yes", $U141&gt;="Yes", $V141&gt;="Yes"), "Yes", "No")</f>
        <v>No</v>
      </c>
      <c r="S141" s="387" t="str">
        <f t="shared" ref="S141:S152" si="123">IF((COUNTIF(ProgramDir,D141)=0),"No","Yes")</f>
        <v>No</v>
      </c>
      <c r="T141" s="387" t="str">
        <f t="shared" ref="T141:T152" si="124">IF(COUNTIF(NonCompliantGrandKnight,D141)=0,"No","Yes")</f>
        <v>No</v>
      </c>
      <c r="U141" s="387" t="str">
        <f t="shared" ref="U141:U152" si="125">IF(COUNTIF(FamilyDir,D141)=0,"No","Yes")</f>
        <v>No</v>
      </c>
      <c r="V141" s="387" t="str">
        <f t="shared" ref="V141:V152" si="126">IF(COUNTIF(CommunityDir,D141)=0,"No","Yes")</f>
        <v>No</v>
      </c>
      <c r="W141" s="277">
        <f t="shared" si="112"/>
        <v>0</v>
      </c>
      <c r="X141" s="277">
        <f t="shared" si="113"/>
        <v>4</v>
      </c>
      <c r="Y141" s="277">
        <f t="shared" si="114"/>
        <v>8</v>
      </c>
      <c r="Z141" s="277">
        <f t="shared" si="115"/>
        <v>12</v>
      </c>
    </row>
    <row r="142" spans="2:26" hidden="1">
      <c r="B142" s="277" t="s">
        <v>609</v>
      </c>
      <c r="C142" s="277" t="str">
        <f>'Daily Mbr Ins'!C12</f>
        <v>029</v>
      </c>
      <c r="D142" s="277">
        <f>'Daily Mbr Ins'!B12</f>
        <v>1200</v>
      </c>
      <c r="E142" s="277" t="str">
        <f>'Daily Mbr Ins'!D12</f>
        <v>Tucson</v>
      </c>
      <c r="F142" s="201">
        <f>'Daily Mbr Ins'!F12</f>
        <v>14</v>
      </c>
      <c r="G142" s="201">
        <f>'Daily Mbr Ins'!L12</f>
        <v>0</v>
      </c>
      <c r="H142" s="241">
        <f t="shared" si="106"/>
        <v>0</v>
      </c>
      <c r="I142" s="242">
        <f t="shared" si="116"/>
        <v>14</v>
      </c>
      <c r="J142" s="201">
        <f>'Daily Mbr Ins'!N12</f>
        <v>5</v>
      </c>
      <c r="K142" s="201">
        <f>'Daily Mbr Ins'!T12</f>
        <v>0</v>
      </c>
      <c r="L142" s="241">
        <f t="shared" si="107"/>
        <v>0</v>
      </c>
      <c r="M142" s="201">
        <f t="shared" si="117"/>
        <v>5</v>
      </c>
      <c r="N142" s="256" t="str">
        <f t="shared" si="118"/>
        <v>Yes</v>
      </c>
      <c r="O142" s="256" t="str">
        <f t="shared" si="119"/>
        <v>Yes</v>
      </c>
      <c r="P142" s="256" t="str">
        <f t="shared" si="120"/>
        <v>No</v>
      </c>
      <c r="Q142" s="256" t="str">
        <f t="shared" si="121"/>
        <v>No</v>
      </c>
      <c r="R142" s="387" t="str">
        <f t="shared" si="122"/>
        <v>No</v>
      </c>
      <c r="S142" s="387" t="str">
        <f t="shared" si="123"/>
        <v>Yes</v>
      </c>
      <c r="T142" s="387" t="str">
        <f t="shared" si="124"/>
        <v>Yes</v>
      </c>
      <c r="U142" s="387" t="str">
        <f t="shared" si="125"/>
        <v>No</v>
      </c>
      <c r="V142" s="387" t="str">
        <f t="shared" si="126"/>
        <v>Yes</v>
      </c>
      <c r="W142" s="277">
        <f t="shared" si="112"/>
        <v>14</v>
      </c>
      <c r="X142" s="201">
        <f t="shared" si="113"/>
        <v>28</v>
      </c>
      <c r="Y142" s="201">
        <f t="shared" si="114"/>
        <v>42</v>
      </c>
      <c r="Z142" s="201">
        <f t="shared" si="115"/>
        <v>56</v>
      </c>
    </row>
    <row r="143" spans="2:26" hidden="1">
      <c r="B143" s="201" t="s">
        <v>609</v>
      </c>
      <c r="C143" s="201" t="str">
        <f>'Daily Mbr Ins'!C67</f>
        <v>029</v>
      </c>
      <c r="D143" s="201">
        <f>'Daily Mbr Ins'!B67</f>
        <v>8813</v>
      </c>
      <c r="E143" s="201" t="str">
        <f>'Daily Mbr Ins'!D67</f>
        <v>Tucson</v>
      </c>
      <c r="F143" s="201">
        <f>'Daily Mbr Ins'!F67</f>
        <v>6</v>
      </c>
      <c r="G143" s="201">
        <f>'Daily Mbr Ins'!L67</f>
        <v>0</v>
      </c>
      <c r="H143" s="241">
        <f t="shared" si="106"/>
        <v>0</v>
      </c>
      <c r="I143" s="242">
        <f t="shared" si="116"/>
        <v>6</v>
      </c>
      <c r="J143" s="201">
        <f>'Daily Mbr Ins'!N67</f>
        <v>3</v>
      </c>
      <c r="K143" s="201">
        <f>'Daily Mbr Ins'!T67</f>
        <v>-1</v>
      </c>
      <c r="L143" s="241">
        <f t="shared" si="107"/>
        <v>-33.333333333333336</v>
      </c>
      <c r="M143" s="201">
        <f t="shared" si="117"/>
        <v>4</v>
      </c>
      <c r="N143" s="256" t="str">
        <f t="shared" si="118"/>
        <v>Yes</v>
      </c>
      <c r="O143" s="256" t="str">
        <f t="shared" si="119"/>
        <v>No</v>
      </c>
      <c r="P143" s="256" t="str">
        <f t="shared" si="120"/>
        <v>No</v>
      </c>
      <c r="Q143" s="256" t="str">
        <f t="shared" si="121"/>
        <v>No</v>
      </c>
      <c r="R143" s="387" t="str">
        <f t="shared" si="122"/>
        <v>No</v>
      </c>
      <c r="S143" s="387" t="str">
        <f t="shared" si="123"/>
        <v>No</v>
      </c>
      <c r="T143" s="387" t="str">
        <f t="shared" si="124"/>
        <v>No</v>
      </c>
      <c r="U143" s="387" t="str">
        <f t="shared" si="125"/>
        <v>No</v>
      </c>
      <c r="V143" s="387" t="str">
        <f t="shared" si="126"/>
        <v>No</v>
      </c>
      <c r="W143" s="201">
        <f t="shared" si="112"/>
        <v>6</v>
      </c>
      <c r="X143" s="201">
        <f t="shared" si="113"/>
        <v>12</v>
      </c>
      <c r="Y143" s="201">
        <f t="shared" si="114"/>
        <v>18</v>
      </c>
      <c r="Z143" s="201">
        <f t="shared" si="115"/>
        <v>24</v>
      </c>
    </row>
    <row r="144" spans="2:26" hidden="1">
      <c r="B144" s="201" t="s">
        <v>609</v>
      </c>
      <c r="C144" s="201" t="str">
        <f>'Daily Mbr Ins'!C136</f>
        <v>029</v>
      </c>
      <c r="D144" s="201">
        <f>'Daily Mbr Ins'!B136</f>
        <v>14139</v>
      </c>
      <c r="E144" s="201" t="str">
        <f>'Daily Mbr Ins'!D136</f>
        <v>Tucson</v>
      </c>
      <c r="F144" s="201">
        <f>'Daily Mbr Ins'!F136</f>
        <v>5</v>
      </c>
      <c r="G144" s="201">
        <f>'Daily Mbr Ins'!L136</f>
        <v>0</v>
      </c>
      <c r="H144" s="241">
        <f t="shared" si="106"/>
        <v>0</v>
      </c>
      <c r="I144" s="242">
        <f t="shared" si="116"/>
        <v>5</v>
      </c>
      <c r="J144" s="201">
        <f>'Daily Mbr Ins'!N136</f>
        <v>3</v>
      </c>
      <c r="K144" s="201">
        <f>'Daily Mbr Ins'!T136</f>
        <v>0</v>
      </c>
      <c r="L144" s="241">
        <f t="shared" si="107"/>
        <v>0</v>
      </c>
      <c r="M144" s="201">
        <f t="shared" si="117"/>
        <v>3</v>
      </c>
      <c r="N144" s="256" t="str">
        <f t="shared" si="118"/>
        <v>Yes</v>
      </c>
      <c r="O144" s="256" t="str">
        <f t="shared" si="119"/>
        <v>No</v>
      </c>
      <c r="P144" s="256" t="str">
        <f t="shared" si="120"/>
        <v>No</v>
      </c>
      <c r="Q144" s="256" t="str">
        <f t="shared" si="121"/>
        <v>No</v>
      </c>
      <c r="R144" s="387" t="str">
        <f t="shared" si="122"/>
        <v>No</v>
      </c>
      <c r="S144" s="387" t="str">
        <f t="shared" si="123"/>
        <v>No</v>
      </c>
      <c r="T144" s="387" t="str">
        <f t="shared" si="124"/>
        <v>No</v>
      </c>
      <c r="U144" s="387" t="str">
        <f t="shared" si="125"/>
        <v>No</v>
      </c>
      <c r="V144" s="387" t="str">
        <f t="shared" si="126"/>
        <v>No</v>
      </c>
      <c r="W144" s="277">
        <f t="shared" si="112"/>
        <v>5</v>
      </c>
      <c r="X144" s="277">
        <f t="shared" si="113"/>
        <v>10</v>
      </c>
      <c r="Y144" s="277">
        <f t="shared" si="114"/>
        <v>15</v>
      </c>
      <c r="Z144" s="277">
        <f t="shared" si="115"/>
        <v>20</v>
      </c>
    </row>
    <row r="145" spans="2:26" hidden="1">
      <c r="B145" s="201" t="s">
        <v>609</v>
      </c>
      <c r="C145" s="201" t="str">
        <f>'Daily Mbr Ins'!C149</f>
        <v>029</v>
      </c>
      <c r="D145" s="201">
        <f>'Daily Mbr Ins'!B149</f>
        <v>15376</v>
      </c>
      <c r="E145" s="201" t="str">
        <f>'Daily Mbr Ins'!D149</f>
        <v>Tucson</v>
      </c>
      <c r="F145" s="201">
        <f>'Daily Mbr Ins'!F149</f>
        <v>8</v>
      </c>
      <c r="G145" s="201">
        <f>'Daily Mbr Ins'!L149</f>
        <v>-26</v>
      </c>
      <c r="H145" s="241">
        <f t="shared" si="106"/>
        <v>-325</v>
      </c>
      <c r="I145" s="242">
        <f t="shared" si="116"/>
        <v>34</v>
      </c>
      <c r="J145" s="201">
        <f>'Daily Mbr Ins'!N149</f>
        <v>3</v>
      </c>
      <c r="K145" s="201">
        <f>'Daily Mbr Ins'!T149</f>
        <v>-7</v>
      </c>
      <c r="L145" s="241">
        <f t="shared" si="107"/>
        <v>-233.33333333333334</v>
      </c>
      <c r="M145" s="201">
        <f t="shared" si="117"/>
        <v>10</v>
      </c>
      <c r="N145" s="256" t="str">
        <f t="shared" si="118"/>
        <v>Yes</v>
      </c>
      <c r="O145" s="256" t="str">
        <f t="shared" si="119"/>
        <v>Yes</v>
      </c>
      <c r="P145" s="256" t="str">
        <f t="shared" si="120"/>
        <v>No</v>
      </c>
      <c r="Q145" s="256" t="str">
        <f t="shared" si="121"/>
        <v>No</v>
      </c>
      <c r="R145" s="387" t="str">
        <f t="shared" si="122"/>
        <v>No</v>
      </c>
      <c r="S145" s="387" t="str">
        <f t="shared" si="123"/>
        <v>No</v>
      </c>
      <c r="T145" s="387" t="str">
        <f t="shared" si="124"/>
        <v>Yes</v>
      </c>
      <c r="U145" s="387" t="str">
        <f t="shared" si="125"/>
        <v>No</v>
      </c>
      <c r="V145" s="387" t="str">
        <f t="shared" si="126"/>
        <v>No</v>
      </c>
      <c r="W145" s="277">
        <f t="shared" si="112"/>
        <v>34</v>
      </c>
      <c r="X145" s="277">
        <f t="shared" si="113"/>
        <v>42</v>
      </c>
      <c r="Y145" s="277">
        <f t="shared" si="114"/>
        <v>50</v>
      </c>
      <c r="Z145" s="277">
        <f t="shared" si="115"/>
        <v>58</v>
      </c>
    </row>
    <row r="146" spans="2:26" hidden="1">
      <c r="B146" s="201" t="s">
        <v>1974</v>
      </c>
      <c r="C146" s="201" t="str">
        <f>'Daily Mbr Ins'!C28</f>
        <v>030</v>
      </c>
      <c r="D146" s="201">
        <f>'Daily Mbr Ins'!B28</f>
        <v>4426</v>
      </c>
      <c r="E146" s="201" t="str">
        <f>'Daily Mbr Ins'!D28</f>
        <v>Scottsdale</v>
      </c>
      <c r="F146" s="201">
        <f>'Daily Mbr Ins'!F28</f>
        <v>7</v>
      </c>
      <c r="G146" s="201">
        <f>'Daily Mbr Ins'!L28</f>
        <v>0</v>
      </c>
      <c r="H146" s="241">
        <f t="shared" si="106"/>
        <v>0</v>
      </c>
      <c r="I146" s="242">
        <f t="shared" si="116"/>
        <v>7</v>
      </c>
      <c r="J146" s="201">
        <f>'Daily Mbr Ins'!N28</f>
        <v>3</v>
      </c>
      <c r="K146" s="201">
        <f>'Daily Mbr Ins'!T28</f>
        <v>0</v>
      </c>
      <c r="L146" s="241">
        <f t="shared" si="107"/>
        <v>0</v>
      </c>
      <c r="M146" s="201">
        <f t="shared" si="117"/>
        <v>3</v>
      </c>
      <c r="N146" s="256" t="str">
        <f t="shared" si="118"/>
        <v>No</v>
      </c>
      <c r="O146" s="256" t="str">
        <f t="shared" si="119"/>
        <v>No</v>
      </c>
      <c r="P146" s="256" t="str">
        <f t="shared" si="120"/>
        <v>No</v>
      </c>
      <c r="Q146" s="256" t="str">
        <f t="shared" si="121"/>
        <v>No</v>
      </c>
      <c r="R146" s="387" t="str">
        <f t="shared" si="122"/>
        <v>No</v>
      </c>
      <c r="S146" s="387" t="str">
        <f t="shared" si="123"/>
        <v>No</v>
      </c>
      <c r="T146" s="387" t="str">
        <f t="shared" si="124"/>
        <v>No</v>
      </c>
      <c r="U146" s="387" t="str">
        <f t="shared" si="125"/>
        <v>No</v>
      </c>
      <c r="V146" s="387" t="str">
        <f t="shared" si="126"/>
        <v>No</v>
      </c>
      <c r="W146" s="277">
        <f t="shared" si="112"/>
        <v>7</v>
      </c>
      <c r="X146" s="277">
        <f t="shared" si="113"/>
        <v>14</v>
      </c>
      <c r="Y146" s="277">
        <f t="shared" si="114"/>
        <v>21</v>
      </c>
      <c r="Z146" s="277">
        <f t="shared" si="115"/>
        <v>28</v>
      </c>
    </row>
    <row r="147" spans="2:26" hidden="1">
      <c r="B147" s="201" t="s">
        <v>1974</v>
      </c>
      <c r="C147" s="201" t="str">
        <f>'Daily Mbr Ins'!C71</f>
        <v>030</v>
      </c>
      <c r="D147" s="201">
        <f>'Daily Mbr Ins'!B71</f>
        <v>9312</v>
      </c>
      <c r="E147" s="201" t="str">
        <f>'Daily Mbr Ins'!D71</f>
        <v>Scottsdale</v>
      </c>
      <c r="F147" s="201">
        <f>'Daily Mbr Ins'!F71</f>
        <v>4</v>
      </c>
      <c r="G147" s="201">
        <f>'Daily Mbr Ins'!L71</f>
        <v>0</v>
      </c>
      <c r="H147" s="241">
        <f t="shared" si="106"/>
        <v>0</v>
      </c>
      <c r="I147" s="242">
        <f t="shared" si="116"/>
        <v>4</v>
      </c>
      <c r="J147" s="201">
        <f>'Daily Mbr Ins'!N71</f>
        <v>3</v>
      </c>
      <c r="K147" s="201">
        <f>'Daily Mbr Ins'!T71</f>
        <v>0</v>
      </c>
      <c r="L147" s="241">
        <f t="shared" si="107"/>
        <v>0</v>
      </c>
      <c r="M147" s="201">
        <f t="shared" si="117"/>
        <v>3</v>
      </c>
      <c r="N147" s="256" t="str">
        <f t="shared" si="118"/>
        <v>Yes</v>
      </c>
      <c r="O147" s="256" t="str">
        <f t="shared" si="119"/>
        <v>No</v>
      </c>
      <c r="P147" s="256" t="str">
        <f t="shared" si="120"/>
        <v>No</v>
      </c>
      <c r="Q147" s="256" t="str">
        <f t="shared" si="121"/>
        <v>No</v>
      </c>
      <c r="R147" s="387" t="str">
        <f t="shared" si="122"/>
        <v>No</v>
      </c>
      <c r="S147" s="387" t="str">
        <f t="shared" si="123"/>
        <v>No</v>
      </c>
      <c r="T147" s="387" t="str">
        <f t="shared" si="124"/>
        <v>No</v>
      </c>
      <c r="U147" s="387" t="str">
        <f t="shared" si="125"/>
        <v>No</v>
      </c>
      <c r="V147" s="387" t="str">
        <f t="shared" si="126"/>
        <v>No</v>
      </c>
      <c r="W147" s="277">
        <f t="shared" si="112"/>
        <v>4</v>
      </c>
      <c r="X147" s="277">
        <f t="shared" si="113"/>
        <v>8</v>
      </c>
      <c r="Y147" s="277">
        <f t="shared" si="114"/>
        <v>12</v>
      </c>
      <c r="Z147" s="277">
        <f t="shared" si="115"/>
        <v>16</v>
      </c>
    </row>
    <row r="148" spans="2:26" hidden="1">
      <c r="B148" s="201" t="s">
        <v>1974</v>
      </c>
      <c r="C148" s="201" t="str">
        <f>'Daily Mbr Ins'!C93</f>
        <v>030</v>
      </c>
      <c r="D148" s="201">
        <f>'Daily Mbr Ins'!B93</f>
        <v>11007</v>
      </c>
      <c r="E148" s="201" t="str">
        <f>'Daily Mbr Ins'!D93</f>
        <v>Scottsdale</v>
      </c>
      <c r="F148" s="201">
        <f>'Daily Mbr Ins'!F93</f>
        <v>5</v>
      </c>
      <c r="G148" s="201">
        <f>'Daily Mbr Ins'!L93</f>
        <v>3</v>
      </c>
      <c r="H148" s="241">
        <f t="shared" si="106"/>
        <v>60</v>
      </c>
      <c r="I148" s="242">
        <f t="shared" si="116"/>
        <v>2</v>
      </c>
      <c r="J148" s="201">
        <f>'Daily Mbr Ins'!N93</f>
        <v>3</v>
      </c>
      <c r="K148" s="201">
        <f>'Daily Mbr Ins'!T93</f>
        <v>-1</v>
      </c>
      <c r="L148" s="241">
        <f t="shared" si="107"/>
        <v>-33.333333333333336</v>
      </c>
      <c r="M148" s="201">
        <f t="shared" si="117"/>
        <v>4</v>
      </c>
      <c r="N148" s="256" t="str">
        <f t="shared" si="118"/>
        <v>Yes</v>
      </c>
      <c r="O148" s="256" t="str">
        <f t="shared" si="119"/>
        <v>Yes</v>
      </c>
      <c r="P148" s="256" t="str">
        <f t="shared" si="120"/>
        <v>No</v>
      </c>
      <c r="Q148" s="256" t="str">
        <f t="shared" si="121"/>
        <v>No</v>
      </c>
      <c r="R148" s="387" t="str">
        <f t="shared" si="122"/>
        <v>No</v>
      </c>
      <c r="S148" s="387" t="str">
        <f t="shared" si="123"/>
        <v>No</v>
      </c>
      <c r="T148" s="387" t="str">
        <f t="shared" si="124"/>
        <v>Yes</v>
      </c>
      <c r="U148" s="387" t="str">
        <f t="shared" si="125"/>
        <v>No</v>
      </c>
      <c r="V148" s="387" t="str">
        <f t="shared" si="126"/>
        <v>No</v>
      </c>
      <c r="W148" s="277">
        <f t="shared" si="112"/>
        <v>2</v>
      </c>
      <c r="X148" s="277">
        <f t="shared" si="113"/>
        <v>7</v>
      </c>
      <c r="Y148" s="277">
        <f t="shared" si="114"/>
        <v>12</v>
      </c>
      <c r="Z148" s="277">
        <f t="shared" si="115"/>
        <v>17</v>
      </c>
    </row>
    <row r="149" spans="2:26" hidden="1">
      <c r="B149" s="201" t="s">
        <v>1974</v>
      </c>
      <c r="C149" s="201" t="str">
        <f>'Daily Mbr Ins'!C125</f>
        <v>030</v>
      </c>
      <c r="D149" s="201">
        <f>'Daily Mbr Ins'!B125</f>
        <v>13497</v>
      </c>
      <c r="E149" s="201" t="str">
        <f>'Daily Mbr Ins'!D125</f>
        <v>Phoenix</v>
      </c>
      <c r="F149" s="201">
        <f>'Daily Mbr Ins'!F125</f>
        <v>4</v>
      </c>
      <c r="G149" s="201">
        <f>'Daily Mbr Ins'!L125</f>
        <v>0</v>
      </c>
      <c r="H149" s="241">
        <f t="shared" si="106"/>
        <v>0</v>
      </c>
      <c r="I149" s="242">
        <f t="shared" si="116"/>
        <v>4</v>
      </c>
      <c r="J149" s="201">
        <f>'Daily Mbr Ins'!N125</f>
        <v>3</v>
      </c>
      <c r="K149" s="201">
        <f>'Daily Mbr Ins'!T125</f>
        <v>0</v>
      </c>
      <c r="L149" s="241">
        <f t="shared" si="107"/>
        <v>0</v>
      </c>
      <c r="M149" s="201">
        <f t="shared" si="117"/>
        <v>3</v>
      </c>
      <c r="N149" s="256" t="str">
        <f t="shared" si="118"/>
        <v>No</v>
      </c>
      <c r="O149" s="256" t="str">
        <f t="shared" si="119"/>
        <v>No</v>
      </c>
      <c r="P149" s="256" t="str">
        <f t="shared" si="120"/>
        <v>No</v>
      </c>
      <c r="Q149" s="256" t="str">
        <f t="shared" si="121"/>
        <v>No</v>
      </c>
      <c r="R149" s="387" t="str">
        <f t="shared" si="122"/>
        <v>No</v>
      </c>
      <c r="S149" s="387" t="str">
        <f t="shared" si="123"/>
        <v>No</v>
      </c>
      <c r="T149" s="387" t="str">
        <f t="shared" si="124"/>
        <v>No</v>
      </c>
      <c r="U149" s="387" t="str">
        <f t="shared" si="125"/>
        <v>No</v>
      </c>
      <c r="V149" s="387" t="str">
        <f t="shared" si="126"/>
        <v>No</v>
      </c>
      <c r="W149" s="277">
        <f t="shared" si="112"/>
        <v>4</v>
      </c>
      <c r="X149" s="277">
        <f t="shared" si="113"/>
        <v>8</v>
      </c>
      <c r="Y149" s="277">
        <f t="shared" si="114"/>
        <v>12</v>
      </c>
      <c r="Z149" s="277">
        <f t="shared" si="115"/>
        <v>16</v>
      </c>
    </row>
    <row r="150" spans="2:26" hidden="1">
      <c r="B150" s="277" t="s">
        <v>1974</v>
      </c>
      <c r="C150" s="277" t="str">
        <f>'Daily Mbr Ins'!C31</f>
        <v>031</v>
      </c>
      <c r="D150" s="277">
        <f>'Daily Mbr Ins'!B31</f>
        <v>5133</v>
      </c>
      <c r="E150" s="277" t="str">
        <f>'Daily Mbr Ins'!D31</f>
        <v>Tucson</v>
      </c>
      <c r="F150" s="201">
        <f>'Daily Mbr Ins'!F31</f>
        <v>10</v>
      </c>
      <c r="G150" s="201">
        <f>'Daily Mbr Ins'!L31</f>
        <v>0</v>
      </c>
      <c r="H150" s="241">
        <f t="shared" si="106"/>
        <v>0</v>
      </c>
      <c r="I150" s="242">
        <f t="shared" si="116"/>
        <v>10</v>
      </c>
      <c r="J150" s="201">
        <f>'Daily Mbr Ins'!N31</f>
        <v>4</v>
      </c>
      <c r="K150" s="201">
        <f>'Daily Mbr Ins'!T31</f>
        <v>-1</v>
      </c>
      <c r="L150" s="241">
        <f t="shared" si="107"/>
        <v>-25</v>
      </c>
      <c r="M150" s="201">
        <f t="shared" si="117"/>
        <v>5</v>
      </c>
      <c r="N150" s="256" t="str">
        <f t="shared" si="118"/>
        <v>Yes</v>
      </c>
      <c r="O150" s="256" t="str">
        <f t="shared" si="119"/>
        <v>No</v>
      </c>
      <c r="P150" s="256" t="str">
        <f t="shared" si="120"/>
        <v>No</v>
      </c>
      <c r="Q150" s="256" t="str">
        <f t="shared" si="121"/>
        <v>No</v>
      </c>
      <c r="R150" s="387" t="str">
        <f t="shared" si="122"/>
        <v>No</v>
      </c>
      <c r="S150" s="387" t="str">
        <f t="shared" si="123"/>
        <v>No</v>
      </c>
      <c r="T150" s="387" t="str">
        <f t="shared" si="124"/>
        <v>Yes</v>
      </c>
      <c r="U150" s="387" t="str">
        <f t="shared" si="125"/>
        <v>No</v>
      </c>
      <c r="V150" s="387" t="str">
        <f t="shared" si="126"/>
        <v>No</v>
      </c>
      <c r="W150" s="277">
        <f t="shared" si="112"/>
        <v>10</v>
      </c>
      <c r="X150" s="201">
        <f t="shared" si="113"/>
        <v>20</v>
      </c>
      <c r="Y150" s="201">
        <f t="shared" si="114"/>
        <v>30</v>
      </c>
      <c r="Z150" s="201">
        <f t="shared" si="115"/>
        <v>40</v>
      </c>
    </row>
    <row r="151" spans="2:26" hidden="1">
      <c r="B151" s="201" t="s">
        <v>1974</v>
      </c>
      <c r="C151" s="201" t="str">
        <f>'Daily Mbr Ins'!C42</f>
        <v>031</v>
      </c>
      <c r="D151" s="201">
        <f>'Daily Mbr Ins'!B42</f>
        <v>6848</v>
      </c>
      <c r="E151" s="201" t="str">
        <f>'Daily Mbr Ins'!D42</f>
        <v>Tucson</v>
      </c>
      <c r="F151" s="201">
        <f>'Daily Mbr Ins'!F42</f>
        <v>5</v>
      </c>
      <c r="G151" s="201">
        <f>'Daily Mbr Ins'!L42</f>
        <v>2</v>
      </c>
      <c r="H151" s="241">
        <f t="shared" si="106"/>
        <v>40</v>
      </c>
      <c r="I151" s="242">
        <f t="shared" si="116"/>
        <v>3</v>
      </c>
      <c r="J151" s="201">
        <f>'Daily Mbr Ins'!N42</f>
        <v>3</v>
      </c>
      <c r="K151" s="201">
        <f>'Daily Mbr Ins'!T42</f>
        <v>0</v>
      </c>
      <c r="L151" s="241">
        <f t="shared" si="107"/>
        <v>0</v>
      </c>
      <c r="M151" s="201">
        <f t="shared" si="117"/>
        <v>3</v>
      </c>
      <c r="N151" s="256" t="str">
        <f t="shared" si="118"/>
        <v>Yes</v>
      </c>
      <c r="O151" s="256" t="str">
        <f t="shared" si="119"/>
        <v>No</v>
      </c>
      <c r="P151" s="256" t="str">
        <f t="shared" si="120"/>
        <v>No</v>
      </c>
      <c r="Q151" s="256" t="str">
        <f t="shared" si="121"/>
        <v>No</v>
      </c>
      <c r="R151" s="387" t="str">
        <f t="shared" si="122"/>
        <v>No</v>
      </c>
      <c r="S151" s="387" t="str">
        <f t="shared" si="123"/>
        <v>No</v>
      </c>
      <c r="T151" s="387" t="str">
        <f t="shared" si="124"/>
        <v>No</v>
      </c>
      <c r="U151" s="387" t="str">
        <f t="shared" si="125"/>
        <v>No</v>
      </c>
      <c r="V151" s="387" t="str">
        <f t="shared" si="126"/>
        <v>No</v>
      </c>
      <c r="W151" s="201">
        <f t="shared" si="112"/>
        <v>3</v>
      </c>
      <c r="X151" s="201">
        <f t="shared" si="113"/>
        <v>8</v>
      </c>
      <c r="Y151" s="201">
        <f t="shared" si="114"/>
        <v>13</v>
      </c>
      <c r="Z151" s="201">
        <f t="shared" si="115"/>
        <v>18</v>
      </c>
    </row>
    <row r="152" spans="2:26" hidden="1">
      <c r="B152" s="201" t="s">
        <v>1974</v>
      </c>
      <c r="C152" s="201" t="str">
        <f>'Daily Mbr Ins'!C73</f>
        <v>031</v>
      </c>
      <c r="D152" s="201">
        <f>'Daily Mbr Ins'!B73</f>
        <v>9380</v>
      </c>
      <c r="E152" s="201" t="str">
        <f>'Daily Mbr Ins'!D73</f>
        <v>Tucson</v>
      </c>
      <c r="F152" s="201">
        <f>'Daily Mbr Ins'!F73</f>
        <v>5</v>
      </c>
      <c r="G152" s="201">
        <f>'Daily Mbr Ins'!L73</f>
        <v>0</v>
      </c>
      <c r="H152" s="241">
        <f t="shared" si="106"/>
        <v>0</v>
      </c>
      <c r="I152" s="242">
        <f t="shared" si="116"/>
        <v>5</v>
      </c>
      <c r="J152" s="201">
        <f>'Daily Mbr Ins'!N73</f>
        <v>3</v>
      </c>
      <c r="K152" s="201">
        <f>'Daily Mbr Ins'!T73</f>
        <v>-1</v>
      </c>
      <c r="L152" s="241">
        <f t="shared" si="107"/>
        <v>-33.333333333333336</v>
      </c>
      <c r="M152" s="201">
        <f t="shared" si="117"/>
        <v>4</v>
      </c>
      <c r="N152" s="256" t="str">
        <f t="shared" si="118"/>
        <v>Yes</v>
      </c>
      <c r="O152" s="256" t="str">
        <f t="shared" si="119"/>
        <v>Yes</v>
      </c>
      <c r="P152" s="256" t="str">
        <f t="shared" si="120"/>
        <v>No</v>
      </c>
      <c r="Q152" s="256" t="str">
        <f t="shared" si="121"/>
        <v>No</v>
      </c>
      <c r="R152" s="387" t="str">
        <f t="shared" si="122"/>
        <v>No</v>
      </c>
      <c r="S152" s="387" t="str">
        <f t="shared" si="123"/>
        <v>Yes</v>
      </c>
      <c r="T152" s="387" t="str">
        <f t="shared" si="124"/>
        <v>Yes</v>
      </c>
      <c r="U152" s="387" t="str">
        <f t="shared" si="125"/>
        <v>No</v>
      </c>
      <c r="V152" s="387" t="str">
        <f t="shared" si="126"/>
        <v>No</v>
      </c>
      <c r="W152" s="277">
        <f t="shared" si="112"/>
        <v>5</v>
      </c>
      <c r="X152" s="277">
        <f t="shared" si="113"/>
        <v>10</v>
      </c>
      <c r="Y152" s="277">
        <f t="shared" si="114"/>
        <v>15</v>
      </c>
      <c r="Z152" s="277">
        <f t="shared" si="115"/>
        <v>20</v>
      </c>
    </row>
    <row r="153" spans="2:26" hidden="1">
      <c r="B153" s="201" t="s">
        <v>1974</v>
      </c>
      <c r="C153" s="201" t="str">
        <f>'Daily Mbr Ins'!C116</f>
        <v>031</v>
      </c>
      <c r="D153" s="246">
        <f>'Daily Mbr Ins'!B116</f>
        <v>12737</v>
      </c>
      <c r="E153" s="246" t="str">
        <f>'Daily Mbr Ins'!D116</f>
        <v>Tucson</v>
      </c>
      <c r="F153" s="201">
        <f>'Daily Mbr Ins'!F116</f>
        <v>4</v>
      </c>
      <c r="G153" s="201">
        <f>'Daily Mbr Ins'!L116</f>
        <v>0</v>
      </c>
      <c r="H153" s="241">
        <f t="shared" si="106"/>
        <v>0</v>
      </c>
      <c r="I153" s="242">
        <f t="shared" si="116"/>
        <v>4</v>
      </c>
      <c r="J153" s="201">
        <f>'Daily Mbr Ins'!N116</f>
        <v>3</v>
      </c>
      <c r="K153" s="201">
        <f>'Daily Mbr Ins'!T116</f>
        <v>0</v>
      </c>
      <c r="L153" s="241">
        <f t="shared" si="107"/>
        <v>0</v>
      </c>
      <c r="M153" s="201">
        <f t="shared" si="117"/>
        <v>3</v>
      </c>
      <c r="N153" s="256"/>
      <c r="O153" s="256"/>
      <c r="P153" s="256"/>
      <c r="Q153" s="256"/>
      <c r="R153" s="387"/>
      <c r="S153" s="387"/>
      <c r="T153" s="387"/>
      <c r="U153" s="387"/>
      <c r="V153" s="387"/>
      <c r="W153" s="277">
        <f t="shared" si="112"/>
        <v>4</v>
      </c>
      <c r="X153" s="277">
        <f t="shared" si="113"/>
        <v>8</v>
      </c>
      <c r="Y153" s="277">
        <f t="shared" si="114"/>
        <v>12</v>
      </c>
      <c r="Z153" s="277">
        <f t="shared" si="115"/>
        <v>16</v>
      </c>
    </row>
    <row r="154" spans="2:26" hidden="1">
      <c r="B154" s="201" t="s">
        <v>1974</v>
      </c>
      <c r="C154" s="201" t="str">
        <f>'Daily Mbr Ins'!C153</f>
        <v>031</v>
      </c>
      <c r="D154" s="201">
        <f>'Daily Mbr Ins'!B153</f>
        <v>16061</v>
      </c>
      <c r="E154" s="201" t="str">
        <f>'Daily Mbr Ins'!D153</f>
        <v>Tucson</v>
      </c>
      <c r="F154" s="201">
        <f>'Daily Mbr Ins'!F153</f>
        <v>4</v>
      </c>
      <c r="G154" s="201">
        <f>'Daily Mbr Ins'!L153</f>
        <v>0</v>
      </c>
      <c r="H154" s="241">
        <f t="shared" si="106"/>
        <v>0</v>
      </c>
      <c r="I154" s="242">
        <f t="shared" si="116"/>
        <v>4</v>
      </c>
      <c r="J154" s="201">
        <f>'Daily Mbr Ins'!N153</f>
        <v>3</v>
      </c>
      <c r="K154" s="201">
        <f>'Daily Mbr Ins'!T153</f>
        <v>0</v>
      </c>
      <c r="L154" s="241">
        <f t="shared" si="107"/>
        <v>0</v>
      </c>
      <c r="M154" s="201">
        <f t="shared" si="117"/>
        <v>3</v>
      </c>
      <c r="N154" s="256" t="str">
        <f>IF(COUNTIF(Missing185,D154)=0,"Yes","No")</f>
        <v>Yes</v>
      </c>
      <c r="O154" s="256" t="str">
        <f>IF(COUNTIF(Missing365,D154)=0,"Yes","No")</f>
        <v>Yes</v>
      </c>
      <c r="P154" s="256" t="str">
        <f>IF(COUNTIF(Missing1728,D154)=0,"Yes","No")</f>
        <v>No</v>
      </c>
      <c r="Q154" s="256" t="str">
        <f>IF(COUNTIF(MissingSP7,D154)=0,"Yes","No")</f>
        <v>No</v>
      </c>
      <c r="R154" s="387" t="str">
        <f>IF(AND($S154&gt;="Yes", $T154&gt;="Yes", $U154&gt;="Yes", $V154&gt;="Yes"), "Yes", "No")</f>
        <v>No</v>
      </c>
      <c r="S154" s="387" t="str">
        <f>IF((COUNTIF(ProgramDir,D154)=0),"No","Yes")</f>
        <v>No</v>
      </c>
      <c r="T154" s="387" t="str">
        <f>IF(COUNTIF(NonCompliantGrandKnight,D154)=0,"No","Yes")</f>
        <v>No</v>
      </c>
      <c r="U154" s="387" t="str">
        <f>IF(COUNTIF(FamilyDir,D154)=0,"No","Yes")</f>
        <v>No</v>
      </c>
      <c r="V154" s="387" t="str">
        <f>IF(COUNTIF(CommunityDir,D154)=0,"No","Yes")</f>
        <v>No</v>
      </c>
      <c r="W154" s="277">
        <f t="shared" si="112"/>
        <v>4</v>
      </c>
      <c r="X154" s="277">
        <f t="shared" si="113"/>
        <v>8</v>
      </c>
      <c r="Y154" s="277">
        <f t="shared" si="114"/>
        <v>12</v>
      </c>
      <c r="Z154" s="277">
        <f t="shared" si="115"/>
        <v>16</v>
      </c>
    </row>
    <row r="155" spans="2:26" hidden="1">
      <c r="B155" s="201" t="s">
        <v>1974</v>
      </c>
      <c r="C155" s="201" t="str">
        <f>'Daily Mbr Ins'!C11</f>
        <v>032</v>
      </c>
      <c r="D155" s="246">
        <f>'Daily Mbr Ins'!B11</f>
        <v>1189</v>
      </c>
      <c r="E155" s="246" t="str">
        <f>'Daily Mbr Ins'!D11</f>
        <v>Phoenix</v>
      </c>
      <c r="F155" s="201">
        <f>'Daily Mbr Ins'!F11</f>
        <v>4</v>
      </c>
      <c r="G155" s="201">
        <f>'Daily Mbr Ins'!L11</f>
        <v>0</v>
      </c>
      <c r="H155" s="241">
        <f t="shared" si="106"/>
        <v>0</v>
      </c>
      <c r="I155" s="242">
        <f t="shared" si="116"/>
        <v>4</v>
      </c>
      <c r="J155" s="201">
        <f>'Daily Mbr Ins'!N11</f>
        <v>3</v>
      </c>
      <c r="K155" s="201">
        <f>'Daily Mbr Ins'!T11</f>
        <v>0</v>
      </c>
      <c r="L155" s="241">
        <f t="shared" si="107"/>
        <v>0</v>
      </c>
      <c r="M155" s="201">
        <f t="shared" si="117"/>
        <v>3</v>
      </c>
      <c r="N155" s="256"/>
      <c r="O155" s="256"/>
      <c r="P155" s="256"/>
      <c r="Q155" s="256"/>
      <c r="R155" s="387"/>
      <c r="S155" s="387"/>
      <c r="T155" s="387"/>
      <c r="U155" s="387"/>
      <c r="V155" s="387"/>
      <c r="W155" s="277">
        <f t="shared" si="112"/>
        <v>4</v>
      </c>
      <c r="X155" s="277">
        <f t="shared" si="113"/>
        <v>8</v>
      </c>
      <c r="Y155" s="277">
        <f t="shared" si="114"/>
        <v>12</v>
      </c>
      <c r="Z155" s="277">
        <f t="shared" si="115"/>
        <v>16</v>
      </c>
    </row>
    <row r="156" spans="2:26" hidden="1">
      <c r="B156" s="201" t="s">
        <v>1974</v>
      </c>
      <c r="C156" s="201" t="str">
        <f>'Daily Mbr Ins'!C48</f>
        <v>032</v>
      </c>
      <c r="D156" s="201">
        <f>'Daily Mbr Ins'!B48</f>
        <v>7306</v>
      </c>
      <c r="E156" s="201" t="str">
        <f>'Daily Mbr Ins'!D48</f>
        <v>Phoenix</v>
      </c>
      <c r="F156" s="201">
        <f>'Daily Mbr Ins'!F48</f>
        <v>5</v>
      </c>
      <c r="G156" s="201">
        <f>'Daily Mbr Ins'!L48</f>
        <v>0</v>
      </c>
      <c r="H156" s="241">
        <f t="shared" si="106"/>
        <v>0</v>
      </c>
      <c r="I156" s="242">
        <f t="shared" si="116"/>
        <v>5</v>
      </c>
      <c r="J156" s="201">
        <f>'Daily Mbr Ins'!N48</f>
        <v>3</v>
      </c>
      <c r="K156" s="201">
        <f>'Daily Mbr Ins'!T48</f>
        <v>-1</v>
      </c>
      <c r="L156" s="241">
        <f t="shared" si="107"/>
        <v>-33.333333333333336</v>
      </c>
      <c r="M156" s="201">
        <f t="shared" si="117"/>
        <v>4</v>
      </c>
      <c r="N156" s="256" t="str">
        <f t="shared" ref="N156:N162" si="127">IF(COUNTIF(Missing185,D156)=0,"Yes","No")</f>
        <v>Yes</v>
      </c>
      <c r="O156" s="256" t="str">
        <f t="shared" ref="O156:O162" si="128">IF(COUNTIF(Missing365,D156)=0,"Yes","No")</f>
        <v>Yes</v>
      </c>
      <c r="P156" s="256" t="str">
        <f t="shared" ref="P156:P162" si="129">IF(COUNTIF(Missing1728,D156)=0,"Yes","No")</f>
        <v>No</v>
      </c>
      <c r="Q156" s="256" t="str">
        <f t="shared" ref="Q156:Q162" si="130">IF(COUNTIF(MissingSP7,D156)=0,"Yes","No")</f>
        <v>No</v>
      </c>
      <c r="R156" s="387" t="str">
        <f t="shared" ref="R156:R162" si="131">IF(AND($S156&gt;="Yes", $T156&gt;="Yes", $U156&gt;="Yes", $V156&gt;="Yes"), "Yes", "No")</f>
        <v>No</v>
      </c>
      <c r="S156" s="387" t="str">
        <f t="shared" ref="S156:S162" si="132">IF((COUNTIF(ProgramDir,D156)=0),"No","Yes")</f>
        <v>No</v>
      </c>
      <c r="T156" s="387" t="str">
        <f t="shared" ref="T156:T162" si="133">IF(COUNTIF(NonCompliantGrandKnight,D156)=0,"No","Yes")</f>
        <v>No</v>
      </c>
      <c r="U156" s="387" t="str">
        <f t="shared" ref="U156:U162" si="134">IF(COUNTIF(FamilyDir,D156)=0,"No","Yes")</f>
        <v>No</v>
      </c>
      <c r="V156" s="387" t="str">
        <f t="shared" ref="V156:V162" si="135">IF(COUNTIF(CommunityDir,D156)=0,"No","Yes")</f>
        <v>No</v>
      </c>
      <c r="W156" s="277">
        <f t="shared" si="112"/>
        <v>5</v>
      </c>
      <c r="X156" s="277">
        <f t="shared" si="113"/>
        <v>10</v>
      </c>
      <c r="Y156" s="277">
        <f t="shared" si="114"/>
        <v>15</v>
      </c>
      <c r="Z156" s="277">
        <f t="shared" si="115"/>
        <v>20</v>
      </c>
    </row>
    <row r="157" spans="2:26" hidden="1">
      <c r="B157" s="201" t="s">
        <v>1974</v>
      </c>
      <c r="C157" s="201" t="str">
        <f>'Daily Mbr Ins'!C70</f>
        <v>032</v>
      </c>
      <c r="D157" s="201">
        <f>'Daily Mbr Ins'!B70</f>
        <v>9287</v>
      </c>
      <c r="E157" s="201" t="str">
        <f>'Daily Mbr Ins'!D70</f>
        <v>Phoenix</v>
      </c>
      <c r="F157" s="201">
        <f>'Daily Mbr Ins'!F70</f>
        <v>4</v>
      </c>
      <c r="G157" s="201">
        <f>'Daily Mbr Ins'!L70</f>
        <v>1</v>
      </c>
      <c r="H157" s="241">
        <f t="shared" si="106"/>
        <v>25</v>
      </c>
      <c r="I157" s="242">
        <f t="shared" si="116"/>
        <v>3</v>
      </c>
      <c r="J157" s="201">
        <f>'Daily Mbr Ins'!N70</f>
        <v>3</v>
      </c>
      <c r="K157" s="201">
        <f>'Daily Mbr Ins'!T70</f>
        <v>0</v>
      </c>
      <c r="L157" s="241">
        <f t="shared" si="107"/>
        <v>0</v>
      </c>
      <c r="M157" s="201">
        <f t="shared" si="117"/>
        <v>3</v>
      </c>
      <c r="N157" s="256" t="str">
        <f t="shared" si="127"/>
        <v>Yes</v>
      </c>
      <c r="O157" s="256" t="str">
        <f t="shared" si="128"/>
        <v>No</v>
      </c>
      <c r="P157" s="256" t="str">
        <f t="shared" si="129"/>
        <v>No</v>
      </c>
      <c r="Q157" s="256" t="str">
        <f t="shared" si="130"/>
        <v>No</v>
      </c>
      <c r="R157" s="387" t="str">
        <f t="shared" si="131"/>
        <v>No</v>
      </c>
      <c r="S157" s="387" t="str">
        <f t="shared" si="132"/>
        <v>No</v>
      </c>
      <c r="T157" s="387" t="str">
        <f t="shared" si="133"/>
        <v>No</v>
      </c>
      <c r="U157" s="387" t="str">
        <f t="shared" si="134"/>
        <v>No</v>
      </c>
      <c r="V157" s="387" t="str">
        <f t="shared" si="135"/>
        <v>No</v>
      </c>
      <c r="W157" s="277">
        <f t="shared" si="112"/>
        <v>3</v>
      </c>
      <c r="X157" s="277">
        <f t="shared" si="113"/>
        <v>7</v>
      </c>
      <c r="Y157" s="277">
        <f t="shared" si="114"/>
        <v>11</v>
      </c>
      <c r="Z157" s="277">
        <f t="shared" si="115"/>
        <v>15</v>
      </c>
    </row>
    <row r="158" spans="2:26" hidden="1">
      <c r="B158" s="277" t="s">
        <v>1974</v>
      </c>
      <c r="C158" s="277" t="str">
        <f>'Daily Mbr Ins'!C122</f>
        <v>032</v>
      </c>
      <c r="D158" s="277">
        <f>'Daily Mbr Ins'!B122</f>
        <v>13278</v>
      </c>
      <c r="E158" s="277" t="str">
        <f>'Daily Mbr Ins'!D122</f>
        <v>Phoenix</v>
      </c>
      <c r="F158" s="201">
        <f>'Daily Mbr Ins'!F122</f>
        <v>9</v>
      </c>
      <c r="G158" s="201">
        <f>'Daily Mbr Ins'!L122</f>
        <v>1</v>
      </c>
      <c r="H158" s="241">
        <f t="shared" si="106"/>
        <v>11.111111111111111</v>
      </c>
      <c r="I158" s="242">
        <f t="shared" si="116"/>
        <v>8</v>
      </c>
      <c r="J158" s="201">
        <f>'Daily Mbr Ins'!N122</f>
        <v>3</v>
      </c>
      <c r="K158" s="201">
        <f>'Daily Mbr Ins'!T122</f>
        <v>0</v>
      </c>
      <c r="L158" s="241">
        <f t="shared" si="107"/>
        <v>0</v>
      </c>
      <c r="M158" s="201">
        <f t="shared" si="117"/>
        <v>3</v>
      </c>
      <c r="N158" s="256" t="str">
        <f t="shared" si="127"/>
        <v>Yes</v>
      </c>
      <c r="O158" s="256" t="str">
        <f t="shared" si="128"/>
        <v>No</v>
      </c>
      <c r="P158" s="256" t="str">
        <f t="shared" si="129"/>
        <v>No</v>
      </c>
      <c r="Q158" s="256" t="str">
        <f t="shared" si="130"/>
        <v>No</v>
      </c>
      <c r="R158" s="387" t="str">
        <f t="shared" si="131"/>
        <v>No</v>
      </c>
      <c r="S158" s="387" t="str">
        <f t="shared" si="132"/>
        <v>No</v>
      </c>
      <c r="T158" s="387" t="str">
        <f t="shared" si="133"/>
        <v>Yes</v>
      </c>
      <c r="U158" s="387" t="str">
        <f t="shared" si="134"/>
        <v>Yes</v>
      </c>
      <c r="V158" s="387" t="str">
        <f t="shared" si="135"/>
        <v>No</v>
      </c>
      <c r="W158" s="277">
        <f t="shared" si="112"/>
        <v>8</v>
      </c>
      <c r="X158" s="277">
        <f t="shared" si="113"/>
        <v>17</v>
      </c>
      <c r="Y158" s="277">
        <f t="shared" si="114"/>
        <v>26</v>
      </c>
      <c r="Z158" s="277">
        <f t="shared" si="115"/>
        <v>35</v>
      </c>
    </row>
    <row r="159" spans="2:26">
      <c r="B159" s="277" t="s">
        <v>625</v>
      </c>
      <c r="C159" s="277" t="str">
        <f>'Daily Mbr Ins'!C14</f>
        <v>033</v>
      </c>
      <c r="D159" s="277">
        <f>'Daily Mbr Ins'!B14</f>
        <v>1784</v>
      </c>
      <c r="E159" s="277" t="str">
        <f>'Daily Mbr Ins'!D14</f>
        <v>Nogales</v>
      </c>
      <c r="F159" s="201">
        <f>'Daily Mbr Ins'!F14</f>
        <v>7</v>
      </c>
      <c r="G159" s="201">
        <f>'Daily Mbr Ins'!L14</f>
        <v>3</v>
      </c>
      <c r="H159" s="241">
        <f t="shared" si="106"/>
        <v>42.857142857142854</v>
      </c>
      <c r="I159" s="242">
        <f t="shared" si="116"/>
        <v>4</v>
      </c>
      <c r="J159" s="201">
        <f>'Daily Mbr Ins'!N14</f>
        <v>3</v>
      </c>
      <c r="K159" s="201">
        <f>'Daily Mbr Ins'!T14</f>
        <v>1</v>
      </c>
      <c r="L159" s="241">
        <f t="shared" si="107"/>
        <v>33.333333333333336</v>
      </c>
      <c r="M159" s="201">
        <f t="shared" si="117"/>
        <v>2</v>
      </c>
      <c r="N159" s="256" t="str">
        <f t="shared" si="127"/>
        <v>Yes</v>
      </c>
      <c r="O159" s="256" t="str">
        <f t="shared" si="128"/>
        <v>No</v>
      </c>
      <c r="P159" s="256" t="str">
        <f t="shared" si="129"/>
        <v>No</v>
      </c>
      <c r="Q159" s="256" t="str">
        <f t="shared" si="130"/>
        <v>No</v>
      </c>
      <c r="R159" s="387" t="str">
        <f t="shared" si="131"/>
        <v>No</v>
      </c>
      <c r="S159" s="387" t="str">
        <f t="shared" si="132"/>
        <v>No</v>
      </c>
      <c r="T159" s="387" t="str">
        <f t="shared" si="133"/>
        <v>Yes</v>
      </c>
      <c r="U159" s="387" t="str">
        <f t="shared" si="134"/>
        <v>No</v>
      </c>
      <c r="V159" s="387" t="str">
        <f t="shared" si="135"/>
        <v>No</v>
      </c>
      <c r="W159" s="277">
        <f t="shared" si="112"/>
        <v>4</v>
      </c>
      <c r="X159" s="201">
        <f t="shared" si="113"/>
        <v>11</v>
      </c>
      <c r="Y159" s="201">
        <f t="shared" si="114"/>
        <v>18</v>
      </c>
      <c r="Z159" s="201">
        <f t="shared" si="115"/>
        <v>25</v>
      </c>
    </row>
    <row r="160" spans="2:26">
      <c r="B160" s="277" t="s">
        <v>625</v>
      </c>
      <c r="C160" s="277" t="str">
        <f>'Daily Mbr Ins'!C41</f>
        <v>033</v>
      </c>
      <c r="D160" s="277">
        <f>'Daily Mbr Ins'!B41</f>
        <v>6842</v>
      </c>
      <c r="E160" s="277" t="str">
        <f>'Daily Mbr Ins'!D41</f>
        <v>Green Valley</v>
      </c>
      <c r="F160" s="201">
        <f>'Daily Mbr Ins'!F41</f>
        <v>13</v>
      </c>
      <c r="G160" s="201">
        <f>'Daily Mbr Ins'!L41</f>
        <v>2</v>
      </c>
      <c r="H160" s="241">
        <f t="shared" si="106"/>
        <v>15.384615384615385</v>
      </c>
      <c r="I160" s="242">
        <f t="shared" si="116"/>
        <v>11</v>
      </c>
      <c r="J160" s="201">
        <f>'Daily Mbr Ins'!N41</f>
        <v>5</v>
      </c>
      <c r="K160" s="201">
        <f>'Daily Mbr Ins'!T41</f>
        <v>0</v>
      </c>
      <c r="L160" s="241">
        <f t="shared" si="107"/>
        <v>0</v>
      </c>
      <c r="M160" s="201">
        <f t="shared" si="117"/>
        <v>5</v>
      </c>
      <c r="N160" s="256" t="str">
        <f t="shared" si="127"/>
        <v>Yes</v>
      </c>
      <c r="O160" s="256" t="str">
        <f t="shared" si="128"/>
        <v>No</v>
      </c>
      <c r="P160" s="256" t="str">
        <f t="shared" si="129"/>
        <v>No</v>
      </c>
      <c r="Q160" s="256" t="str">
        <f t="shared" si="130"/>
        <v>No</v>
      </c>
      <c r="R160" s="387" t="str">
        <f t="shared" si="131"/>
        <v>No</v>
      </c>
      <c r="S160" s="387" t="str">
        <f t="shared" si="132"/>
        <v>No</v>
      </c>
      <c r="T160" s="387" t="str">
        <f t="shared" si="133"/>
        <v>No</v>
      </c>
      <c r="U160" s="387" t="str">
        <f t="shared" si="134"/>
        <v>No</v>
      </c>
      <c r="V160" s="387" t="str">
        <f t="shared" si="135"/>
        <v>No</v>
      </c>
      <c r="W160" s="277">
        <f t="shared" si="112"/>
        <v>11</v>
      </c>
      <c r="X160" s="201">
        <f t="shared" si="113"/>
        <v>24</v>
      </c>
      <c r="Y160" s="201">
        <f t="shared" si="114"/>
        <v>37</v>
      </c>
      <c r="Z160" s="201">
        <f t="shared" si="115"/>
        <v>50</v>
      </c>
    </row>
    <row r="161" spans="2:26">
      <c r="B161" s="277" t="s">
        <v>625</v>
      </c>
      <c r="C161" s="277" t="str">
        <f>'Daily Mbr Ins'!C85</f>
        <v>033</v>
      </c>
      <c r="D161" s="277">
        <f>'Daily Mbr Ins'!B85</f>
        <v>10070</v>
      </c>
      <c r="E161" s="277" t="str">
        <f>'Daily Mbr Ins'!D85</f>
        <v>Sahuarita</v>
      </c>
      <c r="F161" s="201">
        <f>'Daily Mbr Ins'!F85</f>
        <v>6</v>
      </c>
      <c r="G161" s="201">
        <f>'Daily Mbr Ins'!L85</f>
        <v>0</v>
      </c>
      <c r="H161" s="241">
        <f t="shared" si="106"/>
        <v>0</v>
      </c>
      <c r="I161" s="242">
        <f t="shared" si="116"/>
        <v>6</v>
      </c>
      <c r="J161" s="201">
        <f>'Daily Mbr Ins'!N85</f>
        <v>3</v>
      </c>
      <c r="K161" s="201">
        <f>'Daily Mbr Ins'!T85</f>
        <v>1</v>
      </c>
      <c r="L161" s="241">
        <f t="shared" si="107"/>
        <v>33.333333333333336</v>
      </c>
      <c r="M161" s="201">
        <f t="shared" si="117"/>
        <v>2</v>
      </c>
      <c r="N161" s="256" t="str">
        <f t="shared" si="127"/>
        <v>Yes</v>
      </c>
      <c r="O161" s="256" t="str">
        <f t="shared" si="128"/>
        <v>Yes</v>
      </c>
      <c r="P161" s="256" t="str">
        <f t="shared" si="129"/>
        <v>No</v>
      </c>
      <c r="Q161" s="256" t="str">
        <f t="shared" si="130"/>
        <v>No</v>
      </c>
      <c r="R161" s="387" t="str">
        <f t="shared" si="131"/>
        <v>No</v>
      </c>
      <c r="S161" s="387" t="str">
        <f t="shared" si="132"/>
        <v>Yes</v>
      </c>
      <c r="T161" s="387" t="str">
        <f t="shared" si="133"/>
        <v>No</v>
      </c>
      <c r="U161" s="387" t="str">
        <f t="shared" si="134"/>
        <v>Yes</v>
      </c>
      <c r="V161" s="387" t="str">
        <f t="shared" si="135"/>
        <v>Yes</v>
      </c>
      <c r="W161" s="277">
        <f t="shared" si="112"/>
        <v>6</v>
      </c>
      <c r="X161" s="201">
        <f t="shared" si="113"/>
        <v>12</v>
      </c>
      <c r="Y161" s="201">
        <f t="shared" si="114"/>
        <v>18</v>
      </c>
      <c r="Z161" s="201">
        <f t="shared" si="115"/>
        <v>24</v>
      </c>
    </row>
    <row r="162" spans="2:26">
      <c r="B162" s="277" t="s">
        <v>625</v>
      </c>
      <c r="C162" s="277" t="str">
        <f>'Daily Mbr Ins'!C142</f>
        <v>033</v>
      </c>
      <c r="D162" s="277">
        <f>'Daily Mbr Ins'!B142</f>
        <v>14583</v>
      </c>
      <c r="E162" s="277" t="str">
        <f>'Daily Mbr Ins'!D142</f>
        <v>Rio Rico</v>
      </c>
      <c r="F162" s="201">
        <f>'Daily Mbr Ins'!F142</f>
        <v>7</v>
      </c>
      <c r="G162" s="201">
        <f>'Daily Mbr Ins'!L142</f>
        <v>0</v>
      </c>
      <c r="H162" s="241">
        <f t="shared" si="106"/>
        <v>0</v>
      </c>
      <c r="I162" s="242">
        <f t="shared" si="116"/>
        <v>7</v>
      </c>
      <c r="J162" s="201">
        <f>'Daily Mbr Ins'!N142</f>
        <v>3</v>
      </c>
      <c r="K162" s="201">
        <f>'Daily Mbr Ins'!T142</f>
        <v>0</v>
      </c>
      <c r="L162" s="241">
        <f t="shared" si="107"/>
        <v>0</v>
      </c>
      <c r="M162" s="201">
        <f t="shared" si="117"/>
        <v>3</v>
      </c>
      <c r="N162" s="256" t="str">
        <f t="shared" si="127"/>
        <v>Yes</v>
      </c>
      <c r="O162" s="256" t="str">
        <f t="shared" si="128"/>
        <v>No</v>
      </c>
      <c r="P162" s="256" t="str">
        <f t="shared" si="129"/>
        <v>No</v>
      </c>
      <c r="Q162" s="256" t="str">
        <f t="shared" si="130"/>
        <v>No</v>
      </c>
      <c r="R162" s="387" t="str">
        <f t="shared" si="131"/>
        <v>No</v>
      </c>
      <c r="S162" s="387" t="str">
        <f t="shared" si="132"/>
        <v>No</v>
      </c>
      <c r="T162" s="387" t="str">
        <f t="shared" si="133"/>
        <v>Yes</v>
      </c>
      <c r="U162" s="387" t="str">
        <f t="shared" si="134"/>
        <v>No</v>
      </c>
      <c r="V162" s="387" t="str">
        <f t="shared" si="135"/>
        <v>No</v>
      </c>
      <c r="W162" s="277">
        <f t="shared" si="112"/>
        <v>7</v>
      </c>
      <c r="X162" s="201">
        <f t="shared" si="113"/>
        <v>14</v>
      </c>
      <c r="Y162" s="201">
        <f t="shared" si="114"/>
        <v>21</v>
      </c>
      <c r="Z162" s="201">
        <f t="shared" si="115"/>
        <v>28</v>
      </c>
    </row>
    <row r="163" spans="2:26" hidden="1">
      <c r="B163" s="201" t="s">
        <v>610</v>
      </c>
      <c r="C163" s="201" t="str">
        <f>'Daily Mbr Ins'!C86</f>
        <v>Unassigned</v>
      </c>
      <c r="D163" s="246">
        <f>'Daily Mbr Ins'!B86</f>
        <v>10324</v>
      </c>
      <c r="E163" s="246" t="str">
        <f>'Daily Mbr Ins'!D86</f>
        <v>Sedona</v>
      </c>
      <c r="F163" s="201">
        <f>'Daily Mbr Ins'!F86</f>
        <v>0</v>
      </c>
      <c r="G163" s="201">
        <f>'Daily Mbr Ins'!L86</f>
        <v>0</v>
      </c>
      <c r="H163" s="241">
        <v>0</v>
      </c>
      <c r="I163" s="242">
        <v>0</v>
      </c>
      <c r="J163" s="201">
        <f>'Daily Mbr Ins'!N86</f>
        <v>0</v>
      </c>
      <c r="K163" s="201">
        <f>'Daily Mbr Ins'!T86</f>
        <v>0</v>
      </c>
      <c r="L163" s="241">
        <v>0</v>
      </c>
      <c r="M163" s="201">
        <v>0</v>
      </c>
      <c r="N163" s="256"/>
      <c r="O163" s="256"/>
      <c r="P163" s="256"/>
      <c r="Q163" s="256"/>
      <c r="R163" s="387"/>
      <c r="S163" s="387"/>
      <c r="T163" s="387"/>
      <c r="U163" s="387"/>
      <c r="V163" s="387"/>
      <c r="W163" s="277">
        <v>0</v>
      </c>
      <c r="X163" s="277">
        <v>0</v>
      </c>
      <c r="Y163" s="277">
        <v>0</v>
      </c>
      <c r="Z163" s="277">
        <v>0</v>
      </c>
    </row>
    <row r="164" spans="2:26">
      <c r="L164"/>
    </row>
    <row r="165" spans="2:26">
      <c r="L165"/>
    </row>
    <row r="167" spans="2:26">
      <c r="H167" s="291"/>
    </row>
  </sheetData>
  <autoFilter ref="B12:Z163" xr:uid="{00000000-0009-0000-0000-000001000000}">
    <filterColumn colId="0">
      <filters>
        <filter val="Vassallo"/>
      </filters>
    </filterColumn>
    <sortState ref="B21:Z162">
      <sortCondition ref="C12:C163"/>
    </sortState>
  </autoFilter>
  <mergeCells count="15">
    <mergeCell ref="B5:G5"/>
    <mergeCell ref="B1:Z1"/>
    <mergeCell ref="AA1:AD1"/>
    <mergeCell ref="B2:E2"/>
    <mergeCell ref="B3:F3"/>
    <mergeCell ref="B4:G4"/>
    <mergeCell ref="R11:V11"/>
    <mergeCell ref="W11:Z11"/>
    <mergeCell ref="B6:G6"/>
    <mergeCell ref="E7:G7"/>
    <mergeCell ref="L7:P7"/>
    <mergeCell ref="E8:G8"/>
    <mergeCell ref="F11:I11"/>
    <mergeCell ref="J11:M11"/>
    <mergeCell ref="N11:Q11"/>
  </mergeCells>
  <conditionalFormatting sqref="F163 X163 W13:Z161 Z162:Z163 W162:Y162 P13:Q162 D13:M161 D162:G162 J162:K162 H162:I163 L162:M163">
    <cfRule type="expression" dxfId="64" priority="11">
      <formula>$W13="S"</formula>
    </cfRule>
  </conditionalFormatting>
  <conditionalFormatting sqref="Q13:Q163">
    <cfRule type="expression" dxfId="63" priority="6">
      <formula>$Q13="Yes"</formula>
    </cfRule>
  </conditionalFormatting>
  <conditionalFormatting sqref="J3 D163:E163 G163 J163:K163">
    <cfRule type="expression" dxfId="62" priority="10">
      <formula>$R3="S"</formula>
    </cfRule>
  </conditionalFormatting>
  <conditionalFormatting sqref="I13:I163">
    <cfRule type="expression" dxfId="61" priority="9">
      <formula>$I13="Yes"</formula>
    </cfRule>
  </conditionalFormatting>
  <conditionalFormatting sqref="M13:M163">
    <cfRule type="expression" dxfId="60" priority="8">
      <formula>$M13="Yes"</formula>
    </cfRule>
  </conditionalFormatting>
  <conditionalFormatting sqref="P13:P163">
    <cfRule type="expression" dxfId="59" priority="7">
      <formula>$P13="Yes"</formula>
    </cfRule>
  </conditionalFormatting>
  <conditionalFormatting sqref="N13:N161">
    <cfRule type="expression" dxfId="58" priority="5">
      <formula>$N13="Yes"</formula>
    </cfRule>
  </conditionalFormatting>
  <conditionalFormatting sqref="O13:O161">
    <cfRule type="expression" dxfId="57" priority="4">
      <formula>$O13="Yes"</formula>
    </cfRule>
  </conditionalFormatting>
  <conditionalFormatting sqref="N162:N163">
    <cfRule type="expression" dxfId="56" priority="3">
      <formula>$N162="Yes"</formula>
    </cfRule>
  </conditionalFormatting>
  <conditionalFormatting sqref="O162:O163">
    <cfRule type="expression" dxfId="55" priority="2">
      <formula>$O162="Yes"</formula>
    </cfRule>
  </conditionalFormatting>
  <conditionalFormatting sqref="R13:V163">
    <cfRule type="cellIs" dxfId="54" priority="1" operator="equal">
      <formula>"Yes"</formula>
    </cfRule>
  </conditionalFormatting>
  <conditionalFormatting sqref="P163:Q163 W163">
    <cfRule type="expression" dxfId="53" priority="12">
      <formula>$R163="S"</formula>
    </cfRule>
  </conditionalFormatting>
  <conditionalFormatting sqref="Y163">
    <cfRule type="expression" dxfId="52" priority="13">
      <formula>$W162="S"</formula>
    </cfRule>
  </conditionalFormatting>
  <pageMargins left="0.7" right="0.7" top="0.75" bottom="0.75" header="0.3" footer="0.3"/>
  <pageSetup scale="3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7693D-0222-4814-9EE3-450DF04E7147}">
  <sheetPr filterMode="1">
    <tabColor rgb="FFFF0000"/>
    <pageSetUpPr fitToPage="1"/>
  </sheetPr>
  <dimension ref="B1:AD167"/>
  <sheetViews>
    <sheetView zoomScale="80" zoomScaleNormal="80" workbookViewId="0">
      <selection activeCell="B131" sqref="B131:B136"/>
    </sheetView>
  </sheetViews>
  <sheetFormatPr defaultRowHeight="15"/>
  <cols>
    <col min="1" max="1" width="2.28515625" customWidth="1"/>
    <col min="2" max="2" width="11.140625" style="371" customWidth="1"/>
    <col min="3" max="3" width="12.42578125" customWidth="1"/>
    <col min="5" max="5" width="21.85546875" customWidth="1"/>
    <col min="7" max="7" width="14" customWidth="1"/>
    <col min="9" max="9" width="11.28515625" customWidth="1"/>
    <col min="10" max="10" width="7.7109375" customWidth="1"/>
    <col min="11" max="11" width="9.5703125" bestFit="1" customWidth="1"/>
    <col min="12" max="12" width="9.140625" style="240"/>
    <col min="13" max="13" width="11.85546875" customWidth="1"/>
    <col min="14" max="14" width="9.28515625" customWidth="1"/>
    <col min="15" max="15" width="10.28515625" customWidth="1"/>
    <col min="16" max="17" width="9.5703125" customWidth="1"/>
    <col min="18" max="18" width="10.7109375" customWidth="1"/>
    <col min="19" max="19" width="10.28515625" customWidth="1"/>
    <col min="20" max="21" width="10" customWidth="1"/>
    <col min="22" max="22" width="11.28515625" customWidth="1"/>
    <col min="23" max="23" width="12" customWidth="1"/>
    <col min="24" max="25" width="9.42578125" customWidth="1"/>
    <col min="26" max="26" width="13.28515625" customWidth="1"/>
    <col min="27" max="27" width="14.28515625" customWidth="1"/>
    <col min="28" max="28" width="14.7109375" customWidth="1"/>
    <col min="29" max="29" width="14.28515625" customWidth="1"/>
  </cols>
  <sheetData>
    <row r="1" spans="2:30" ht="23.25">
      <c r="B1" s="585" t="s">
        <v>588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6"/>
      <c r="AB1" s="587"/>
      <c r="AC1" s="587"/>
      <c r="AD1" s="587"/>
    </row>
    <row r="2" spans="2:30" ht="18" customHeight="1">
      <c r="B2" s="588" t="str">
        <f>'Daily Mbr Ins'!$R$1</f>
        <v>08-29-2018</v>
      </c>
      <c r="C2" s="588"/>
      <c r="D2" s="588"/>
      <c r="E2" s="588"/>
      <c r="K2" s="524"/>
      <c r="L2" s="223"/>
      <c r="M2" s="224"/>
      <c r="N2" s="224"/>
      <c r="O2" s="224"/>
      <c r="P2" s="224"/>
      <c r="Q2" s="224"/>
      <c r="R2" s="37"/>
      <c r="S2" s="37"/>
      <c r="T2" s="37"/>
      <c r="U2" s="37"/>
      <c r="V2" s="37"/>
      <c r="W2" s="37"/>
      <c r="X2" s="37"/>
      <c r="Y2" s="37"/>
      <c r="Z2" s="37"/>
      <c r="AA2" s="84"/>
      <c r="AB2" s="84"/>
      <c r="AC2" s="84"/>
    </row>
    <row r="3" spans="2:30" ht="18.75">
      <c r="B3" s="583" t="s">
        <v>589</v>
      </c>
      <c r="C3" s="584"/>
      <c r="D3" s="584"/>
      <c r="E3" s="584"/>
      <c r="F3" s="584"/>
      <c r="H3" s="225">
        <f>COUNTIF(W13:W163,"=S")</f>
        <v>0</v>
      </c>
      <c r="I3" s="225"/>
      <c r="J3" s="226"/>
      <c r="L3" s="227" t="s">
        <v>590</v>
      </c>
      <c r="M3" s="523"/>
      <c r="N3" s="523"/>
      <c r="O3" s="523"/>
      <c r="P3" s="523"/>
      <c r="Q3" s="243">
        <f>COUNTIF(I13:I163,"=1")</f>
        <v>1</v>
      </c>
      <c r="R3" s="228"/>
      <c r="T3" s="37"/>
      <c r="U3" s="37"/>
      <c r="V3" s="37"/>
      <c r="W3" s="37"/>
      <c r="X3" s="37"/>
      <c r="Y3" s="37"/>
      <c r="Z3" s="84"/>
      <c r="AA3" s="229"/>
      <c r="AB3" s="84"/>
      <c r="AC3" s="84"/>
      <c r="AD3" s="84"/>
    </row>
    <row r="4" spans="2:30" ht="18.75">
      <c r="B4" s="583" t="s">
        <v>641</v>
      </c>
      <c r="C4" s="584"/>
      <c r="D4" s="584"/>
      <c r="E4" s="584"/>
      <c r="F4" s="584"/>
      <c r="G4" s="584"/>
      <c r="H4" s="225">
        <f>COUNTIF(I13:I163,"Yes")-COUNTIF(W13:W163,"=S")</f>
        <v>3</v>
      </c>
      <c r="I4" s="225"/>
      <c r="J4" s="230"/>
      <c r="L4" s="227" t="s">
        <v>591</v>
      </c>
      <c r="M4" s="231"/>
      <c r="N4" s="231"/>
      <c r="O4" s="231"/>
      <c r="P4" s="231"/>
      <c r="Q4" s="243">
        <f>COUNTIF(M13:M163,"=1")</f>
        <v>3</v>
      </c>
      <c r="R4" s="228"/>
      <c r="T4" s="37"/>
      <c r="U4" s="37"/>
      <c r="V4" s="37"/>
      <c r="W4" s="37"/>
      <c r="X4" s="37"/>
      <c r="Y4" s="37"/>
      <c r="Z4" s="84"/>
      <c r="AA4" s="229"/>
      <c r="AB4" s="84"/>
      <c r="AC4" s="84"/>
      <c r="AD4" s="84"/>
    </row>
    <row r="5" spans="2:30" ht="21">
      <c r="B5" s="583" t="s">
        <v>642</v>
      </c>
      <c r="C5" s="584"/>
      <c r="D5" s="584"/>
      <c r="E5" s="584"/>
      <c r="F5" s="584"/>
      <c r="G5" s="584"/>
      <c r="H5" s="225">
        <f>COUNTIF(M13:M163,"Yes")-COUNTIF(W13:W163,"=S")</f>
        <v>0</v>
      </c>
      <c r="I5" s="225"/>
      <c r="J5" s="230"/>
      <c r="K5" s="232"/>
      <c r="L5" s="271" t="s">
        <v>592</v>
      </c>
      <c r="M5" s="272"/>
      <c r="N5" s="272"/>
      <c r="O5" s="272"/>
      <c r="P5" s="272"/>
      <c r="Q5" s="272"/>
      <c r="R5" s="272"/>
      <c r="S5" s="273"/>
      <c r="T5" s="390">
        <f>950-'Daily Mbr Ins'!J7</f>
        <v>846</v>
      </c>
      <c r="U5" s="390"/>
      <c r="V5" s="390"/>
      <c r="W5" s="274"/>
      <c r="X5" s="274"/>
      <c r="Y5" s="274"/>
      <c r="AA5" s="245"/>
      <c r="AB5" s="233"/>
      <c r="AC5" s="84"/>
      <c r="AD5" s="84"/>
    </row>
    <row r="6" spans="2:30" ht="21.75" thickBot="1">
      <c r="B6" s="572" t="s">
        <v>643</v>
      </c>
      <c r="C6" s="572"/>
      <c r="D6" s="572"/>
      <c r="E6" s="572"/>
      <c r="F6" s="572"/>
      <c r="G6" s="572"/>
      <c r="H6" s="196">
        <f>COUNTIF(Q13:Q163,"Yes")</f>
        <v>0</v>
      </c>
      <c r="J6" s="228"/>
      <c r="K6" s="232"/>
      <c r="L6" s="271" t="s">
        <v>605</v>
      </c>
      <c r="M6" s="234"/>
      <c r="N6" s="234"/>
      <c r="O6" s="234"/>
      <c r="P6" s="234"/>
      <c r="Q6" s="234"/>
      <c r="R6" s="234"/>
      <c r="S6" s="235"/>
      <c r="T6" s="390">
        <f>Stardom!$T$6</f>
        <v>26</v>
      </c>
      <c r="U6" s="390"/>
      <c r="V6" s="390"/>
      <c r="W6" s="236"/>
      <c r="X6" s="236"/>
      <c r="Y6" s="236"/>
      <c r="AA6" s="245"/>
      <c r="AB6" s="84"/>
      <c r="AC6" s="84"/>
    </row>
    <row r="7" spans="2:30" ht="21.75" thickBot="1">
      <c r="C7" s="238">
        <v>0</v>
      </c>
      <c r="D7" s="388"/>
      <c r="E7" s="573" t="s">
        <v>593</v>
      </c>
      <c r="F7" s="574"/>
      <c r="G7" s="575"/>
      <c r="H7" s="231"/>
      <c r="I7" s="231"/>
      <c r="J7" s="231"/>
      <c r="K7" s="232"/>
      <c r="L7" s="576" t="s">
        <v>949</v>
      </c>
      <c r="M7" s="577"/>
      <c r="N7" s="577"/>
      <c r="O7" s="577"/>
      <c r="P7" s="578"/>
      <c r="Q7" s="513"/>
      <c r="R7" s="234"/>
      <c r="S7" s="235"/>
      <c r="T7" s="236"/>
      <c r="U7" s="236"/>
      <c r="V7" s="236"/>
      <c r="W7" s="236"/>
      <c r="X7" s="236"/>
      <c r="Y7" s="236"/>
      <c r="Z7" s="237"/>
      <c r="AA7" s="84"/>
      <c r="AB7" s="84"/>
      <c r="AC7" s="84"/>
    </row>
    <row r="8" spans="2:30" ht="30.75" thickBot="1">
      <c r="C8" s="239"/>
      <c r="D8" s="389"/>
      <c r="E8" s="579" t="s">
        <v>594</v>
      </c>
      <c r="F8" s="574"/>
      <c r="G8" s="575"/>
      <c r="H8" s="37"/>
      <c r="I8" s="37"/>
      <c r="J8" s="37"/>
      <c r="K8" s="232"/>
      <c r="L8" s="263" t="s">
        <v>626</v>
      </c>
      <c r="M8" s="263" t="s">
        <v>627</v>
      </c>
      <c r="N8" s="263" t="s">
        <v>628</v>
      </c>
      <c r="O8" s="263" t="s">
        <v>629</v>
      </c>
      <c r="P8" s="511" t="s">
        <v>948</v>
      </c>
      <c r="Q8" s="513"/>
      <c r="R8" s="234"/>
      <c r="S8" s="235"/>
      <c r="T8" s="236"/>
      <c r="U8" s="236"/>
      <c r="V8" s="236"/>
      <c r="W8" s="236"/>
      <c r="X8" s="236"/>
      <c r="Y8" s="236"/>
      <c r="Z8" s="237"/>
      <c r="AA8" s="84"/>
      <c r="AB8" s="84"/>
      <c r="AC8" s="84"/>
    </row>
    <row r="9" spans="2:30" ht="15.75" thickBot="1">
      <c r="C9" s="103"/>
      <c r="D9" s="247" t="s">
        <v>607</v>
      </c>
      <c r="E9" s="248"/>
      <c r="F9" s="523"/>
      <c r="G9" s="523"/>
      <c r="H9" s="523"/>
      <c r="I9" s="523"/>
      <c r="J9" s="228"/>
      <c r="K9" s="231"/>
      <c r="L9" s="244">
        <f>0-COUNTIF(N13:N163,"No")</f>
        <v>-15</v>
      </c>
      <c r="M9" s="244">
        <f>0-COUNTIF(O13:O163,"No")</f>
        <v>-56</v>
      </c>
      <c r="N9" s="244">
        <f>0-COUNTIF(P13:P163,"No")</f>
        <v>-132</v>
      </c>
      <c r="O9" s="244">
        <f>0-COUNTIF(Q13:Q163,"No")</f>
        <v>-132</v>
      </c>
      <c r="P9" s="512">
        <f>0-COUNTIF(R13:R163,"No")</f>
        <v>-127</v>
      </c>
      <c r="Q9" s="514"/>
      <c r="R9" s="231"/>
      <c r="S9" s="231"/>
      <c r="T9" s="37"/>
      <c r="U9" s="37"/>
      <c r="V9" s="37"/>
      <c r="W9" s="37"/>
      <c r="X9" s="37"/>
      <c r="Y9" s="37"/>
      <c r="Z9" s="37"/>
      <c r="AA9" s="84"/>
      <c r="AB9" s="84"/>
      <c r="AC9" s="84"/>
    </row>
    <row r="10" spans="2:30" ht="24.75" thickBot="1">
      <c r="C10" s="103"/>
      <c r="D10" s="103"/>
      <c r="E10" s="103"/>
      <c r="L10"/>
      <c r="N10" s="240"/>
      <c r="O10" s="268"/>
      <c r="P10" s="10"/>
      <c r="W10" s="252" t="s">
        <v>601</v>
      </c>
      <c r="X10" s="253" t="s">
        <v>602</v>
      </c>
      <c r="Y10" s="253" t="s">
        <v>603</v>
      </c>
      <c r="Z10" s="254" t="s">
        <v>604</v>
      </c>
      <c r="AA10" s="84"/>
      <c r="AB10" s="84"/>
      <c r="AC10" s="84"/>
    </row>
    <row r="11" spans="2:30" s="103" customFormat="1" ht="15.75" thickBot="1">
      <c r="B11" s="249"/>
      <c r="C11" s="249"/>
      <c r="D11" s="249"/>
      <c r="E11" s="250"/>
      <c r="F11" s="569" t="s">
        <v>595</v>
      </c>
      <c r="G11" s="570"/>
      <c r="H11" s="570"/>
      <c r="I11" s="570"/>
      <c r="J11" s="569" t="s">
        <v>596</v>
      </c>
      <c r="K11" s="580"/>
      <c r="L11" s="580"/>
      <c r="M11" s="570"/>
      <c r="N11" s="566" t="s">
        <v>630</v>
      </c>
      <c r="O11" s="567"/>
      <c r="P11" s="567"/>
      <c r="Q11" s="568"/>
      <c r="R11" s="566" t="s">
        <v>1086</v>
      </c>
      <c r="S11" s="581"/>
      <c r="T11" s="581"/>
      <c r="U11" s="581"/>
      <c r="V11" s="582"/>
      <c r="W11" s="569" t="s">
        <v>606</v>
      </c>
      <c r="X11" s="570"/>
      <c r="Y11" s="570"/>
      <c r="Z11" s="571"/>
      <c r="AA11" s="39"/>
      <c r="AB11" s="39"/>
      <c r="AC11" s="39"/>
    </row>
    <row r="12" spans="2:30" s="103" customFormat="1" ht="45.75" thickBot="1">
      <c r="B12" s="251" t="s">
        <v>608</v>
      </c>
      <c r="C12" s="251" t="s">
        <v>28</v>
      </c>
      <c r="D12" s="259" t="s">
        <v>264</v>
      </c>
      <c r="E12" s="255" t="s">
        <v>611</v>
      </c>
      <c r="F12" s="259" t="s">
        <v>612</v>
      </c>
      <c r="G12" s="260" t="s">
        <v>613</v>
      </c>
      <c r="H12" s="261" t="s">
        <v>615</v>
      </c>
      <c r="I12" s="262" t="s">
        <v>614</v>
      </c>
      <c r="J12" s="264" t="s">
        <v>616</v>
      </c>
      <c r="K12" s="265" t="s">
        <v>617</v>
      </c>
      <c r="L12" s="266" t="s">
        <v>618</v>
      </c>
      <c r="M12" s="263" t="s">
        <v>619</v>
      </c>
      <c r="N12" s="269" t="s">
        <v>626</v>
      </c>
      <c r="O12" s="269" t="s">
        <v>627</v>
      </c>
      <c r="P12" s="269" t="s">
        <v>628</v>
      </c>
      <c r="Q12" s="269" t="s">
        <v>629</v>
      </c>
      <c r="R12" s="269" t="s">
        <v>2047</v>
      </c>
      <c r="S12" s="269" t="s">
        <v>2046</v>
      </c>
      <c r="T12" s="269" t="s">
        <v>2055</v>
      </c>
      <c r="U12" s="269" t="s">
        <v>2048</v>
      </c>
      <c r="V12" s="269" t="s">
        <v>2049</v>
      </c>
      <c r="W12" s="280" t="s">
        <v>597</v>
      </c>
      <c r="X12" s="280" t="s">
        <v>598</v>
      </c>
      <c r="Y12" s="280" t="s">
        <v>599</v>
      </c>
      <c r="Z12" s="280" t="s">
        <v>600</v>
      </c>
      <c r="AA12" s="39"/>
      <c r="AB12" s="39"/>
      <c r="AC12" s="39"/>
    </row>
    <row r="13" spans="2:30" hidden="1">
      <c r="B13" s="256" t="s">
        <v>609</v>
      </c>
      <c r="C13" s="256" t="str">
        <f>'Daily Mbr Ins'!C8</f>
        <v>001</v>
      </c>
      <c r="D13" s="256">
        <f>'Daily Mbr Ins'!B8</f>
        <v>863</v>
      </c>
      <c r="E13" s="256" t="str">
        <f>'Daily Mbr Ins'!D8</f>
        <v>Bisbee</v>
      </c>
      <c r="F13" s="256">
        <f>'Daily Mbr Ins'!F8</f>
        <v>5</v>
      </c>
      <c r="G13" s="256">
        <f>'Daily Mbr Ins'!L8</f>
        <v>0</v>
      </c>
      <c r="H13" s="257">
        <f t="shared" ref="H13:H22" si="0">G13*100/F13</f>
        <v>0</v>
      </c>
      <c r="I13" s="258">
        <f t="shared" ref="I13:I76" si="1">IF($G13&gt;=$F13, "Yes",$F13-$G13)</f>
        <v>5</v>
      </c>
      <c r="J13" s="256">
        <f>'Daily Mbr Ins'!N8</f>
        <v>3</v>
      </c>
      <c r="K13" s="256">
        <f>'Daily Mbr Ins'!T8</f>
        <v>0</v>
      </c>
      <c r="L13" s="257">
        <f t="shared" ref="L13:L22" si="2">K13*100/J13</f>
        <v>0</v>
      </c>
      <c r="M13" s="256">
        <f t="shared" ref="M13:M76" si="3">IF($K13&gt;=$J13, "Yes",$J13-$K13)</f>
        <v>3</v>
      </c>
      <c r="N13" s="256" t="str">
        <f t="shared" ref="N13:N23" si="4">IF(COUNTIF(Missing185,D13)=0,"Yes","No")</f>
        <v>Yes</v>
      </c>
      <c r="O13" s="256" t="str">
        <f t="shared" ref="O13:O23" si="5">IF(COUNTIF(Missing365,D13)=0,"Yes","No")</f>
        <v>Yes</v>
      </c>
      <c r="P13" s="256" t="str">
        <f t="shared" ref="P13:P24" si="6">IF(COUNTIF(Missing1728,D13)=0,"Yes","No")</f>
        <v>No</v>
      </c>
      <c r="Q13" s="256" t="str">
        <f t="shared" ref="Q13:Q23" si="7">IF(COUNTIF(MissingSP7,D13)=0,"Yes","No")</f>
        <v>No</v>
      </c>
      <c r="R13" s="387" t="str">
        <f t="shared" ref="R13:R24" si="8">IF(AND($S13&gt;="Yes", $T13&gt;="Yes", $U13&gt;="Yes", $V13&gt;="Yes"), "Yes", "No")</f>
        <v>No</v>
      </c>
      <c r="S13" s="387" t="str">
        <f t="shared" ref="S13:S24" si="9">IF((COUNTIF(ProgramDir,D13)=0),"No","Yes")</f>
        <v>No</v>
      </c>
      <c r="T13" s="387" t="str">
        <f t="shared" ref="T13:T24" si="10">IF(COUNTIF(NonCompliantGrandKnight,D13)=0,"No","Yes")</f>
        <v>Yes</v>
      </c>
      <c r="U13" s="387" t="str">
        <f t="shared" ref="U13:U24" si="11">IF(COUNTIF(FamilyDir,D13)=0,"No","Yes")</f>
        <v>No</v>
      </c>
      <c r="V13" s="387" t="str">
        <f t="shared" ref="V13:V24" si="12">IF(COUNTIF(CommunityDir,D13)=0,"No","Yes")</f>
        <v>No</v>
      </c>
      <c r="W13" s="256">
        <f t="shared" ref="W13:W22" si="13">IF(AND($G13&gt;=$F13,$K13&gt;=$J13), "S", $F13-$G13)</f>
        <v>5</v>
      </c>
      <c r="X13" s="256">
        <f t="shared" ref="X13:X22" si="14">IF(AND($G13&gt;=$F13*2,$K13&gt;=$J13),"DS",$F13*2-$G13)</f>
        <v>10</v>
      </c>
      <c r="Y13" s="256">
        <f t="shared" ref="Y13:Y22" si="15">IF(AND($G13&gt;=$F13*3,$K13&gt;=$J13),"TS",$F13*3-$G13)</f>
        <v>15</v>
      </c>
      <c r="Z13" s="256">
        <f t="shared" ref="Z13:Z22" si="16">IF(AND($G13&gt;=$F13*4,$K13&gt;=$J13),"QS",$F13*4-$G13)</f>
        <v>20</v>
      </c>
    </row>
    <row r="14" spans="2:30" hidden="1">
      <c r="B14" s="256" t="s">
        <v>609</v>
      </c>
      <c r="C14" s="201" t="str">
        <f>'Daily Mbr Ins'!C16</f>
        <v>001</v>
      </c>
      <c r="D14" s="201">
        <f>'Daily Mbr Ins'!B16</f>
        <v>1858</v>
      </c>
      <c r="E14" s="201" t="str">
        <f>'Daily Mbr Ins'!D16</f>
        <v>Douglas</v>
      </c>
      <c r="F14" s="201">
        <f>'Daily Mbr Ins'!F16</f>
        <v>5</v>
      </c>
      <c r="G14" s="201">
        <f>'Daily Mbr Ins'!L16</f>
        <v>2</v>
      </c>
      <c r="H14" s="241">
        <f t="shared" si="0"/>
        <v>40</v>
      </c>
      <c r="I14" s="242">
        <f t="shared" si="1"/>
        <v>3</v>
      </c>
      <c r="J14" s="201">
        <f>'Daily Mbr Ins'!N16</f>
        <v>3</v>
      </c>
      <c r="K14" s="201">
        <f>'Daily Mbr Ins'!T16</f>
        <v>0</v>
      </c>
      <c r="L14" s="241">
        <f t="shared" si="2"/>
        <v>0</v>
      </c>
      <c r="M14" s="201">
        <f t="shared" si="3"/>
        <v>3</v>
      </c>
      <c r="N14" s="256" t="str">
        <f t="shared" si="4"/>
        <v>Yes</v>
      </c>
      <c r="O14" s="256" t="str">
        <f t="shared" si="5"/>
        <v>Yes</v>
      </c>
      <c r="P14" s="256" t="str">
        <f t="shared" si="6"/>
        <v>No</v>
      </c>
      <c r="Q14" s="256" t="str">
        <f t="shared" si="7"/>
        <v>No</v>
      </c>
      <c r="R14" s="387" t="str">
        <f t="shared" si="8"/>
        <v>No</v>
      </c>
      <c r="S14" s="387" t="str">
        <f t="shared" si="9"/>
        <v>No</v>
      </c>
      <c r="T14" s="387" t="str">
        <f t="shared" si="10"/>
        <v>Yes</v>
      </c>
      <c r="U14" s="387" t="str">
        <f t="shared" si="11"/>
        <v>No</v>
      </c>
      <c r="V14" s="387" t="str">
        <f t="shared" si="12"/>
        <v>No</v>
      </c>
      <c r="W14" s="201">
        <f t="shared" si="13"/>
        <v>3</v>
      </c>
      <c r="X14" s="201">
        <f t="shared" si="14"/>
        <v>8</v>
      </c>
      <c r="Y14" s="201">
        <f t="shared" si="15"/>
        <v>13</v>
      </c>
      <c r="Z14" s="201">
        <f t="shared" si="16"/>
        <v>18</v>
      </c>
    </row>
    <row r="15" spans="2:30" hidden="1">
      <c r="B15" s="256" t="s">
        <v>609</v>
      </c>
      <c r="C15" s="201" t="str">
        <f>'Daily Mbr Ins'!C29</f>
        <v>001</v>
      </c>
      <c r="D15" s="201">
        <f>'Daily Mbr Ins'!B29</f>
        <v>4584</v>
      </c>
      <c r="E15" s="201" t="str">
        <f>'Daily Mbr Ins'!D29</f>
        <v>Sierra Vista</v>
      </c>
      <c r="F15" s="201">
        <f>'Daily Mbr Ins'!F29</f>
        <v>17</v>
      </c>
      <c r="G15" s="201">
        <f>'Daily Mbr Ins'!L29</f>
        <v>2</v>
      </c>
      <c r="H15" s="241">
        <f t="shared" si="0"/>
        <v>11.764705882352942</v>
      </c>
      <c r="I15" s="242">
        <f t="shared" si="1"/>
        <v>15</v>
      </c>
      <c r="J15" s="201">
        <f>'Daily Mbr Ins'!N29</f>
        <v>6</v>
      </c>
      <c r="K15" s="201">
        <f>'Daily Mbr Ins'!T29</f>
        <v>2</v>
      </c>
      <c r="L15" s="241">
        <f t="shared" si="2"/>
        <v>33.333333333333336</v>
      </c>
      <c r="M15" s="201">
        <f t="shared" si="3"/>
        <v>4</v>
      </c>
      <c r="N15" s="256" t="str">
        <f t="shared" si="4"/>
        <v>Yes</v>
      </c>
      <c r="O15" s="256" t="str">
        <f t="shared" si="5"/>
        <v>No</v>
      </c>
      <c r="P15" s="256" t="str">
        <f t="shared" si="6"/>
        <v>No</v>
      </c>
      <c r="Q15" s="256" t="str">
        <f t="shared" si="7"/>
        <v>No</v>
      </c>
      <c r="R15" s="387" t="str">
        <f t="shared" si="8"/>
        <v>No</v>
      </c>
      <c r="S15" s="387" t="str">
        <f t="shared" si="9"/>
        <v>Yes</v>
      </c>
      <c r="T15" s="387" t="str">
        <f t="shared" si="10"/>
        <v>Yes</v>
      </c>
      <c r="U15" s="387" t="str">
        <f t="shared" si="11"/>
        <v>Yes</v>
      </c>
      <c r="V15" s="387" t="str">
        <f t="shared" si="12"/>
        <v>No</v>
      </c>
      <c r="W15" s="201">
        <f t="shared" si="13"/>
        <v>15</v>
      </c>
      <c r="X15" s="201">
        <f t="shared" si="14"/>
        <v>32</v>
      </c>
      <c r="Y15" s="201">
        <f t="shared" si="15"/>
        <v>49</v>
      </c>
      <c r="Z15" s="201">
        <f t="shared" si="16"/>
        <v>66</v>
      </c>
    </row>
    <row r="16" spans="2:30" hidden="1">
      <c r="B16" s="256" t="s">
        <v>609</v>
      </c>
      <c r="C16" s="201" t="str">
        <f>'Daily Mbr Ins'!C90</f>
        <v>001</v>
      </c>
      <c r="D16" s="201">
        <f>'Daily Mbr Ins'!B90</f>
        <v>10799</v>
      </c>
      <c r="E16" s="201" t="str">
        <f>'Daily Mbr Ins'!D90</f>
        <v>Sierra Vista</v>
      </c>
      <c r="F16" s="201">
        <f>'Daily Mbr Ins'!F90</f>
        <v>12</v>
      </c>
      <c r="G16" s="201">
        <f>'Daily Mbr Ins'!L90</f>
        <v>0</v>
      </c>
      <c r="H16" s="241">
        <f t="shared" si="0"/>
        <v>0</v>
      </c>
      <c r="I16" s="242">
        <f t="shared" si="1"/>
        <v>12</v>
      </c>
      <c r="J16" s="201">
        <f>'Daily Mbr Ins'!N90</f>
        <v>4</v>
      </c>
      <c r="K16" s="201">
        <f>'Daily Mbr Ins'!T90</f>
        <v>2</v>
      </c>
      <c r="L16" s="241">
        <f t="shared" si="2"/>
        <v>50</v>
      </c>
      <c r="M16" s="201">
        <f t="shared" si="3"/>
        <v>2</v>
      </c>
      <c r="N16" s="256" t="str">
        <f t="shared" si="4"/>
        <v>Yes</v>
      </c>
      <c r="O16" s="256" t="str">
        <f t="shared" si="5"/>
        <v>No</v>
      </c>
      <c r="P16" s="256" t="str">
        <f t="shared" si="6"/>
        <v>No</v>
      </c>
      <c r="Q16" s="256" t="str">
        <f t="shared" si="7"/>
        <v>No</v>
      </c>
      <c r="R16" s="387" t="str">
        <f t="shared" si="8"/>
        <v>No</v>
      </c>
      <c r="S16" s="387" t="str">
        <f t="shared" si="9"/>
        <v>Yes</v>
      </c>
      <c r="T16" s="387" t="str">
        <f t="shared" si="10"/>
        <v>Yes</v>
      </c>
      <c r="U16" s="387" t="str">
        <f t="shared" si="11"/>
        <v>Yes</v>
      </c>
      <c r="V16" s="387" t="str">
        <f t="shared" si="12"/>
        <v>No</v>
      </c>
      <c r="W16" s="201">
        <f t="shared" si="13"/>
        <v>12</v>
      </c>
      <c r="X16" s="201">
        <f t="shared" si="14"/>
        <v>24</v>
      </c>
      <c r="Y16" s="201">
        <f t="shared" si="15"/>
        <v>36</v>
      </c>
      <c r="Z16" s="201">
        <f t="shared" si="16"/>
        <v>48</v>
      </c>
    </row>
    <row r="17" spans="2:26" hidden="1">
      <c r="B17" s="256" t="s">
        <v>609</v>
      </c>
      <c r="C17" s="201" t="str">
        <f>'Daily Mbr Ins'!C119</f>
        <v>001</v>
      </c>
      <c r="D17" s="201">
        <f>'Daily Mbr Ins'!B119</f>
        <v>13004</v>
      </c>
      <c r="E17" s="201" t="str">
        <f>'Daily Mbr Ins'!D119</f>
        <v>Tombstone</v>
      </c>
      <c r="F17" s="201">
        <f>'Daily Mbr Ins'!F119</f>
        <v>4</v>
      </c>
      <c r="G17" s="201">
        <f>'Daily Mbr Ins'!L119</f>
        <v>1</v>
      </c>
      <c r="H17" s="241">
        <f t="shared" si="0"/>
        <v>25</v>
      </c>
      <c r="I17" s="242">
        <f t="shared" si="1"/>
        <v>3</v>
      </c>
      <c r="J17" s="201">
        <f>'Daily Mbr Ins'!N119</f>
        <v>3</v>
      </c>
      <c r="K17" s="201">
        <f>'Daily Mbr Ins'!T119</f>
        <v>0</v>
      </c>
      <c r="L17" s="241">
        <f t="shared" si="2"/>
        <v>0</v>
      </c>
      <c r="M17" s="201">
        <f t="shared" si="3"/>
        <v>3</v>
      </c>
      <c r="N17" s="256" t="str">
        <f t="shared" si="4"/>
        <v>Yes</v>
      </c>
      <c r="O17" s="256" t="str">
        <f t="shared" si="5"/>
        <v>No</v>
      </c>
      <c r="P17" s="256" t="str">
        <f t="shared" si="6"/>
        <v>No</v>
      </c>
      <c r="Q17" s="256" t="str">
        <f t="shared" si="7"/>
        <v>No</v>
      </c>
      <c r="R17" s="387" t="str">
        <f t="shared" si="8"/>
        <v>No</v>
      </c>
      <c r="S17" s="387" t="str">
        <f t="shared" si="9"/>
        <v>No</v>
      </c>
      <c r="T17" s="387" t="str">
        <f t="shared" si="10"/>
        <v>No</v>
      </c>
      <c r="U17" s="387" t="str">
        <f t="shared" si="11"/>
        <v>No</v>
      </c>
      <c r="V17" s="387" t="str">
        <f t="shared" si="12"/>
        <v>No</v>
      </c>
      <c r="W17" s="201">
        <f t="shared" si="13"/>
        <v>3</v>
      </c>
      <c r="X17" s="201">
        <f t="shared" si="14"/>
        <v>7</v>
      </c>
      <c r="Y17" s="201">
        <f t="shared" si="15"/>
        <v>11</v>
      </c>
      <c r="Z17" s="201">
        <f t="shared" si="16"/>
        <v>15</v>
      </c>
    </row>
    <row r="18" spans="2:26" hidden="1">
      <c r="B18" s="277" t="s">
        <v>1974</v>
      </c>
      <c r="C18" s="277" t="str">
        <f>'Daily Mbr Ins'!C14</f>
        <v>033</v>
      </c>
      <c r="D18" s="277">
        <f>'Daily Mbr Ins'!B14</f>
        <v>1784</v>
      </c>
      <c r="E18" s="277" t="str">
        <f>'Daily Mbr Ins'!D14</f>
        <v>Nogales</v>
      </c>
      <c r="F18" s="201">
        <f>'Daily Mbr Ins'!F14</f>
        <v>7</v>
      </c>
      <c r="G18" s="201">
        <f>'Daily Mbr Ins'!L14</f>
        <v>3</v>
      </c>
      <c r="H18" s="241">
        <f t="shared" si="0"/>
        <v>42.857142857142854</v>
      </c>
      <c r="I18" s="242">
        <f t="shared" si="1"/>
        <v>4</v>
      </c>
      <c r="J18" s="201">
        <f>'Daily Mbr Ins'!N14</f>
        <v>3</v>
      </c>
      <c r="K18" s="201">
        <f>'Daily Mbr Ins'!T14</f>
        <v>1</v>
      </c>
      <c r="L18" s="241">
        <f t="shared" si="2"/>
        <v>33.333333333333336</v>
      </c>
      <c r="M18" s="201">
        <f t="shared" si="3"/>
        <v>2</v>
      </c>
      <c r="N18" s="256" t="str">
        <f t="shared" si="4"/>
        <v>Yes</v>
      </c>
      <c r="O18" s="256" t="str">
        <f t="shared" si="5"/>
        <v>No</v>
      </c>
      <c r="P18" s="256" t="str">
        <f t="shared" si="6"/>
        <v>No</v>
      </c>
      <c r="Q18" s="256" t="str">
        <f t="shared" si="7"/>
        <v>No</v>
      </c>
      <c r="R18" s="387" t="str">
        <f t="shared" si="8"/>
        <v>No</v>
      </c>
      <c r="S18" s="387" t="str">
        <f t="shared" si="9"/>
        <v>No</v>
      </c>
      <c r="T18" s="387" t="str">
        <f t="shared" si="10"/>
        <v>Yes</v>
      </c>
      <c r="U18" s="387" t="str">
        <f t="shared" si="11"/>
        <v>No</v>
      </c>
      <c r="V18" s="387" t="str">
        <f t="shared" si="12"/>
        <v>No</v>
      </c>
      <c r="W18" s="277">
        <f t="shared" si="13"/>
        <v>4</v>
      </c>
      <c r="X18" s="201">
        <f t="shared" si="14"/>
        <v>11</v>
      </c>
      <c r="Y18" s="201">
        <f t="shared" si="15"/>
        <v>18</v>
      </c>
      <c r="Z18" s="201">
        <f t="shared" si="16"/>
        <v>25</v>
      </c>
    </row>
    <row r="19" spans="2:26" hidden="1">
      <c r="B19" s="277" t="s">
        <v>1974</v>
      </c>
      <c r="C19" s="277" t="str">
        <f>'Daily Mbr Ins'!C41</f>
        <v>033</v>
      </c>
      <c r="D19" s="277">
        <f>'Daily Mbr Ins'!B41</f>
        <v>6842</v>
      </c>
      <c r="E19" s="277" t="str">
        <f>'Daily Mbr Ins'!D41</f>
        <v>Green Valley</v>
      </c>
      <c r="F19" s="201">
        <f>'Daily Mbr Ins'!F41</f>
        <v>13</v>
      </c>
      <c r="G19" s="201">
        <f>'Daily Mbr Ins'!L41</f>
        <v>2</v>
      </c>
      <c r="H19" s="241">
        <f t="shared" si="0"/>
        <v>15.384615384615385</v>
      </c>
      <c r="I19" s="242">
        <f t="shared" si="1"/>
        <v>11</v>
      </c>
      <c r="J19" s="201">
        <f>'Daily Mbr Ins'!N41</f>
        <v>5</v>
      </c>
      <c r="K19" s="201">
        <f>'Daily Mbr Ins'!T41</f>
        <v>0</v>
      </c>
      <c r="L19" s="241">
        <f t="shared" si="2"/>
        <v>0</v>
      </c>
      <c r="M19" s="201">
        <f t="shared" si="3"/>
        <v>5</v>
      </c>
      <c r="N19" s="256" t="str">
        <f t="shared" si="4"/>
        <v>Yes</v>
      </c>
      <c r="O19" s="256" t="str">
        <f t="shared" si="5"/>
        <v>No</v>
      </c>
      <c r="P19" s="256" t="str">
        <f t="shared" si="6"/>
        <v>No</v>
      </c>
      <c r="Q19" s="256" t="str">
        <f t="shared" si="7"/>
        <v>No</v>
      </c>
      <c r="R19" s="387" t="str">
        <f t="shared" si="8"/>
        <v>No</v>
      </c>
      <c r="S19" s="387" t="str">
        <f t="shared" si="9"/>
        <v>No</v>
      </c>
      <c r="T19" s="387" t="str">
        <f t="shared" si="10"/>
        <v>No</v>
      </c>
      <c r="U19" s="387" t="str">
        <f t="shared" si="11"/>
        <v>No</v>
      </c>
      <c r="V19" s="387" t="str">
        <f t="shared" si="12"/>
        <v>No</v>
      </c>
      <c r="W19" s="277">
        <f t="shared" si="13"/>
        <v>11</v>
      </c>
      <c r="X19" s="201">
        <f t="shared" si="14"/>
        <v>24</v>
      </c>
      <c r="Y19" s="201">
        <f t="shared" si="15"/>
        <v>37</v>
      </c>
      <c r="Z19" s="201">
        <f t="shared" si="16"/>
        <v>50</v>
      </c>
    </row>
    <row r="20" spans="2:26" hidden="1">
      <c r="B20" s="277" t="s">
        <v>1974</v>
      </c>
      <c r="C20" s="277" t="str">
        <f>'Daily Mbr Ins'!C85</f>
        <v>033</v>
      </c>
      <c r="D20" s="277">
        <f>'Daily Mbr Ins'!B85</f>
        <v>10070</v>
      </c>
      <c r="E20" s="277" t="str">
        <f>'Daily Mbr Ins'!D85</f>
        <v>Sahuarita</v>
      </c>
      <c r="F20" s="201">
        <f>'Daily Mbr Ins'!F85</f>
        <v>6</v>
      </c>
      <c r="G20" s="201">
        <f>'Daily Mbr Ins'!L85</f>
        <v>0</v>
      </c>
      <c r="H20" s="241">
        <f t="shared" si="0"/>
        <v>0</v>
      </c>
      <c r="I20" s="242">
        <f t="shared" si="1"/>
        <v>6</v>
      </c>
      <c r="J20" s="201">
        <f>'Daily Mbr Ins'!N85</f>
        <v>3</v>
      </c>
      <c r="K20" s="201">
        <f>'Daily Mbr Ins'!T85</f>
        <v>1</v>
      </c>
      <c r="L20" s="241">
        <f t="shared" si="2"/>
        <v>33.333333333333336</v>
      </c>
      <c r="M20" s="201">
        <f t="shared" si="3"/>
        <v>2</v>
      </c>
      <c r="N20" s="256" t="str">
        <f t="shared" si="4"/>
        <v>Yes</v>
      </c>
      <c r="O20" s="256" t="str">
        <f t="shared" si="5"/>
        <v>Yes</v>
      </c>
      <c r="P20" s="256" t="str">
        <f t="shared" si="6"/>
        <v>No</v>
      </c>
      <c r="Q20" s="256" t="str">
        <f t="shared" si="7"/>
        <v>No</v>
      </c>
      <c r="R20" s="387" t="str">
        <f t="shared" si="8"/>
        <v>No</v>
      </c>
      <c r="S20" s="387" t="str">
        <f t="shared" si="9"/>
        <v>Yes</v>
      </c>
      <c r="T20" s="387" t="str">
        <f t="shared" si="10"/>
        <v>No</v>
      </c>
      <c r="U20" s="387" t="str">
        <f t="shared" si="11"/>
        <v>Yes</v>
      </c>
      <c r="V20" s="387" t="str">
        <f t="shared" si="12"/>
        <v>Yes</v>
      </c>
      <c r="W20" s="277">
        <f t="shared" si="13"/>
        <v>6</v>
      </c>
      <c r="X20" s="201">
        <f t="shared" si="14"/>
        <v>12</v>
      </c>
      <c r="Y20" s="201">
        <f t="shared" si="15"/>
        <v>18</v>
      </c>
      <c r="Z20" s="201">
        <f t="shared" si="16"/>
        <v>24</v>
      </c>
    </row>
    <row r="21" spans="2:26" hidden="1">
      <c r="B21" s="277" t="s">
        <v>1974</v>
      </c>
      <c r="C21" s="277" t="str">
        <f>'Daily Mbr Ins'!C142</f>
        <v>033</v>
      </c>
      <c r="D21" s="277">
        <f>'Daily Mbr Ins'!B142</f>
        <v>14583</v>
      </c>
      <c r="E21" s="277" t="str">
        <f>'Daily Mbr Ins'!D142</f>
        <v>Rio Rico</v>
      </c>
      <c r="F21" s="201">
        <f>'Daily Mbr Ins'!F142</f>
        <v>7</v>
      </c>
      <c r="G21" s="201">
        <f>'Daily Mbr Ins'!L142</f>
        <v>0</v>
      </c>
      <c r="H21" s="241">
        <f t="shared" si="0"/>
        <v>0</v>
      </c>
      <c r="I21" s="242">
        <f t="shared" si="1"/>
        <v>7</v>
      </c>
      <c r="J21" s="201">
        <f>'Daily Mbr Ins'!N142</f>
        <v>3</v>
      </c>
      <c r="K21" s="201">
        <f>'Daily Mbr Ins'!T142</f>
        <v>0</v>
      </c>
      <c r="L21" s="241">
        <f t="shared" si="2"/>
        <v>0</v>
      </c>
      <c r="M21" s="201">
        <f t="shared" si="3"/>
        <v>3</v>
      </c>
      <c r="N21" s="256" t="str">
        <f t="shared" si="4"/>
        <v>Yes</v>
      </c>
      <c r="O21" s="256" t="str">
        <f t="shared" si="5"/>
        <v>No</v>
      </c>
      <c r="P21" s="256" t="str">
        <f t="shared" si="6"/>
        <v>No</v>
      </c>
      <c r="Q21" s="256" t="str">
        <f t="shared" si="7"/>
        <v>No</v>
      </c>
      <c r="R21" s="387" t="str">
        <f t="shared" si="8"/>
        <v>No</v>
      </c>
      <c r="S21" s="387" t="str">
        <f t="shared" si="9"/>
        <v>No</v>
      </c>
      <c r="T21" s="387" t="str">
        <f t="shared" si="10"/>
        <v>Yes</v>
      </c>
      <c r="U21" s="387" t="str">
        <f t="shared" si="11"/>
        <v>No</v>
      </c>
      <c r="V21" s="387" t="str">
        <f t="shared" si="12"/>
        <v>No</v>
      </c>
      <c r="W21" s="277">
        <f t="shared" si="13"/>
        <v>7</v>
      </c>
      <c r="X21" s="201">
        <f t="shared" si="14"/>
        <v>14</v>
      </c>
      <c r="Y21" s="201">
        <f t="shared" si="15"/>
        <v>21</v>
      </c>
      <c r="Z21" s="201">
        <f t="shared" si="16"/>
        <v>28</v>
      </c>
    </row>
    <row r="22" spans="2:26" ht="15.75" hidden="1" customHeight="1">
      <c r="B22" s="277" t="s">
        <v>1974</v>
      </c>
      <c r="C22" s="277" t="str">
        <f>'Daily Mbr Ins'!C147</f>
        <v>002</v>
      </c>
      <c r="D22" s="277">
        <f>'Daily Mbr Ins'!B147</f>
        <v>15164</v>
      </c>
      <c r="E22" s="277" t="str">
        <f>'Daily Mbr Ins'!D147</f>
        <v>Nogales</v>
      </c>
      <c r="F22" s="201">
        <f>'Daily Mbr Ins'!F147</f>
        <v>7</v>
      </c>
      <c r="G22" s="201">
        <f>'Daily Mbr Ins'!L147</f>
        <v>0</v>
      </c>
      <c r="H22" s="241">
        <f t="shared" si="0"/>
        <v>0</v>
      </c>
      <c r="I22" s="242">
        <f t="shared" si="1"/>
        <v>7</v>
      </c>
      <c r="J22" s="201">
        <f>'Daily Mbr Ins'!N147</f>
        <v>3</v>
      </c>
      <c r="K22" s="201">
        <f>'Daily Mbr Ins'!T147</f>
        <v>2</v>
      </c>
      <c r="L22" s="241">
        <f t="shared" si="2"/>
        <v>66.666666666666671</v>
      </c>
      <c r="M22" s="201">
        <f t="shared" si="3"/>
        <v>1</v>
      </c>
      <c r="N22" s="256" t="str">
        <f t="shared" si="4"/>
        <v>Yes</v>
      </c>
      <c r="O22" s="256" t="str">
        <f t="shared" si="5"/>
        <v>Yes</v>
      </c>
      <c r="P22" s="256" t="str">
        <f t="shared" si="6"/>
        <v>No</v>
      </c>
      <c r="Q22" s="256" t="str">
        <f t="shared" si="7"/>
        <v>No</v>
      </c>
      <c r="R22" s="387" t="str">
        <f t="shared" si="8"/>
        <v>No</v>
      </c>
      <c r="S22" s="387" t="str">
        <f t="shared" si="9"/>
        <v>Yes</v>
      </c>
      <c r="T22" s="387" t="str">
        <f t="shared" si="10"/>
        <v>No</v>
      </c>
      <c r="U22" s="387" t="str">
        <f t="shared" si="11"/>
        <v>No</v>
      </c>
      <c r="V22" s="387" t="str">
        <f t="shared" si="12"/>
        <v>No</v>
      </c>
      <c r="W22" s="277">
        <f t="shared" si="13"/>
        <v>7</v>
      </c>
      <c r="X22" s="201">
        <f t="shared" si="14"/>
        <v>14</v>
      </c>
      <c r="Y22" s="201">
        <f t="shared" si="15"/>
        <v>21</v>
      </c>
      <c r="Z22" s="201">
        <f t="shared" si="16"/>
        <v>28</v>
      </c>
    </row>
    <row r="23" spans="2:26" hidden="1">
      <c r="B23" s="277" t="s">
        <v>1974</v>
      </c>
      <c r="C23" s="277" t="str">
        <f>'Daily Mbr Ins'!C156</f>
        <v>002</v>
      </c>
      <c r="D23" s="277">
        <f>'Daily Mbr Ins'!B156</f>
        <v>16856</v>
      </c>
      <c r="E23" s="277" t="str">
        <f>'Daily Mbr Ins'!D156</f>
        <v>Tubac</v>
      </c>
      <c r="F23" s="201">
        <f>'Daily Mbr Ins'!F156</f>
        <v>4</v>
      </c>
      <c r="G23" s="201">
        <f>'Daily Mbr Ins'!L156</f>
        <v>1</v>
      </c>
      <c r="H23" s="241">
        <f>IF(F23=0,0,G23*100/F23)</f>
        <v>25</v>
      </c>
      <c r="I23" s="242">
        <f t="shared" si="1"/>
        <v>3</v>
      </c>
      <c r="J23" s="201">
        <f>'Daily Mbr Ins'!N156</f>
        <v>3</v>
      </c>
      <c r="K23" s="201">
        <f>'Daily Mbr Ins'!T156</f>
        <v>2</v>
      </c>
      <c r="L23" s="241">
        <f>IF(J23=0,0,K23*100/J23)</f>
        <v>66.666666666666671</v>
      </c>
      <c r="M23" s="201">
        <f t="shared" si="3"/>
        <v>1</v>
      </c>
      <c r="N23" s="256" t="str">
        <f t="shared" si="4"/>
        <v>Yes</v>
      </c>
      <c r="O23" s="256" t="str">
        <f t="shared" si="5"/>
        <v>Yes</v>
      </c>
      <c r="P23" s="256" t="str">
        <f t="shared" si="6"/>
        <v>No</v>
      </c>
      <c r="Q23" s="256" t="str">
        <f t="shared" si="7"/>
        <v>No</v>
      </c>
      <c r="R23" s="387" t="str">
        <f t="shared" si="8"/>
        <v>No</v>
      </c>
      <c r="S23" s="387" t="str">
        <f t="shared" si="9"/>
        <v>No</v>
      </c>
      <c r="T23" s="387" t="str">
        <f t="shared" si="10"/>
        <v>Yes</v>
      </c>
      <c r="U23" s="387" t="str">
        <f t="shared" si="11"/>
        <v>Yes</v>
      </c>
      <c r="V23" s="387" t="str">
        <f t="shared" si="12"/>
        <v>Yes</v>
      </c>
      <c r="W23" s="277">
        <v>0</v>
      </c>
      <c r="X23" s="201">
        <v>0</v>
      </c>
      <c r="Y23" s="201">
        <v>0</v>
      </c>
      <c r="Z23" s="201">
        <v>0</v>
      </c>
    </row>
    <row r="24" spans="2:26" hidden="1">
      <c r="B24" s="277" t="s">
        <v>1974</v>
      </c>
      <c r="C24" s="507" t="str">
        <f>'Daily Mbr Ins'!C157</f>
        <v>002</v>
      </c>
      <c r="D24" s="507">
        <f>'Daily Mbr Ins'!B157</f>
        <v>17005</v>
      </c>
      <c r="E24" s="507" t="str">
        <f>'Daily Mbr Ins'!D157</f>
        <v>Nogales</v>
      </c>
      <c r="F24" s="311">
        <f>'Daily Mbr Ins'!$F$157</f>
        <v>4</v>
      </c>
      <c r="G24" s="311">
        <f>'Daily Mbr Ins'!$L$157</f>
        <v>0</v>
      </c>
      <c r="H24" s="241">
        <f>IF(F24=0,0,G24*100/F24)</f>
        <v>0</v>
      </c>
      <c r="I24" s="242">
        <f t="shared" si="1"/>
        <v>4</v>
      </c>
      <c r="J24" s="311">
        <f>'Daily Mbr Ins'!$N$157</f>
        <v>3</v>
      </c>
      <c r="K24" s="311">
        <f>'Daily Mbr Ins'!$T$157</f>
        <v>1</v>
      </c>
      <c r="L24" s="241">
        <f>IF(J24=0,0,K24*100/J24)</f>
        <v>33.333333333333336</v>
      </c>
      <c r="M24" s="201">
        <f t="shared" si="3"/>
        <v>2</v>
      </c>
      <c r="N24" s="312" t="s">
        <v>801</v>
      </c>
      <c r="O24" s="312" t="s">
        <v>801</v>
      </c>
      <c r="P24" s="256" t="str">
        <f t="shared" si="6"/>
        <v>No</v>
      </c>
      <c r="Q24" s="256" t="s">
        <v>801</v>
      </c>
      <c r="R24" s="387" t="str">
        <f t="shared" si="8"/>
        <v>No</v>
      </c>
      <c r="S24" s="387" t="str">
        <f t="shared" si="9"/>
        <v>No</v>
      </c>
      <c r="T24" s="387" t="str">
        <f t="shared" si="10"/>
        <v>No</v>
      </c>
      <c r="U24" s="387" t="str">
        <f t="shared" si="11"/>
        <v>No</v>
      </c>
      <c r="V24" s="387" t="str">
        <f t="shared" si="12"/>
        <v>No</v>
      </c>
      <c r="W24" s="507">
        <v>0</v>
      </c>
      <c r="X24" s="311">
        <v>0</v>
      </c>
      <c r="Y24" s="201">
        <v>0</v>
      </c>
      <c r="Z24" s="311">
        <v>0</v>
      </c>
    </row>
    <row r="25" spans="2:26" hidden="1">
      <c r="B25" s="201" t="s">
        <v>625</v>
      </c>
      <c r="C25" s="201" t="str">
        <f>'Daily Mbr Ins'!C43</f>
        <v>003</v>
      </c>
      <c r="D25" s="246">
        <f>'Daily Mbr Ins'!B43</f>
        <v>6858</v>
      </c>
      <c r="E25" s="246" t="str">
        <f>'Daily Mbr Ins'!D43</f>
        <v>Tucson</v>
      </c>
      <c r="F25" s="201">
        <f>'Daily Mbr Ins'!F43</f>
        <v>5</v>
      </c>
      <c r="G25" s="201">
        <f>'Daily Mbr Ins'!L43</f>
        <v>0</v>
      </c>
      <c r="H25" s="241">
        <f t="shared" ref="H25:H88" si="17">G25*100/F25</f>
        <v>0</v>
      </c>
      <c r="I25" s="242">
        <f t="shared" si="1"/>
        <v>5</v>
      </c>
      <c r="J25" s="201">
        <f>'Daily Mbr Ins'!N43</f>
        <v>3</v>
      </c>
      <c r="K25" s="201">
        <f>'Daily Mbr Ins'!T43</f>
        <v>0</v>
      </c>
      <c r="L25" s="241">
        <f t="shared" ref="L25:L88" si="18">K25*100/J25</f>
        <v>0</v>
      </c>
      <c r="M25" s="201">
        <f t="shared" si="3"/>
        <v>3</v>
      </c>
      <c r="N25" s="256"/>
      <c r="O25" s="256"/>
      <c r="P25" s="256"/>
      <c r="Q25" s="256"/>
      <c r="R25" s="387"/>
      <c r="S25" s="387"/>
      <c r="T25" s="387"/>
      <c r="U25" s="387"/>
      <c r="V25" s="387"/>
      <c r="W25" s="277">
        <f t="shared" ref="W25:W88" si="19">IF(AND($G25&gt;=$F25,$K25&gt;=$J25), "S", $F25-$G25)</f>
        <v>5</v>
      </c>
      <c r="X25" s="277">
        <f t="shared" ref="X25:X88" si="20">IF(AND($G25&gt;=$F25*2,$K25&gt;=$J25),"DS",$F25*2-$G25)</f>
        <v>10</v>
      </c>
      <c r="Y25" s="277">
        <f t="shared" ref="Y25:Y88" si="21">IF(AND($G25&gt;=$F25*3,$K25&gt;=$J25),"TS",$F25*3-$G25)</f>
        <v>15</v>
      </c>
      <c r="Z25" s="277">
        <f t="shared" ref="Z25:Z88" si="22">IF(AND($G25&gt;=$F25*4,$K25&gt;=$J25),"QS",$F25*4-$G25)</f>
        <v>20</v>
      </c>
    </row>
    <row r="26" spans="2:26" hidden="1">
      <c r="B26" s="201" t="s">
        <v>625</v>
      </c>
      <c r="C26" s="201" t="str">
        <f>'Daily Mbr Ins'!C54</f>
        <v>003</v>
      </c>
      <c r="D26" s="201">
        <f>'Daily Mbr Ins'!B54</f>
        <v>7646</v>
      </c>
      <c r="E26" s="201" t="str">
        <f>'Daily Mbr Ins'!D54</f>
        <v>Tucson</v>
      </c>
      <c r="F26" s="201">
        <f>'Daily Mbr Ins'!F54</f>
        <v>8</v>
      </c>
      <c r="G26" s="201">
        <f>'Daily Mbr Ins'!L54</f>
        <v>0</v>
      </c>
      <c r="H26" s="241">
        <f t="shared" si="17"/>
        <v>0</v>
      </c>
      <c r="I26" s="242">
        <f t="shared" si="1"/>
        <v>8</v>
      </c>
      <c r="J26" s="201">
        <f>'Daily Mbr Ins'!N54</f>
        <v>3</v>
      </c>
      <c r="K26" s="201">
        <f>'Daily Mbr Ins'!T54</f>
        <v>0</v>
      </c>
      <c r="L26" s="241">
        <f t="shared" si="18"/>
        <v>0</v>
      </c>
      <c r="M26" s="201">
        <f t="shared" si="3"/>
        <v>3</v>
      </c>
      <c r="N26" s="256" t="str">
        <f t="shared" ref="N26:N44" si="23">IF(COUNTIF(Missing185,D26)=0,"Yes","No")</f>
        <v>No</v>
      </c>
      <c r="O26" s="256" t="str">
        <f t="shared" ref="O26:O44" si="24">IF(COUNTIF(Missing365,D26)=0,"Yes","No")</f>
        <v>No</v>
      </c>
      <c r="P26" s="256" t="str">
        <f t="shared" ref="P26:P44" si="25">IF(COUNTIF(Missing1728,D26)=0,"Yes","No")</f>
        <v>No</v>
      </c>
      <c r="Q26" s="256" t="str">
        <f t="shared" ref="Q26:Q44" si="26">IF(COUNTIF(MissingSP7,D26)=0,"Yes","No")</f>
        <v>No</v>
      </c>
      <c r="R26" s="387" t="str">
        <f t="shared" ref="R26:R44" si="27">IF(AND($S26&gt;="Yes", $T26&gt;="Yes", $U26&gt;="Yes", $V26&gt;="Yes"), "Yes", "No")</f>
        <v>No</v>
      </c>
      <c r="S26" s="387" t="str">
        <f t="shared" ref="S26:S44" si="28">IF((COUNTIF(ProgramDir,D26)=0),"No","Yes")</f>
        <v>No</v>
      </c>
      <c r="T26" s="387" t="str">
        <f t="shared" ref="T26:T44" si="29">IF(COUNTIF(NonCompliantGrandKnight,D26)=0,"No","Yes")</f>
        <v>No</v>
      </c>
      <c r="U26" s="387" t="str">
        <f t="shared" ref="U26:U44" si="30">IF(COUNTIF(FamilyDir,D26)=0,"No","Yes")</f>
        <v>No</v>
      </c>
      <c r="V26" s="387" t="str">
        <f t="shared" ref="V26:V44" si="31">IF(COUNTIF(CommunityDir,D26)=0,"No","Yes")</f>
        <v>No</v>
      </c>
      <c r="W26" s="277">
        <f t="shared" si="19"/>
        <v>8</v>
      </c>
      <c r="X26" s="277">
        <f t="shared" si="20"/>
        <v>16</v>
      </c>
      <c r="Y26" s="277">
        <f t="shared" si="21"/>
        <v>24</v>
      </c>
      <c r="Z26" s="277">
        <f t="shared" si="22"/>
        <v>32</v>
      </c>
    </row>
    <row r="27" spans="2:26" hidden="1">
      <c r="B27" s="201" t="s">
        <v>625</v>
      </c>
      <c r="C27" s="201" t="str">
        <f>'Daily Mbr Ins'!C68</f>
        <v>003</v>
      </c>
      <c r="D27" s="201">
        <f>'Daily Mbr Ins'!B68</f>
        <v>8854</v>
      </c>
      <c r="E27" s="201" t="str">
        <f>'Daily Mbr Ins'!D68</f>
        <v>Tucson</v>
      </c>
      <c r="F27" s="201">
        <f>'Daily Mbr Ins'!F68</f>
        <v>6</v>
      </c>
      <c r="G27" s="201">
        <f>'Daily Mbr Ins'!L68</f>
        <v>0</v>
      </c>
      <c r="H27" s="241">
        <f t="shared" si="17"/>
        <v>0</v>
      </c>
      <c r="I27" s="242">
        <f t="shared" si="1"/>
        <v>6</v>
      </c>
      <c r="J27" s="201">
        <f>'Daily Mbr Ins'!N68</f>
        <v>3</v>
      </c>
      <c r="K27" s="201">
        <f>'Daily Mbr Ins'!T68</f>
        <v>0</v>
      </c>
      <c r="L27" s="241">
        <f t="shared" si="18"/>
        <v>0</v>
      </c>
      <c r="M27" s="201">
        <f t="shared" si="3"/>
        <v>3</v>
      </c>
      <c r="N27" s="256" t="str">
        <f t="shared" si="23"/>
        <v>Yes</v>
      </c>
      <c r="O27" s="256" t="str">
        <f t="shared" si="24"/>
        <v>Yes</v>
      </c>
      <c r="P27" s="256" t="str">
        <f t="shared" si="25"/>
        <v>No</v>
      </c>
      <c r="Q27" s="256" t="str">
        <f t="shared" si="26"/>
        <v>No</v>
      </c>
      <c r="R27" s="387" t="str">
        <f t="shared" si="27"/>
        <v>No</v>
      </c>
      <c r="S27" s="387" t="str">
        <f t="shared" si="28"/>
        <v>No</v>
      </c>
      <c r="T27" s="387" t="str">
        <f t="shared" si="29"/>
        <v>No</v>
      </c>
      <c r="U27" s="387" t="str">
        <f t="shared" si="30"/>
        <v>No</v>
      </c>
      <c r="V27" s="387" t="str">
        <f t="shared" si="31"/>
        <v>No</v>
      </c>
      <c r="W27" s="277">
        <f t="shared" si="19"/>
        <v>6</v>
      </c>
      <c r="X27" s="277">
        <f t="shared" si="20"/>
        <v>12</v>
      </c>
      <c r="Y27" s="277">
        <f t="shared" si="21"/>
        <v>18</v>
      </c>
      <c r="Z27" s="277">
        <f t="shared" si="22"/>
        <v>24</v>
      </c>
    </row>
    <row r="28" spans="2:26" hidden="1">
      <c r="B28" s="277" t="s">
        <v>625</v>
      </c>
      <c r="C28" s="277" t="str">
        <f>'Daily Mbr Ins'!C135</f>
        <v>003</v>
      </c>
      <c r="D28" s="277">
        <f>'Daily Mbr Ins'!B135</f>
        <v>14121</v>
      </c>
      <c r="E28" s="277" t="str">
        <f>'Daily Mbr Ins'!D135</f>
        <v>Tucson</v>
      </c>
      <c r="F28" s="201">
        <f>'Daily Mbr Ins'!F135</f>
        <v>9</v>
      </c>
      <c r="G28" s="201">
        <f>'Daily Mbr Ins'!L135</f>
        <v>2</v>
      </c>
      <c r="H28" s="241">
        <f t="shared" si="17"/>
        <v>22.222222222222221</v>
      </c>
      <c r="I28" s="242">
        <f t="shared" si="1"/>
        <v>7</v>
      </c>
      <c r="J28" s="201">
        <f>'Daily Mbr Ins'!N135</f>
        <v>3</v>
      </c>
      <c r="K28" s="201">
        <f>'Daily Mbr Ins'!T135</f>
        <v>1</v>
      </c>
      <c r="L28" s="241">
        <f t="shared" si="18"/>
        <v>33.333333333333336</v>
      </c>
      <c r="M28" s="201">
        <f t="shared" si="3"/>
        <v>2</v>
      </c>
      <c r="N28" s="256" t="str">
        <f t="shared" si="23"/>
        <v>Yes</v>
      </c>
      <c r="O28" s="256" t="str">
        <f t="shared" si="24"/>
        <v>Yes</v>
      </c>
      <c r="P28" s="256" t="str">
        <f t="shared" si="25"/>
        <v>No</v>
      </c>
      <c r="Q28" s="256" t="str">
        <f t="shared" si="26"/>
        <v>No</v>
      </c>
      <c r="R28" s="387" t="str">
        <f t="shared" si="27"/>
        <v>No</v>
      </c>
      <c r="S28" s="387" t="str">
        <f t="shared" si="28"/>
        <v>No</v>
      </c>
      <c r="T28" s="387" t="str">
        <f t="shared" si="29"/>
        <v>Yes</v>
      </c>
      <c r="U28" s="387" t="str">
        <f t="shared" si="30"/>
        <v>Yes</v>
      </c>
      <c r="V28" s="387" t="str">
        <f t="shared" si="31"/>
        <v>Yes</v>
      </c>
      <c r="W28" s="277">
        <f t="shared" si="19"/>
        <v>7</v>
      </c>
      <c r="X28" s="277">
        <f t="shared" si="20"/>
        <v>16</v>
      </c>
      <c r="Y28" s="277">
        <f t="shared" si="21"/>
        <v>25</v>
      </c>
      <c r="Z28" s="277">
        <f t="shared" si="22"/>
        <v>34</v>
      </c>
    </row>
    <row r="29" spans="2:26" hidden="1">
      <c r="B29" s="201" t="s">
        <v>625</v>
      </c>
      <c r="C29" s="201" t="str">
        <f>'Daily Mbr Ins'!C148</f>
        <v>003</v>
      </c>
      <c r="D29" s="201">
        <f>'Daily Mbr Ins'!B148</f>
        <v>15325</v>
      </c>
      <c r="E29" s="201" t="str">
        <f>'Daily Mbr Ins'!D148</f>
        <v>Tucson</v>
      </c>
      <c r="F29" s="201">
        <f>'Daily Mbr Ins'!F148</f>
        <v>4</v>
      </c>
      <c r="G29" s="201">
        <f>'Daily Mbr Ins'!L148</f>
        <v>0</v>
      </c>
      <c r="H29" s="241">
        <f t="shared" si="17"/>
        <v>0</v>
      </c>
      <c r="I29" s="242">
        <f t="shared" si="1"/>
        <v>4</v>
      </c>
      <c r="J29" s="201">
        <f>'Daily Mbr Ins'!N148</f>
        <v>3</v>
      </c>
      <c r="K29" s="201">
        <f>'Daily Mbr Ins'!T148</f>
        <v>0</v>
      </c>
      <c r="L29" s="241">
        <f t="shared" si="18"/>
        <v>0</v>
      </c>
      <c r="M29" s="201">
        <f t="shared" si="3"/>
        <v>3</v>
      </c>
      <c r="N29" s="256" t="str">
        <f t="shared" si="23"/>
        <v>Yes</v>
      </c>
      <c r="O29" s="256" t="str">
        <f t="shared" si="24"/>
        <v>No</v>
      </c>
      <c r="P29" s="256" t="str">
        <f t="shared" si="25"/>
        <v>No</v>
      </c>
      <c r="Q29" s="256" t="str">
        <f t="shared" si="26"/>
        <v>No</v>
      </c>
      <c r="R29" s="387" t="str">
        <f t="shared" si="27"/>
        <v>No</v>
      </c>
      <c r="S29" s="387" t="str">
        <f t="shared" si="28"/>
        <v>No</v>
      </c>
      <c r="T29" s="387" t="str">
        <f t="shared" si="29"/>
        <v>No</v>
      </c>
      <c r="U29" s="387" t="str">
        <f t="shared" si="30"/>
        <v>No</v>
      </c>
      <c r="V29" s="387" t="str">
        <f t="shared" si="31"/>
        <v>No</v>
      </c>
      <c r="W29" s="201">
        <f t="shared" si="19"/>
        <v>4</v>
      </c>
      <c r="X29" s="201">
        <f t="shared" si="20"/>
        <v>8</v>
      </c>
      <c r="Y29" s="201">
        <f t="shared" si="21"/>
        <v>12</v>
      </c>
      <c r="Z29" s="201">
        <f t="shared" si="22"/>
        <v>16</v>
      </c>
    </row>
    <row r="30" spans="2:26" hidden="1">
      <c r="B30" s="201" t="s">
        <v>1974</v>
      </c>
      <c r="C30" s="201" t="str">
        <f>'Daily Mbr Ins'!C58</f>
        <v>004</v>
      </c>
      <c r="D30" s="201">
        <f>'Daily Mbr Ins'!B58</f>
        <v>8077</v>
      </c>
      <c r="E30" s="201" t="str">
        <f>'Daily Mbr Ins'!D58</f>
        <v>Tucson</v>
      </c>
      <c r="F30" s="201">
        <f>'Daily Mbr Ins'!F58</f>
        <v>22</v>
      </c>
      <c r="G30" s="201">
        <f>'Daily Mbr Ins'!L58</f>
        <v>3</v>
      </c>
      <c r="H30" s="241">
        <f t="shared" si="17"/>
        <v>13.636363636363637</v>
      </c>
      <c r="I30" s="242">
        <f t="shared" si="1"/>
        <v>19</v>
      </c>
      <c r="J30" s="201">
        <f>'Daily Mbr Ins'!N58</f>
        <v>8</v>
      </c>
      <c r="K30" s="201">
        <f>'Daily Mbr Ins'!T58</f>
        <v>1</v>
      </c>
      <c r="L30" s="241">
        <f t="shared" si="18"/>
        <v>12.5</v>
      </c>
      <c r="M30" s="201">
        <f t="shared" si="3"/>
        <v>7</v>
      </c>
      <c r="N30" s="256" t="str">
        <f t="shared" si="23"/>
        <v>Yes</v>
      </c>
      <c r="O30" s="256" t="str">
        <f t="shared" si="24"/>
        <v>Yes</v>
      </c>
      <c r="P30" s="256" t="str">
        <f t="shared" si="25"/>
        <v>No</v>
      </c>
      <c r="Q30" s="256" t="str">
        <f t="shared" si="26"/>
        <v>No</v>
      </c>
      <c r="R30" s="387" t="str">
        <f t="shared" si="27"/>
        <v>No</v>
      </c>
      <c r="S30" s="387" t="str">
        <f t="shared" si="28"/>
        <v>No</v>
      </c>
      <c r="T30" s="387" t="str">
        <f t="shared" si="29"/>
        <v>No</v>
      </c>
      <c r="U30" s="387" t="str">
        <f t="shared" si="30"/>
        <v>Yes</v>
      </c>
      <c r="V30" s="387" t="str">
        <f t="shared" si="31"/>
        <v>No</v>
      </c>
      <c r="W30" s="201">
        <f t="shared" si="19"/>
        <v>19</v>
      </c>
      <c r="X30" s="201">
        <f t="shared" si="20"/>
        <v>41</v>
      </c>
      <c r="Y30" s="201">
        <f t="shared" si="21"/>
        <v>63</v>
      </c>
      <c r="Z30" s="201">
        <f t="shared" si="22"/>
        <v>85</v>
      </c>
    </row>
    <row r="31" spans="2:26" hidden="1">
      <c r="B31" s="201" t="s">
        <v>1974</v>
      </c>
      <c r="C31" s="201" t="str">
        <f>'Daily Mbr Ins'!C133</f>
        <v>004</v>
      </c>
      <c r="D31" s="201">
        <f>'Daily Mbr Ins'!B133</f>
        <v>14089</v>
      </c>
      <c r="E31" s="201" t="str">
        <f>'Daily Mbr Ins'!D133</f>
        <v>Marana</v>
      </c>
      <c r="F31" s="201">
        <f>'Daily Mbr Ins'!F133</f>
        <v>4</v>
      </c>
      <c r="G31" s="201">
        <f>'Daily Mbr Ins'!L133</f>
        <v>0</v>
      </c>
      <c r="H31" s="241">
        <f t="shared" si="17"/>
        <v>0</v>
      </c>
      <c r="I31" s="242">
        <f t="shared" si="1"/>
        <v>4</v>
      </c>
      <c r="J31" s="201">
        <f>'Daily Mbr Ins'!N133</f>
        <v>3</v>
      </c>
      <c r="K31" s="201">
        <f>'Daily Mbr Ins'!T133</f>
        <v>0</v>
      </c>
      <c r="L31" s="241">
        <f t="shared" si="18"/>
        <v>0</v>
      </c>
      <c r="M31" s="201">
        <f t="shared" si="3"/>
        <v>3</v>
      </c>
      <c r="N31" s="256" t="str">
        <f t="shared" si="23"/>
        <v>Yes</v>
      </c>
      <c r="O31" s="256" t="str">
        <f t="shared" si="24"/>
        <v>No</v>
      </c>
      <c r="P31" s="256" t="str">
        <f t="shared" si="25"/>
        <v>No</v>
      </c>
      <c r="Q31" s="256" t="str">
        <f t="shared" si="26"/>
        <v>No</v>
      </c>
      <c r="R31" s="387" t="str">
        <f t="shared" si="27"/>
        <v>No</v>
      </c>
      <c r="S31" s="387" t="str">
        <f t="shared" si="28"/>
        <v>No</v>
      </c>
      <c r="T31" s="387" t="str">
        <f t="shared" si="29"/>
        <v>No</v>
      </c>
      <c r="U31" s="387" t="str">
        <f t="shared" si="30"/>
        <v>No</v>
      </c>
      <c r="V31" s="387" t="str">
        <f t="shared" si="31"/>
        <v>No</v>
      </c>
      <c r="W31" s="201">
        <f t="shared" si="19"/>
        <v>4</v>
      </c>
      <c r="X31" s="201">
        <f t="shared" si="20"/>
        <v>8</v>
      </c>
      <c r="Y31" s="201">
        <f t="shared" si="21"/>
        <v>12</v>
      </c>
      <c r="Z31" s="201">
        <f t="shared" si="22"/>
        <v>16</v>
      </c>
    </row>
    <row r="32" spans="2:26" hidden="1">
      <c r="B32" s="201" t="s">
        <v>1974</v>
      </c>
      <c r="C32" s="201" t="str">
        <f>'Daily Mbr Ins'!C144</f>
        <v>004</v>
      </c>
      <c r="D32" s="201">
        <f>'Daily Mbr Ins'!B144</f>
        <v>14621</v>
      </c>
      <c r="E32" s="201" t="str">
        <f>'Daily Mbr Ins'!D144</f>
        <v>Tucson</v>
      </c>
      <c r="F32" s="201">
        <f>'Daily Mbr Ins'!F144</f>
        <v>4</v>
      </c>
      <c r="G32" s="201">
        <f>'Daily Mbr Ins'!L144</f>
        <v>0</v>
      </c>
      <c r="H32" s="241">
        <f t="shared" si="17"/>
        <v>0</v>
      </c>
      <c r="I32" s="242">
        <f t="shared" si="1"/>
        <v>4</v>
      </c>
      <c r="J32" s="201">
        <f>'Daily Mbr Ins'!N144</f>
        <v>3</v>
      </c>
      <c r="K32" s="201">
        <f>'Daily Mbr Ins'!T144</f>
        <v>0</v>
      </c>
      <c r="L32" s="241">
        <f t="shared" si="18"/>
        <v>0</v>
      </c>
      <c r="M32" s="201">
        <f t="shared" si="3"/>
        <v>3</v>
      </c>
      <c r="N32" s="256" t="str">
        <f t="shared" si="23"/>
        <v>Yes</v>
      </c>
      <c r="O32" s="256" t="str">
        <f t="shared" si="24"/>
        <v>No</v>
      </c>
      <c r="P32" s="256" t="str">
        <f t="shared" si="25"/>
        <v>No</v>
      </c>
      <c r="Q32" s="256" t="str">
        <f t="shared" si="26"/>
        <v>No</v>
      </c>
      <c r="R32" s="387" t="str">
        <f t="shared" si="27"/>
        <v>No</v>
      </c>
      <c r="S32" s="387" t="str">
        <f t="shared" si="28"/>
        <v>No</v>
      </c>
      <c r="T32" s="387" t="str">
        <f t="shared" si="29"/>
        <v>Yes</v>
      </c>
      <c r="U32" s="387" t="str">
        <f t="shared" si="30"/>
        <v>No</v>
      </c>
      <c r="V32" s="387" t="str">
        <f t="shared" si="31"/>
        <v>No</v>
      </c>
      <c r="W32" s="201">
        <f t="shared" si="19"/>
        <v>4</v>
      </c>
      <c r="X32" s="201">
        <f t="shared" si="20"/>
        <v>8</v>
      </c>
      <c r="Y32" s="201">
        <f t="shared" si="21"/>
        <v>12</v>
      </c>
      <c r="Z32" s="201">
        <f t="shared" si="22"/>
        <v>16</v>
      </c>
    </row>
    <row r="33" spans="2:26" hidden="1">
      <c r="B33" s="201" t="s">
        <v>1974</v>
      </c>
      <c r="C33" s="201" t="str">
        <f>'Daily Mbr Ins'!C152</f>
        <v>004</v>
      </c>
      <c r="D33" s="201">
        <f>'Daily Mbr Ins'!B152</f>
        <v>15704</v>
      </c>
      <c r="E33" s="201" t="str">
        <f>'Daily Mbr Ins'!D152</f>
        <v>Picture Rocks</v>
      </c>
      <c r="F33" s="201">
        <f>'Daily Mbr Ins'!F152</f>
        <v>5</v>
      </c>
      <c r="G33" s="201">
        <f>'Daily Mbr Ins'!L152</f>
        <v>0</v>
      </c>
      <c r="H33" s="241">
        <f t="shared" si="17"/>
        <v>0</v>
      </c>
      <c r="I33" s="242">
        <f t="shared" si="1"/>
        <v>5</v>
      </c>
      <c r="J33" s="201">
        <f>'Daily Mbr Ins'!N152</f>
        <v>3</v>
      </c>
      <c r="K33" s="201">
        <f>'Daily Mbr Ins'!T152</f>
        <v>0</v>
      </c>
      <c r="L33" s="241">
        <f t="shared" si="18"/>
        <v>0</v>
      </c>
      <c r="M33" s="201">
        <f t="shared" si="3"/>
        <v>3</v>
      </c>
      <c r="N33" s="256" t="str">
        <f t="shared" si="23"/>
        <v>Yes</v>
      </c>
      <c r="O33" s="256" t="str">
        <f t="shared" si="24"/>
        <v>Yes</v>
      </c>
      <c r="P33" s="256" t="str">
        <f t="shared" si="25"/>
        <v>No</v>
      </c>
      <c r="Q33" s="256" t="str">
        <f t="shared" si="26"/>
        <v>No</v>
      </c>
      <c r="R33" s="387" t="str">
        <f t="shared" si="27"/>
        <v>No</v>
      </c>
      <c r="S33" s="387" t="str">
        <f t="shared" si="28"/>
        <v>Yes</v>
      </c>
      <c r="T33" s="387" t="str">
        <f t="shared" si="29"/>
        <v>No</v>
      </c>
      <c r="U33" s="387" t="str">
        <f t="shared" si="30"/>
        <v>No</v>
      </c>
      <c r="V33" s="387" t="str">
        <f t="shared" si="31"/>
        <v>Yes</v>
      </c>
      <c r="W33" s="201">
        <f t="shared" si="19"/>
        <v>5</v>
      </c>
      <c r="X33" s="201">
        <f t="shared" si="20"/>
        <v>10</v>
      </c>
      <c r="Y33" s="201">
        <f t="shared" si="21"/>
        <v>15</v>
      </c>
      <c r="Z33" s="201">
        <f t="shared" si="22"/>
        <v>20</v>
      </c>
    </row>
    <row r="34" spans="2:26">
      <c r="B34" s="201" t="s">
        <v>620</v>
      </c>
      <c r="C34" s="201" t="str">
        <f>'Daily Mbr Ins'!C51</f>
        <v>005</v>
      </c>
      <c r="D34" s="201">
        <f>'Daily Mbr Ins'!B51</f>
        <v>7521</v>
      </c>
      <c r="E34" s="201" t="str">
        <f>'Daily Mbr Ins'!D51</f>
        <v>Benson</v>
      </c>
      <c r="F34" s="201">
        <f>'Daily Mbr Ins'!F51</f>
        <v>4</v>
      </c>
      <c r="G34" s="201">
        <f>'Daily Mbr Ins'!L51</f>
        <v>-6</v>
      </c>
      <c r="H34" s="241">
        <f t="shared" si="17"/>
        <v>-150</v>
      </c>
      <c r="I34" s="242">
        <f t="shared" si="1"/>
        <v>10</v>
      </c>
      <c r="J34" s="201">
        <f>'Daily Mbr Ins'!N51</f>
        <v>3</v>
      </c>
      <c r="K34" s="201">
        <f>'Daily Mbr Ins'!T51</f>
        <v>-2</v>
      </c>
      <c r="L34" s="241">
        <f t="shared" si="18"/>
        <v>-66.666666666666671</v>
      </c>
      <c r="M34" s="201">
        <f t="shared" si="3"/>
        <v>5</v>
      </c>
      <c r="N34" s="256" t="str">
        <f t="shared" si="23"/>
        <v>No</v>
      </c>
      <c r="O34" s="256" t="str">
        <f t="shared" si="24"/>
        <v>Yes</v>
      </c>
      <c r="P34" s="256" t="str">
        <f t="shared" si="25"/>
        <v>No</v>
      </c>
      <c r="Q34" s="256" t="str">
        <f t="shared" si="26"/>
        <v>No</v>
      </c>
      <c r="R34" s="387" t="str">
        <f t="shared" si="27"/>
        <v>No</v>
      </c>
      <c r="S34" s="387" t="str">
        <f t="shared" si="28"/>
        <v>Yes</v>
      </c>
      <c r="T34" s="387" t="str">
        <f t="shared" si="29"/>
        <v>No</v>
      </c>
      <c r="U34" s="387" t="str">
        <f t="shared" si="30"/>
        <v>No</v>
      </c>
      <c r="V34" s="387" t="str">
        <f t="shared" si="31"/>
        <v>No</v>
      </c>
      <c r="W34" s="201">
        <f t="shared" si="19"/>
        <v>10</v>
      </c>
      <c r="X34" s="201">
        <f t="shared" si="20"/>
        <v>14</v>
      </c>
      <c r="Y34" s="201">
        <f t="shared" si="21"/>
        <v>18</v>
      </c>
      <c r="Z34" s="201">
        <f t="shared" si="22"/>
        <v>22</v>
      </c>
    </row>
    <row r="35" spans="2:26">
      <c r="B35" s="201" t="s">
        <v>620</v>
      </c>
      <c r="C35" s="201" t="str">
        <f>'Daily Mbr Ins'!C62</f>
        <v>005</v>
      </c>
      <c r="D35" s="277">
        <f>'Daily Mbr Ins'!B62</f>
        <v>8105</v>
      </c>
      <c r="E35" s="277" t="str">
        <f>'Daily Mbr Ins'!D62</f>
        <v>Willcox</v>
      </c>
      <c r="F35" s="201">
        <f>'Daily Mbr Ins'!F62</f>
        <v>4</v>
      </c>
      <c r="G35" s="201">
        <f>'Daily Mbr Ins'!L62</f>
        <v>0</v>
      </c>
      <c r="H35" s="241">
        <f t="shared" si="17"/>
        <v>0</v>
      </c>
      <c r="I35" s="242">
        <f t="shared" si="1"/>
        <v>4</v>
      </c>
      <c r="J35" s="201">
        <f>'Daily Mbr Ins'!N62</f>
        <v>3</v>
      </c>
      <c r="K35" s="201">
        <f>'Daily Mbr Ins'!T62</f>
        <v>0</v>
      </c>
      <c r="L35" s="241">
        <f t="shared" si="18"/>
        <v>0</v>
      </c>
      <c r="M35" s="201">
        <f t="shared" si="3"/>
        <v>3</v>
      </c>
      <c r="N35" s="256" t="str">
        <f t="shared" si="23"/>
        <v>No</v>
      </c>
      <c r="O35" s="256" t="str">
        <f t="shared" si="24"/>
        <v>No</v>
      </c>
      <c r="P35" s="256" t="str">
        <f t="shared" si="25"/>
        <v>No</v>
      </c>
      <c r="Q35" s="256" t="str">
        <f t="shared" si="26"/>
        <v>No</v>
      </c>
      <c r="R35" s="387" t="str">
        <f t="shared" si="27"/>
        <v>No</v>
      </c>
      <c r="S35" s="387" t="str">
        <f t="shared" si="28"/>
        <v>No</v>
      </c>
      <c r="T35" s="387" t="str">
        <f t="shared" si="29"/>
        <v>No</v>
      </c>
      <c r="U35" s="387" t="str">
        <f t="shared" si="30"/>
        <v>No</v>
      </c>
      <c r="V35" s="387" t="str">
        <f t="shared" si="31"/>
        <v>No</v>
      </c>
      <c r="W35" s="201">
        <f t="shared" si="19"/>
        <v>4</v>
      </c>
      <c r="X35" s="201">
        <f t="shared" si="20"/>
        <v>8</v>
      </c>
      <c r="Y35" s="201">
        <f t="shared" si="21"/>
        <v>12</v>
      </c>
      <c r="Z35" s="201">
        <f t="shared" si="22"/>
        <v>16</v>
      </c>
    </row>
    <row r="36" spans="2:26">
      <c r="B36" s="201" t="s">
        <v>620</v>
      </c>
      <c r="C36" s="201" t="str">
        <f>'Daily Mbr Ins'!C89</f>
        <v>005</v>
      </c>
      <c r="D36" s="201">
        <f>'Daily Mbr Ins'!B89</f>
        <v>10762</v>
      </c>
      <c r="E36" s="201" t="str">
        <f>'Daily Mbr Ins'!D89</f>
        <v>Tucson</v>
      </c>
      <c r="F36" s="201">
        <f>'Daily Mbr Ins'!F89</f>
        <v>12</v>
      </c>
      <c r="G36" s="201">
        <f>'Daily Mbr Ins'!L89</f>
        <v>-2</v>
      </c>
      <c r="H36" s="241">
        <f t="shared" si="17"/>
        <v>-16.666666666666668</v>
      </c>
      <c r="I36" s="242">
        <f t="shared" si="1"/>
        <v>14</v>
      </c>
      <c r="J36" s="201">
        <f>'Daily Mbr Ins'!N89</f>
        <v>4</v>
      </c>
      <c r="K36" s="201">
        <f>'Daily Mbr Ins'!T89</f>
        <v>0</v>
      </c>
      <c r="L36" s="241">
        <f t="shared" si="18"/>
        <v>0</v>
      </c>
      <c r="M36" s="201">
        <f t="shared" si="3"/>
        <v>4</v>
      </c>
      <c r="N36" s="256" t="str">
        <f t="shared" si="23"/>
        <v>Yes</v>
      </c>
      <c r="O36" s="256" t="str">
        <f t="shared" si="24"/>
        <v>Yes</v>
      </c>
      <c r="P36" s="256" t="str">
        <f t="shared" si="25"/>
        <v>No</v>
      </c>
      <c r="Q36" s="256" t="str">
        <f t="shared" si="26"/>
        <v>No</v>
      </c>
      <c r="R36" s="387" t="str">
        <f t="shared" si="27"/>
        <v>No</v>
      </c>
      <c r="S36" s="387" t="str">
        <f t="shared" si="28"/>
        <v>Yes</v>
      </c>
      <c r="T36" s="387" t="str">
        <f t="shared" si="29"/>
        <v>Yes</v>
      </c>
      <c r="U36" s="387" t="str">
        <f t="shared" si="30"/>
        <v>No</v>
      </c>
      <c r="V36" s="387" t="str">
        <f t="shared" si="31"/>
        <v>No</v>
      </c>
      <c r="W36" s="201">
        <f t="shared" si="19"/>
        <v>14</v>
      </c>
      <c r="X36" s="201">
        <f t="shared" si="20"/>
        <v>26</v>
      </c>
      <c r="Y36" s="201">
        <f t="shared" si="21"/>
        <v>38</v>
      </c>
      <c r="Z36" s="201">
        <f t="shared" si="22"/>
        <v>50</v>
      </c>
    </row>
    <row r="37" spans="2:26">
      <c r="B37" s="201" t="s">
        <v>620</v>
      </c>
      <c r="C37" s="201" t="str">
        <f>'Daily Mbr Ins'!C139</f>
        <v>005</v>
      </c>
      <c r="D37" s="201">
        <f>'Daily Mbr Ins'!B139</f>
        <v>14230</v>
      </c>
      <c r="E37" s="201" t="str">
        <f>'Daily Mbr Ins'!D139</f>
        <v>Vail</v>
      </c>
      <c r="F37" s="201">
        <f>'Daily Mbr Ins'!F139</f>
        <v>11</v>
      </c>
      <c r="G37" s="201">
        <f>'Daily Mbr Ins'!L139</f>
        <v>-3</v>
      </c>
      <c r="H37" s="241">
        <f t="shared" si="17"/>
        <v>-27.272727272727273</v>
      </c>
      <c r="I37" s="242">
        <f t="shared" si="1"/>
        <v>14</v>
      </c>
      <c r="J37" s="201">
        <f>'Daily Mbr Ins'!N139</f>
        <v>4</v>
      </c>
      <c r="K37" s="201">
        <f>'Daily Mbr Ins'!T139</f>
        <v>-2</v>
      </c>
      <c r="L37" s="241">
        <f t="shared" si="18"/>
        <v>-50</v>
      </c>
      <c r="M37" s="201">
        <f t="shared" si="3"/>
        <v>6</v>
      </c>
      <c r="N37" s="256" t="str">
        <f t="shared" si="23"/>
        <v>Yes</v>
      </c>
      <c r="O37" s="256" t="str">
        <f t="shared" si="24"/>
        <v>No</v>
      </c>
      <c r="P37" s="256" t="str">
        <f t="shared" si="25"/>
        <v>No</v>
      </c>
      <c r="Q37" s="256" t="str">
        <f t="shared" si="26"/>
        <v>No</v>
      </c>
      <c r="R37" s="387" t="str">
        <f t="shared" si="27"/>
        <v>No</v>
      </c>
      <c r="S37" s="387" t="str">
        <f t="shared" si="28"/>
        <v>No</v>
      </c>
      <c r="T37" s="387" t="str">
        <f t="shared" si="29"/>
        <v>Yes</v>
      </c>
      <c r="U37" s="387" t="str">
        <f t="shared" si="30"/>
        <v>No</v>
      </c>
      <c r="V37" s="387" t="str">
        <f t="shared" si="31"/>
        <v>No</v>
      </c>
      <c r="W37" s="201">
        <f t="shared" si="19"/>
        <v>14</v>
      </c>
      <c r="X37" s="201">
        <f t="shared" si="20"/>
        <v>25</v>
      </c>
      <c r="Y37" s="201">
        <f t="shared" si="21"/>
        <v>36</v>
      </c>
      <c r="Z37" s="201">
        <f t="shared" si="22"/>
        <v>47</v>
      </c>
    </row>
    <row r="38" spans="2:26">
      <c r="B38" s="201" t="s">
        <v>620</v>
      </c>
      <c r="C38" s="201" t="str">
        <f>'Daily Mbr Ins'!C36</f>
        <v>006</v>
      </c>
      <c r="D38" s="201">
        <f>'Daily Mbr Ins'!B36</f>
        <v>5542</v>
      </c>
      <c r="E38" s="201" t="str">
        <f>'Daily Mbr Ins'!D36</f>
        <v>San Manuel</v>
      </c>
      <c r="F38" s="201">
        <f>'Daily Mbr Ins'!F36</f>
        <v>5</v>
      </c>
      <c r="G38" s="201">
        <f>'Daily Mbr Ins'!L36</f>
        <v>0</v>
      </c>
      <c r="H38" s="241">
        <f t="shared" si="17"/>
        <v>0</v>
      </c>
      <c r="I38" s="242">
        <f t="shared" si="1"/>
        <v>5</v>
      </c>
      <c r="J38" s="201">
        <f>'Daily Mbr Ins'!N36</f>
        <v>3</v>
      </c>
      <c r="K38" s="201">
        <f>'Daily Mbr Ins'!T36</f>
        <v>0</v>
      </c>
      <c r="L38" s="241">
        <f t="shared" si="18"/>
        <v>0</v>
      </c>
      <c r="M38" s="201">
        <f t="shared" si="3"/>
        <v>3</v>
      </c>
      <c r="N38" s="256" t="str">
        <f t="shared" si="23"/>
        <v>Yes</v>
      </c>
      <c r="O38" s="256" t="str">
        <f t="shared" si="24"/>
        <v>No</v>
      </c>
      <c r="P38" s="256" t="str">
        <f t="shared" si="25"/>
        <v>No</v>
      </c>
      <c r="Q38" s="256" t="str">
        <f t="shared" si="26"/>
        <v>No</v>
      </c>
      <c r="R38" s="387" t="str">
        <f t="shared" si="27"/>
        <v>No</v>
      </c>
      <c r="S38" s="387" t="str">
        <f t="shared" si="28"/>
        <v>No</v>
      </c>
      <c r="T38" s="387" t="str">
        <f t="shared" si="29"/>
        <v>Yes</v>
      </c>
      <c r="U38" s="387" t="str">
        <f t="shared" si="30"/>
        <v>No</v>
      </c>
      <c r="V38" s="387" t="str">
        <f t="shared" si="31"/>
        <v>No</v>
      </c>
      <c r="W38" s="201">
        <f t="shared" si="19"/>
        <v>5</v>
      </c>
      <c r="X38" s="201">
        <f t="shared" si="20"/>
        <v>10</v>
      </c>
      <c r="Y38" s="201">
        <f t="shared" si="21"/>
        <v>15</v>
      </c>
      <c r="Z38" s="201">
        <f t="shared" si="22"/>
        <v>20</v>
      </c>
    </row>
    <row r="39" spans="2:26">
      <c r="B39" s="201" t="s">
        <v>620</v>
      </c>
      <c r="C39" s="201" t="str">
        <f>'Daily Mbr Ins'!C44</f>
        <v>006</v>
      </c>
      <c r="D39" s="201">
        <f>'Daily Mbr Ins'!B44</f>
        <v>6933</v>
      </c>
      <c r="E39" s="201" t="str">
        <f>'Daily Mbr Ins'!D44</f>
        <v>Tucson</v>
      </c>
      <c r="F39" s="201">
        <f>'Daily Mbr Ins'!F44</f>
        <v>7</v>
      </c>
      <c r="G39" s="201">
        <f>'Daily Mbr Ins'!L44</f>
        <v>0</v>
      </c>
      <c r="H39" s="241">
        <f t="shared" si="17"/>
        <v>0</v>
      </c>
      <c r="I39" s="242">
        <f t="shared" si="1"/>
        <v>7</v>
      </c>
      <c r="J39" s="201">
        <f>'Daily Mbr Ins'!N44</f>
        <v>3</v>
      </c>
      <c r="K39" s="201">
        <f>'Daily Mbr Ins'!T44</f>
        <v>0</v>
      </c>
      <c r="L39" s="241">
        <f t="shared" si="18"/>
        <v>0</v>
      </c>
      <c r="M39" s="201">
        <f t="shared" si="3"/>
        <v>3</v>
      </c>
      <c r="N39" s="256" t="str">
        <f t="shared" si="23"/>
        <v>Yes</v>
      </c>
      <c r="O39" s="256" t="str">
        <f t="shared" si="24"/>
        <v>No</v>
      </c>
      <c r="P39" s="256" t="str">
        <f t="shared" si="25"/>
        <v>No</v>
      </c>
      <c r="Q39" s="256" t="str">
        <f t="shared" si="26"/>
        <v>No</v>
      </c>
      <c r="R39" s="387" t="str">
        <f t="shared" si="27"/>
        <v>No</v>
      </c>
      <c r="S39" s="387" t="str">
        <f t="shared" si="28"/>
        <v>No</v>
      </c>
      <c r="T39" s="387" t="str">
        <f t="shared" si="29"/>
        <v>Yes</v>
      </c>
      <c r="U39" s="387" t="str">
        <f t="shared" si="30"/>
        <v>No</v>
      </c>
      <c r="V39" s="387" t="str">
        <f t="shared" si="31"/>
        <v>No</v>
      </c>
      <c r="W39" s="277">
        <f t="shared" si="19"/>
        <v>7</v>
      </c>
      <c r="X39" s="277">
        <f t="shared" si="20"/>
        <v>14</v>
      </c>
      <c r="Y39" s="277">
        <f t="shared" si="21"/>
        <v>21</v>
      </c>
      <c r="Z39" s="277">
        <f t="shared" si="22"/>
        <v>28</v>
      </c>
    </row>
    <row r="40" spans="2:26">
      <c r="B40" s="201" t="s">
        <v>620</v>
      </c>
      <c r="C40" s="201" t="str">
        <f>'Daily Mbr Ins'!C111</f>
        <v>006</v>
      </c>
      <c r="D40" s="201">
        <f>'Daily Mbr Ins'!B111</f>
        <v>12345</v>
      </c>
      <c r="E40" s="201" t="str">
        <f>'Daily Mbr Ins'!D111</f>
        <v>Catalina</v>
      </c>
      <c r="F40" s="201">
        <f>'Daily Mbr Ins'!F111</f>
        <v>11</v>
      </c>
      <c r="G40" s="201">
        <f>'Daily Mbr Ins'!L111</f>
        <v>-2</v>
      </c>
      <c r="H40" s="241">
        <f t="shared" si="17"/>
        <v>-18.181818181818183</v>
      </c>
      <c r="I40" s="242">
        <f t="shared" si="1"/>
        <v>13</v>
      </c>
      <c r="J40" s="201">
        <f>'Daily Mbr Ins'!N111</f>
        <v>4</v>
      </c>
      <c r="K40" s="201">
        <f>'Daily Mbr Ins'!T111</f>
        <v>0</v>
      </c>
      <c r="L40" s="241">
        <f t="shared" si="18"/>
        <v>0</v>
      </c>
      <c r="M40" s="201">
        <f t="shared" si="3"/>
        <v>4</v>
      </c>
      <c r="N40" s="256" t="str">
        <f t="shared" si="23"/>
        <v>Yes</v>
      </c>
      <c r="O40" s="256" t="str">
        <f t="shared" si="24"/>
        <v>Yes</v>
      </c>
      <c r="P40" s="256" t="str">
        <f t="shared" si="25"/>
        <v>No</v>
      </c>
      <c r="Q40" s="256" t="str">
        <f t="shared" si="26"/>
        <v>No</v>
      </c>
      <c r="R40" s="387" t="str">
        <f t="shared" si="27"/>
        <v>No</v>
      </c>
      <c r="S40" s="387" t="str">
        <f t="shared" si="28"/>
        <v>No</v>
      </c>
      <c r="T40" s="387" t="str">
        <f t="shared" si="29"/>
        <v>Yes</v>
      </c>
      <c r="U40" s="387" t="str">
        <f t="shared" si="30"/>
        <v>No</v>
      </c>
      <c r="V40" s="387" t="str">
        <f t="shared" si="31"/>
        <v>No</v>
      </c>
      <c r="W40" s="277">
        <f t="shared" si="19"/>
        <v>13</v>
      </c>
      <c r="X40" s="277">
        <f t="shared" si="20"/>
        <v>24</v>
      </c>
      <c r="Y40" s="277">
        <f t="shared" si="21"/>
        <v>35</v>
      </c>
      <c r="Z40" s="277">
        <f t="shared" si="22"/>
        <v>46</v>
      </c>
    </row>
    <row r="41" spans="2:26">
      <c r="B41" s="277" t="s">
        <v>620</v>
      </c>
      <c r="C41" s="277" t="str">
        <f>'Daily Mbr Ins'!C121</f>
        <v>006</v>
      </c>
      <c r="D41" s="277">
        <f>'Daily Mbr Ins'!B121</f>
        <v>13272</v>
      </c>
      <c r="E41" s="277" t="str">
        <f>'Daily Mbr Ins'!D121</f>
        <v>Oro Valley</v>
      </c>
      <c r="F41" s="201">
        <f>'Daily Mbr Ins'!F121</f>
        <v>12</v>
      </c>
      <c r="G41" s="201">
        <f>'Daily Mbr Ins'!L121</f>
        <v>3</v>
      </c>
      <c r="H41" s="241">
        <f t="shared" si="17"/>
        <v>25</v>
      </c>
      <c r="I41" s="242">
        <f t="shared" si="1"/>
        <v>9</v>
      </c>
      <c r="J41" s="201">
        <f>'Daily Mbr Ins'!N121</f>
        <v>4</v>
      </c>
      <c r="K41" s="201">
        <f>'Daily Mbr Ins'!T121</f>
        <v>0</v>
      </c>
      <c r="L41" s="241">
        <f t="shared" si="18"/>
        <v>0</v>
      </c>
      <c r="M41" s="201">
        <f t="shared" si="3"/>
        <v>4</v>
      </c>
      <c r="N41" s="256" t="str">
        <f t="shared" si="23"/>
        <v>Yes</v>
      </c>
      <c r="O41" s="256" t="str">
        <f t="shared" si="24"/>
        <v>Yes</v>
      </c>
      <c r="P41" s="256" t="str">
        <f t="shared" si="25"/>
        <v>No</v>
      </c>
      <c r="Q41" s="256" t="str">
        <f t="shared" si="26"/>
        <v>No</v>
      </c>
      <c r="R41" s="387" t="str">
        <f t="shared" si="27"/>
        <v>No</v>
      </c>
      <c r="S41" s="387" t="str">
        <f t="shared" si="28"/>
        <v>Yes</v>
      </c>
      <c r="T41" s="387" t="str">
        <f t="shared" si="29"/>
        <v>Yes</v>
      </c>
      <c r="U41" s="387" t="str">
        <f t="shared" si="30"/>
        <v>Yes</v>
      </c>
      <c r="V41" s="387" t="str">
        <f t="shared" si="31"/>
        <v>No</v>
      </c>
      <c r="W41" s="277">
        <f t="shared" si="19"/>
        <v>9</v>
      </c>
      <c r="X41" s="277">
        <f t="shared" si="20"/>
        <v>21</v>
      </c>
      <c r="Y41" s="277">
        <f t="shared" si="21"/>
        <v>33</v>
      </c>
      <c r="Z41" s="277">
        <f t="shared" si="22"/>
        <v>45</v>
      </c>
    </row>
    <row r="42" spans="2:26" hidden="1">
      <c r="B42" s="201" t="s">
        <v>625</v>
      </c>
      <c r="C42" s="201" t="str">
        <f>'Daily Mbr Ins'!C87</f>
        <v>007</v>
      </c>
      <c r="D42" s="201">
        <f>'Daily Mbr Ins'!B87</f>
        <v>10441</v>
      </c>
      <c r="E42" s="201" t="str">
        <f>'Daily Mbr Ins'!D87</f>
        <v>Tucson</v>
      </c>
      <c r="F42" s="201">
        <f>'Daily Mbr Ins'!F87</f>
        <v>14</v>
      </c>
      <c r="G42" s="201">
        <f>'Daily Mbr Ins'!L87</f>
        <v>0</v>
      </c>
      <c r="H42" s="241">
        <f t="shared" si="17"/>
        <v>0</v>
      </c>
      <c r="I42" s="242">
        <f t="shared" si="1"/>
        <v>14</v>
      </c>
      <c r="J42" s="201">
        <f>'Daily Mbr Ins'!N87</f>
        <v>5</v>
      </c>
      <c r="K42" s="201">
        <f>'Daily Mbr Ins'!T87</f>
        <v>0</v>
      </c>
      <c r="L42" s="241">
        <f t="shared" si="18"/>
        <v>0</v>
      </c>
      <c r="M42" s="201">
        <f t="shared" si="3"/>
        <v>5</v>
      </c>
      <c r="N42" s="256" t="str">
        <f t="shared" si="23"/>
        <v>Yes</v>
      </c>
      <c r="O42" s="256" t="str">
        <f t="shared" si="24"/>
        <v>No</v>
      </c>
      <c r="P42" s="256" t="str">
        <f t="shared" si="25"/>
        <v>No</v>
      </c>
      <c r="Q42" s="256" t="str">
        <f t="shared" si="26"/>
        <v>No</v>
      </c>
      <c r="R42" s="387" t="str">
        <f t="shared" si="27"/>
        <v>No</v>
      </c>
      <c r="S42" s="387" t="str">
        <f t="shared" si="28"/>
        <v>No</v>
      </c>
      <c r="T42" s="387" t="str">
        <f t="shared" si="29"/>
        <v>Yes</v>
      </c>
      <c r="U42" s="387" t="str">
        <f t="shared" si="30"/>
        <v>Yes</v>
      </c>
      <c r="V42" s="387" t="str">
        <f t="shared" si="31"/>
        <v>Yes</v>
      </c>
      <c r="W42" s="277">
        <f t="shared" si="19"/>
        <v>14</v>
      </c>
      <c r="X42" s="277">
        <f t="shared" si="20"/>
        <v>28</v>
      </c>
      <c r="Y42" s="277">
        <f t="shared" si="21"/>
        <v>42</v>
      </c>
      <c r="Z42" s="277">
        <f t="shared" si="22"/>
        <v>56</v>
      </c>
    </row>
    <row r="43" spans="2:26" hidden="1">
      <c r="B43" s="201" t="s">
        <v>625</v>
      </c>
      <c r="C43" s="201" t="str">
        <f>'Daily Mbr Ins'!C101</f>
        <v>007</v>
      </c>
      <c r="D43" s="201">
        <f>'Daily Mbr Ins'!B101</f>
        <v>11855</v>
      </c>
      <c r="E43" s="201" t="str">
        <f>'Daily Mbr Ins'!D101</f>
        <v>Tucson</v>
      </c>
      <c r="F43" s="201">
        <f>'Daily Mbr Ins'!F101</f>
        <v>6</v>
      </c>
      <c r="G43" s="201">
        <f>'Daily Mbr Ins'!L101</f>
        <v>0</v>
      </c>
      <c r="H43" s="241">
        <f t="shared" si="17"/>
        <v>0</v>
      </c>
      <c r="I43" s="242">
        <f t="shared" si="1"/>
        <v>6</v>
      </c>
      <c r="J43" s="201">
        <f>'Daily Mbr Ins'!N101</f>
        <v>3</v>
      </c>
      <c r="K43" s="201">
        <f>'Daily Mbr Ins'!T101</f>
        <v>-1</v>
      </c>
      <c r="L43" s="241">
        <f t="shared" si="18"/>
        <v>-33.333333333333336</v>
      </c>
      <c r="M43" s="201">
        <f t="shared" si="3"/>
        <v>4</v>
      </c>
      <c r="N43" s="256" t="str">
        <f t="shared" si="23"/>
        <v>Yes</v>
      </c>
      <c r="O43" s="256" t="str">
        <f t="shared" si="24"/>
        <v>Yes</v>
      </c>
      <c r="P43" s="256" t="str">
        <f t="shared" si="25"/>
        <v>No</v>
      </c>
      <c r="Q43" s="256" t="str">
        <f t="shared" si="26"/>
        <v>No</v>
      </c>
      <c r="R43" s="387" t="str">
        <f t="shared" si="27"/>
        <v>No</v>
      </c>
      <c r="S43" s="387" t="str">
        <f t="shared" si="28"/>
        <v>No</v>
      </c>
      <c r="T43" s="387" t="str">
        <f t="shared" si="29"/>
        <v>Yes</v>
      </c>
      <c r="U43" s="387" t="str">
        <f t="shared" si="30"/>
        <v>No</v>
      </c>
      <c r="V43" s="387" t="str">
        <f t="shared" si="31"/>
        <v>Yes</v>
      </c>
      <c r="W43" s="277">
        <f t="shared" si="19"/>
        <v>6</v>
      </c>
      <c r="X43" s="277">
        <f t="shared" si="20"/>
        <v>12</v>
      </c>
      <c r="Y43" s="277">
        <f t="shared" si="21"/>
        <v>18</v>
      </c>
      <c r="Z43" s="277">
        <f t="shared" si="22"/>
        <v>24</v>
      </c>
    </row>
    <row r="44" spans="2:26" hidden="1">
      <c r="B44" s="201" t="s">
        <v>625</v>
      </c>
      <c r="C44" s="201" t="str">
        <f>'Daily Mbr Ins'!C114</f>
        <v>007</v>
      </c>
      <c r="D44" s="201">
        <f>'Daily Mbr Ins'!B114</f>
        <v>12696</v>
      </c>
      <c r="E44" s="201" t="str">
        <f>'Daily Mbr Ins'!D114</f>
        <v>Tucson</v>
      </c>
      <c r="F44" s="201">
        <f>'Daily Mbr Ins'!F114</f>
        <v>10</v>
      </c>
      <c r="G44" s="201">
        <f>'Daily Mbr Ins'!L114</f>
        <v>-5</v>
      </c>
      <c r="H44" s="241">
        <f t="shared" si="17"/>
        <v>-50</v>
      </c>
      <c r="I44" s="242">
        <f t="shared" si="1"/>
        <v>15</v>
      </c>
      <c r="J44" s="201">
        <f>'Daily Mbr Ins'!N114</f>
        <v>4</v>
      </c>
      <c r="K44" s="201">
        <f>'Daily Mbr Ins'!T114</f>
        <v>0</v>
      </c>
      <c r="L44" s="241">
        <f t="shared" si="18"/>
        <v>0</v>
      </c>
      <c r="M44" s="201">
        <f t="shared" si="3"/>
        <v>4</v>
      </c>
      <c r="N44" s="256" t="str">
        <f t="shared" si="23"/>
        <v>Yes</v>
      </c>
      <c r="O44" s="256" t="str">
        <f t="shared" si="24"/>
        <v>Yes</v>
      </c>
      <c r="P44" s="256" t="str">
        <f t="shared" si="25"/>
        <v>No</v>
      </c>
      <c r="Q44" s="256" t="str">
        <f t="shared" si="26"/>
        <v>No</v>
      </c>
      <c r="R44" s="387" t="str">
        <f t="shared" si="27"/>
        <v>No</v>
      </c>
      <c r="S44" s="387" t="str">
        <f t="shared" si="28"/>
        <v>Yes</v>
      </c>
      <c r="T44" s="387" t="str">
        <f t="shared" si="29"/>
        <v>Yes</v>
      </c>
      <c r="U44" s="387" t="str">
        <f t="shared" si="30"/>
        <v>No</v>
      </c>
      <c r="V44" s="387" t="str">
        <f t="shared" si="31"/>
        <v>No</v>
      </c>
      <c r="W44" s="277">
        <f t="shared" si="19"/>
        <v>15</v>
      </c>
      <c r="X44" s="277">
        <f t="shared" si="20"/>
        <v>25</v>
      </c>
      <c r="Y44" s="277">
        <f t="shared" si="21"/>
        <v>35</v>
      </c>
      <c r="Z44" s="277">
        <f t="shared" si="22"/>
        <v>45</v>
      </c>
    </row>
    <row r="45" spans="2:26" hidden="1">
      <c r="B45" s="201" t="s">
        <v>625</v>
      </c>
      <c r="C45" s="201" t="str">
        <f>'Daily Mbr Ins'!C124</f>
        <v>007</v>
      </c>
      <c r="D45" s="246">
        <f>'Daily Mbr Ins'!B124</f>
        <v>13435</v>
      </c>
      <c r="E45" s="246" t="str">
        <f>'Daily Mbr Ins'!D124</f>
        <v>Davis-Monthan Afb,</v>
      </c>
      <c r="F45" s="201">
        <f>'Daily Mbr Ins'!F124</f>
        <v>4</v>
      </c>
      <c r="G45" s="201">
        <f>'Daily Mbr Ins'!L124</f>
        <v>0</v>
      </c>
      <c r="H45" s="241">
        <f t="shared" si="17"/>
        <v>0</v>
      </c>
      <c r="I45" s="242">
        <f t="shared" si="1"/>
        <v>4</v>
      </c>
      <c r="J45" s="201">
        <f>'Daily Mbr Ins'!N124</f>
        <v>3</v>
      </c>
      <c r="K45" s="201">
        <f>'Daily Mbr Ins'!T124</f>
        <v>0</v>
      </c>
      <c r="L45" s="241">
        <f t="shared" si="18"/>
        <v>0</v>
      </c>
      <c r="M45" s="201">
        <f t="shared" si="3"/>
        <v>3</v>
      </c>
      <c r="N45" s="256"/>
      <c r="O45" s="256"/>
      <c r="P45" s="256"/>
      <c r="Q45" s="256"/>
      <c r="R45" s="387"/>
      <c r="S45" s="387"/>
      <c r="T45" s="387"/>
      <c r="U45" s="387"/>
      <c r="V45" s="387"/>
      <c r="W45" s="277">
        <f t="shared" si="19"/>
        <v>4</v>
      </c>
      <c r="X45" s="277">
        <f t="shared" si="20"/>
        <v>8</v>
      </c>
      <c r="Y45" s="277">
        <f t="shared" si="21"/>
        <v>12</v>
      </c>
      <c r="Z45" s="277">
        <f t="shared" si="22"/>
        <v>16</v>
      </c>
    </row>
    <row r="46" spans="2:26">
      <c r="B46" s="201" t="s">
        <v>620</v>
      </c>
      <c r="C46" s="201" t="str">
        <f>'Daily Mbr Ins'!C19</f>
        <v>008</v>
      </c>
      <c r="D46" s="201">
        <f>'Daily Mbr Ins'!B19</f>
        <v>3121</v>
      </c>
      <c r="E46" s="201" t="str">
        <f>'Daily Mbr Ins'!D19</f>
        <v>Chandler</v>
      </c>
      <c r="F46" s="201">
        <f>'Daily Mbr Ins'!F19</f>
        <v>20</v>
      </c>
      <c r="G46" s="201">
        <f>'Daily Mbr Ins'!L19</f>
        <v>0</v>
      </c>
      <c r="H46" s="241">
        <f t="shared" si="17"/>
        <v>0</v>
      </c>
      <c r="I46" s="242">
        <f t="shared" si="1"/>
        <v>20</v>
      </c>
      <c r="J46" s="201">
        <f>'Daily Mbr Ins'!N19</f>
        <v>7</v>
      </c>
      <c r="K46" s="201">
        <f>'Daily Mbr Ins'!T19</f>
        <v>-1</v>
      </c>
      <c r="L46" s="241">
        <f t="shared" si="18"/>
        <v>-14.285714285714286</v>
      </c>
      <c r="M46" s="201">
        <f t="shared" si="3"/>
        <v>8</v>
      </c>
      <c r="N46" s="256" t="str">
        <f t="shared" ref="N46:N54" si="32">IF(COUNTIF(Missing185,D46)=0,"Yes","No")</f>
        <v>Yes</v>
      </c>
      <c r="O46" s="256" t="str">
        <f t="shared" ref="O46:O54" si="33">IF(COUNTIF(Missing365,D46)=0,"Yes","No")</f>
        <v>Yes</v>
      </c>
      <c r="P46" s="256" t="str">
        <f t="shared" ref="P46:P54" si="34">IF(COUNTIF(Missing1728,D46)=0,"Yes","No")</f>
        <v>No</v>
      </c>
      <c r="Q46" s="256" t="str">
        <f t="shared" ref="Q46:Q54" si="35">IF(COUNTIF(MissingSP7,D46)=0,"Yes","No")</f>
        <v>No</v>
      </c>
      <c r="R46" s="387" t="str">
        <f t="shared" ref="R46:R54" si="36">IF(AND($S46&gt;="Yes", $T46&gt;="Yes", $U46&gt;="Yes", $V46&gt;="Yes"), "Yes", "No")</f>
        <v>No</v>
      </c>
      <c r="S46" s="387" t="str">
        <f t="shared" ref="S46:S54" si="37">IF((COUNTIF(ProgramDir,D46)=0),"No","Yes")</f>
        <v>No</v>
      </c>
      <c r="T46" s="387" t="str">
        <f t="shared" ref="T46:T54" si="38">IF(COUNTIF(NonCompliantGrandKnight,D46)=0,"No","Yes")</f>
        <v>Yes</v>
      </c>
      <c r="U46" s="387" t="str">
        <f t="shared" ref="U46:U54" si="39">IF(COUNTIF(FamilyDir,D46)=0,"No","Yes")</f>
        <v>No</v>
      </c>
      <c r="V46" s="387" t="str">
        <f t="shared" ref="V46:V54" si="40">IF(COUNTIF(CommunityDir,D46)=0,"No","Yes")</f>
        <v>No</v>
      </c>
      <c r="W46" s="277">
        <f t="shared" si="19"/>
        <v>20</v>
      </c>
      <c r="X46" s="277">
        <f t="shared" si="20"/>
        <v>40</v>
      </c>
      <c r="Y46" s="277">
        <f t="shared" si="21"/>
        <v>60</v>
      </c>
      <c r="Z46" s="277">
        <f t="shared" si="22"/>
        <v>80</v>
      </c>
    </row>
    <row r="47" spans="2:26">
      <c r="B47" s="201" t="s">
        <v>620</v>
      </c>
      <c r="C47" s="201" t="str">
        <f>'Daily Mbr Ins'!C78</f>
        <v>008</v>
      </c>
      <c r="D47" s="201">
        <f>'Daily Mbr Ins'!B78</f>
        <v>9678</v>
      </c>
      <c r="E47" s="201" t="str">
        <f>'Daily Mbr Ins'!D78</f>
        <v>Sun Lakes</v>
      </c>
      <c r="F47" s="201">
        <f>'Daily Mbr Ins'!F78</f>
        <v>10</v>
      </c>
      <c r="G47" s="201">
        <f>'Daily Mbr Ins'!L78</f>
        <v>0</v>
      </c>
      <c r="H47" s="241">
        <f t="shared" si="17"/>
        <v>0</v>
      </c>
      <c r="I47" s="242">
        <f t="shared" si="1"/>
        <v>10</v>
      </c>
      <c r="J47" s="201">
        <f>'Daily Mbr Ins'!N78</f>
        <v>4</v>
      </c>
      <c r="K47" s="201">
        <f>'Daily Mbr Ins'!T78</f>
        <v>0</v>
      </c>
      <c r="L47" s="241">
        <f t="shared" si="18"/>
        <v>0</v>
      </c>
      <c r="M47" s="201">
        <f t="shared" si="3"/>
        <v>4</v>
      </c>
      <c r="N47" s="256" t="str">
        <f t="shared" si="32"/>
        <v>Yes</v>
      </c>
      <c r="O47" s="256" t="str">
        <f t="shared" si="33"/>
        <v>No</v>
      </c>
      <c r="P47" s="256" t="str">
        <f t="shared" si="34"/>
        <v>No</v>
      </c>
      <c r="Q47" s="256" t="str">
        <f t="shared" si="35"/>
        <v>No</v>
      </c>
      <c r="R47" s="387" t="str">
        <f t="shared" si="36"/>
        <v>No</v>
      </c>
      <c r="S47" s="387" t="str">
        <f t="shared" si="37"/>
        <v>No</v>
      </c>
      <c r="T47" s="387" t="str">
        <f t="shared" si="38"/>
        <v>Yes</v>
      </c>
      <c r="U47" s="387" t="str">
        <f t="shared" si="39"/>
        <v>No</v>
      </c>
      <c r="V47" s="387" t="str">
        <f t="shared" si="40"/>
        <v>No</v>
      </c>
      <c r="W47" s="277">
        <f t="shared" si="19"/>
        <v>10</v>
      </c>
      <c r="X47" s="277">
        <f t="shared" si="20"/>
        <v>20</v>
      </c>
      <c r="Y47" s="277">
        <f t="shared" si="21"/>
        <v>30</v>
      </c>
      <c r="Z47" s="277">
        <f t="shared" si="22"/>
        <v>40</v>
      </c>
    </row>
    <row r="48" spans="2:26">
      <c r="B48" s="201" t="s">
        <v>620</v>
      </c>
      <c r="C48" s="201" t="str">
        <f>'Daily Mbr Ins'!C88</f>
        <v>008</v>
      </c>
      <c r="D48" s="201">
        <f>'Daily Mbr Ins'!B88</f>
        <v>10540</v>
      </c>
      <c r="E48" s="201" t="str">
        <f>'Daily Mbr Ins'!D88</f>
        <v>Gilbert</v>
      </c>
      <c r="F48" s="201">
        <f>'Daily Mbr Ins'!F88</f>
        <v>26</v>
      </c>
      <c r="G48" s="201">
        <f>'Daily Mbr Ins'!L88</f>
        <v>2</v>
      </c>
      <c r="H48" s="241">
        <f t="shared" si="17"/>
        <v>7.6923076923076925</v>
      </c>
      <c r="I48" s="242">
        <f t="shared" si="1"/>
        <v>24</v>
      </c>
      <c r="J48" s="201">
        <f>'Daily Mbr Ins'!N88</f>
        <v>9</v>
      </c>
      <c r="K48" s="201">
        <f>'Daily Mbr Ins'!T88</f>
        <v>1</v>
      </c>
      <c r="L48" s="241">
        <f t="shared" si="18"/>
        <v>11.111111111111111</v>
      </c>
      <c r="M48" s="201">
        <f t="shared" si="3"/>
        <v>8</v>
      </c>
      <c r="N48" s="256" t="str">
        <f t="shared" si="32"/>
        <v>Yes</v>
      </c>
      <c r="O48" s="256" t="str">
        <f t="shared" si="33"/>
        <v>Yes</v>
      </c>
      <c r="P48" s="256" t="str">
        <f t="shared" si="34"/>
        <v>No</v>
      </c>
      <c r="Q48" s="256" t="str">
        <f t="shared" si="35"/>
        <v>No</v>
      </c>
      <c r="R48" s="387" t="str">
        <f t="shared" si="36"/>
        <v>No</v>
      </c>
      <c r="S48" s="387" t="str">
        <f t="shared" si="37"/>
        <v>No</v>
      </c>
      <c r="T48" s="387" t="str">
        <f t="shared" si="38"/>
        <v>Yes</v>
      </c>
      <c r="U48" s="387" t="str">
        <f t="shared" si="39"/>
        <v>No</v>
      </c>
      <c r="V48" s="387" t="str">
        <f t="shared" si="40"/>
        <v>No</v>
      </c>
      <c r="W48" s="277">
        <f t="shared" si="19"/>
        <v>24</v>
      </c>
      <c r="X48" s="277">
        <f t="shared" si="20"/>
        <v>50</v>
      </c>
      <c r="Y48" s="277">
        <f t="shared" si="21"/>
        <v>76</v>
      </c>
      <c r="Z48" s="277">
        <f t="shared" si="22"/>
        <v>102</v>
      </c>
    </row>
    <row r="49" spans="2:26">
      <c r="B49" s="277" t="s">
        <v>620</v>
      </c>
      <c r="C49" s="277" t="str">
        <f>'Daily Mbr Ins'!C96</f>
        <v>008</v>
      </c>
      <c r="D49" s="277">
        <f>'Daily Mbr Ins'!B96</f>
        <v>11536</v>
      </c>
      <c r="E49" s="277" t="str">
        <f>'Daily Mbr Ins'!D96</f>
        <v>Mesa</v>
      </c>
      <c r="F49" s="201">
        <f>'Daily Mbr Ins'!F96</f>
        <v>19</v>
      </c>
      <c r="G49" s="201">
        <f>'Daily Mbr Ins'!L96</f>
        <v>2</v>
      </c>
      <c r="H49" s="241">
        <f t="shared" si="17"/>
        <v>10.526315789473685</v>
      </c>
      <c r="I49" s="242">
        <f t="shared" si="1"/>
        <v>17</v>
      </c>
      <c r="J49" s="201">
        <f>'Daily Mbr Ins'!N96</f>
        <v>7</v>
      </c>
      <c r="K49" s="201">
        <f>'Daily Mbr Ins'!T96</f>
        <v>2</v>
      </c>
      <c r="L49" s="241">
        <f t="shared" si="18"/>
        <v>28.571428571428573</v>
      </c>
      <c r="M49" s="201">
        <f t="shared" si="3"/>
        <v>5</v>
      </c>
      <c r="N49" s="256" t="str">
        <f t="shared" si="32"/>
        <v>Yes</v>
      </c>
      <c r="O49" s="256" t="str">
        <f t="shared" si="33"/>
        <v>No</v>
      </c>
      <c r="P49" s="256" t="str">
        <f t="shared" si="34"/>
        <v>No</v>
      </c>
      <c r="Q49" s="256" t="str">
        <f t="shared" si="35"/>
        <v>No</v>
      </c>
      <c r="R49" s="387" t="str">
        <f t="shared" si="36"/>
        <v>No</v>
      </c>
      <c r="S49" s="387" t="str">
        <f t="shared" si="37"/>
        <v>No</v>
      </c>
      <c r="T49" s="387" t="str">
        <f t="shared" si="38"/>
        <v>Yes</v>
      </c>
      <c r="U49" s="387" t="str">
        <f t="shared" si="39"/>
        <v>No</v>
      </c>
      <c r="V49" s="387" t="str">
        <f t="shared" si="40"/>
        <v>No</v>
      </c>
      <c r="W49" s="277">
        <f t="shared" si="19"/>
        <v>17</v>
      </c>
      <c r="X49" s="277">
        <f t="shared" si="20"/>
        <v>36</v>
      </c>
      <c r="Y49" s="277">
        <f t="shared" si="21"/>
        <v>55</v>
      </c>
      <c r="Z49" s="277">
        <f t="shared" si="22"/>
        <v>74</v>
      </c>
    </row>
    <row r="50" spans="2:26">
      <c r="B50" s="277" t="s">
        <v>620</v>
      </c>
      <c r="C50" s="277" t="str">
        <f>'Daily Mbr Ins'!C154</f>
        <v>008</v>
      </c>
      <c r="D50" s="277">
        <f>'Daily Mbr Ins'!B154</f>
        <v>16277</v>
      </c>
      <c r="E50" s="277" t="str">
        <f>'Daily Mbr Ins'!D154</f>
        <v>Chandler</v>
      </c>
      <c r="F50" s="201">
        <f>'Daily Mbr Ins'!F154</f>
        <v>6</v>
      </c>
      <c r="G50" s="201">
        <f>'Daily Mbr Ins'!L154</f>
        <v>1</v>
      </c>
      <c r="H50" s="241">
        <f t="shared" si="17"/>
        <v>16.666666666666668</v>
      </c>
      <c r="I50" s="242">
        <f t="shared" si="1"/>
        <v>5</v>
      </c>
      <c r="J50" s="201">
        <f>'Daily Mbr Ins'!N154</f>
        <v>3</v>
      </c>
      <c r="K50" s="201">
        <f>'Daily Mbr Ins'!T154</f>
        <v>1</v>
      </c>
      <c r="L50" s="241">
        <f t="shared" si="18"/>
        <v>33.333333333333336</v>
      </c>
      <c r="M50" s="201">
        <f t="shared" si="3"/>
        <v>2</v>
      </c>
      <c r="N50" s="256" t="str">
        <f t="shared" si="32"/>
        <v>Yes</v>
      </c>
      <c r="O50" s="256" t="str">
        <f t="shared" si="33"/>
        <v>Yes</v>
      </c>
      <c r="P50" s="256" t="str">
        <f t="shared" si="34"/>
        <v>No</v>
      </c>
      <c r="Q50" s="256" t="str">
        <f t="shared" si="35"/>
        <v>No</v>
      </c>
      <c r="R50" s="387" t="str">
        <f t="shared" si="36"/>
        <v>No</v>
      </c>
      <c r="S50" s="387" t="str">
        <f t="shared" si="37"/>
        <v>Yes</v>
      </c>
      <c r="T50" s="387" t="str">
        <f t="shared" si="38"/>
        <v>Yes</v>
      </c>
      <c r="U50" s="387" t="str">
        <f t="shared" si="39"/>
        <v>No</v>
      </c>
      <c r="V50" s="387" t="str">
        <f t="shared" si="40"/>
        <v>Yes</v>
      </c>
      <c r="W50" s="277">
        <f t="shared" si="19"/>
        <v>5</v>
      </c>
      <c r="X50" s="277">
        <f t="shared" si="20"/>
        <v>11</v>
      </c>
      <c r="Y50" s="277">
        <f t="shared" si="21"/>
        <v>17</v>
      </c>
      <c r="Z50" s="277">
        <f t="shared" si="22"/>
        <v>23</v>
      </c>
    </row>
    <row r="51" spans="2:26" hidden="1">
      <c r="B51" s="277" t="s">
        <v>644</v>
      </c>
      <c r="C51" s="277" t="str">
        <f>'Daily Mbr Ins'!C39</f>
        <v>009</v>
      </c>
      <c r="D51" s="277">
        <f>'Daily Mbr Ins'!B39</f>
        <v>6627</v>
      </c>
      <c r="E51" s="277" t="str">
        <f>'Daily Mbr Ins'!D39</f>
        <v>Tempe</v>
      </c>
      <c r="F51" s="201">
        <f>'Daily Mbr Ins'!F39</f>
        <v>10</v>
      </c>
      <c r="G51" s="201">
        <f>'Daily Mbr Ins'!L39</f>
        <v>0</v>
      </c>
      <c r="H51" s="241">
        <f t="shared" si="17"/>
        <v>0</v>
      </c>
      <c r="I51" s="242">
        <f t="shared" si="1"/>
        <v>10</v>
      </c>
      <c r="J51" s="201">
        <f>'Daily Mbr Ins'!N39</f>
        <v>3</v>
      </c>
      <c r="K51" s="201">
        <f>'Daily Mbr Ins'!T39</f>
        <v>0</v>
      </c>
      <c r="L51" s="241">
        <f t="shared" si="18"/>
        <v>0</v>
      </c>
      <c r="M51" s="201">
        <f t="shared" si="3"/>
        <v>3</v>
      </c>
      <c r="N51" s="256" t="str">
        <f t="shared" si="32"/>
        <v>Yes</v>
      </c>
      <c r="O51" s="256" t="str">
        <f t="shared" si="33"/>
        <v>Yes</v>
      </c>
      <c r="P51" s="256" t="str">
        <f t="shared" si="34"/>
        <v>No</v>
      </c>
      <c r="Q51" s="256" t="str">
        <f t="shared" si="35"/>
        <v>No</v>
      </c>
      <c r="R51" s="387" t="str">
        <f t="shared" si="36"/>
        <v>No</v>
      </c>
      <c r="S51" s="387" t="str">
        <f t="shared" si="37"/>
        <v>Yes</v>
      </c>
      <c r="T51" s="387" t="str">
        <f t="shared" si="38"/>
        <v>Yes</v>
      </c>
      <c r="U51" s="387" t="str">
        <f t="shared" si="39"/>
        <v>No</v>
      </c>
      <c r="V51" s="387" t="str">
        <f t="shared" si="40"/>
        <v>No</v>
      </c>
      <c r="W51" s="277">
        <f t="shared" si="19"/>
        <v>10</v>
      </c>
      <c r="X51" s="277">
        <f t="shared" si="20"/>
        <v>20</v>
      </c>
      <c r="Y51" s="277">
        <f t="shared" si="21"/>
        <v>30</v>
      </c>
      <c r="Z51" s="277">
        <f t="shared" si="22"/>
        <v>40</v>
      </c>
    </row>
    <row r="52" spans="2:26" hidden="1">
      <c r="B52" s="277" t="s">
        <v>644</v>
      </c>
      <c r="C52" s="277" t="str">
        <f>'Daily Mbr Ins'!C74</f>
        <v>009</v>
      </c>
      <c r="D52" s="277">
        <f>'Daily Mbr Ins'!B74</f>
        <v>9446</v>
      </c>
      <c r="E52" s="277" t="str">
        <f>'Daily Mbr Ins'!D74</f>
        <v>Mesa</v>
      </c>
      <c r="F52" s="201">
        <f>'Daily Mbr Ins'!F74</f>
        <v>6</v>
      </c>
      <c r="G52" s="201">
        <f>'Daily Mbr Ins'!L74</f>
        <v>0</v>
      </c>
      <c r="H52" s="241">
        <f t="shared" si="17"/>
        <v>0</v>
      </c>
      <c r="I52" s="242">
        <f t="shared" si="1"/>
        <v>6</v>
      </c>
      <c r="J52" s="201">
        <f>'Daily Mbr Ins'!N74</f>
        <v>3</v>
      </c>
      <c r="K52" s="201">
        <f>'Daily Mbr Ins'!T74</f>
        <v>0</v>
      </c>
      <c r="L52" s="241">
        <f t="shared" si="18"/>
        <v>0</v>
      </c>
      <c r="M52" s="201">
        <f t="shared" si="3"/>
        <v>3</v>
      </c>
      <c r="N52" s="256" t="str">
        <f t="shared" si="32"/>
        <v>No</v>
      </c>
      <c r="O52" s="256" t="str">
        <f t="shared" si="33"/>
        <v>No</v>
      </c>
      <c r="P52" s="256" t="str">
        <f t="shared" si="34"/>
        <v>No</v>
      </c>
      <c r="Q52" s="256" t="str">
        <f t="shared" si="35"/>
        <v>No</v>
      </c>
      <c r="R52" s="387" t="str">
        <f t="shared" si="36"/>
        <v>No</v>
      </c>
      <c r="S52" s="387" t="str">
        <f t="shared" si="37"/>
        <v>No</v>
      </c>
      <c r="T52" s="387" t="str">
        <f t="shared" si="38"/>
        <v>No</v>
      </c>
      <c r="U52" s="387" t="str">
        <f t="shared" si="39"/>
        <v>No</v>
      </c>
      <c r="V52" s="387" t="str">
        <f t="shared" si="40"/>
        <v>No</v>
      </c>
      <c r="W52" s="277">
        <f t="shared" si="19"/>
        <v>6</v>
      </c>
      <c r="X52" s="277">
        <f t="shared" si="20"/>
        <v>12</v>
      </c>
      <c r="Y52" s="277">
        <f t="shared" si="21"/>
        <v>18</v>
      </c>
      <c r="Z52" s="277">
        <f t="shared" si="22"/>
        <v>24</v>
      </c>
    </row>
    <row r="53" spans="2:26" hidden="1">
      <c r="B53" s="277" t="s">
        <v>644</v>
      </c>
      <c r="C53" s="277" t="str">
        <f>'Daily Mbr Ins'!C76</f>
        <v>009</v>
      </c>
      <c r="D53" s="277">
        <f>'Daily Mbr Ins'!B76</f>
        <v>9482</v>
      </c>
      <c r="E53" s="277" t="str">
        <f>'Daily Mbr Ins'!D76</f>
        <v>Chandler</v>
      </c>
      <c r="F53" s="201">
        <f>'Daily Mbr Ins'!F76</f>
        <v>23</v>
      </c>
      <c r="G53" s="201">
        <f>'Daily Mbr Ins'!L76</f>
        <v>0</v>
      </c>
      <c r="H53" s="241">
        <f t="shared" si="17"/>
        <v>0</v>
      </c>
      <c r="I53" s="242">
        <f t="shared" si="1"/>
        <v>23</v>
      </c>
      <c r="J53" s="201">
        <f>'Daily Mbr Ins'!N76</f>
        <v>8</v>
      </c>
      <c r="K53" s="201">
        <f>'Daily Mbr Ins'!T76</f>
        <v>1</v>
      </c>
      <c r="L53" s="241">
        <f t="shared" si="18"/>
        <v>12.5</v>
      </c>
      <c r="M53" s="201">
        <f t="shared" si="3"/>
        <v>7</v>
      </c>
      <c r="N53" s="256" t="str">
        <f t="shared" si="32"/>
        <v>Yes</v>
      </c>
      <c r="O53" s="256" t="str">
        <f t="shared" si="33"/>
        <v>Yes</v>
      </c>
      <c r="P53" s="256" t="str">
        <f t="shared" si="34"/>
        <v>No</v>
      </c>
      <c r="Q53" s="256" t="str">
        <f t="shared" si="35"/>
        <v>No</v>
      </c>
      <c r="R53" s="387" t="str">
        <f t="shared" si="36"/>
        <v>Yes</v>
      </c>
      <c r="S53" s="387" t="str">
        <f t="shared" si="37"/>
        <v>Yes</v>
      </c>
      <c r="T53" s="387" t="str">
        <f t="shared" si="38"/>
        <v>Yes</v>
      </c>
      <c r="U53" s="387" t="str">
        <f t="shared" si="39"/>
        <v>Yes</v>
      </c>
      <c r="V53" s="387" t="str">
        <f t="shared" si="40"/>
        <v>Yes</v>
      </c>
      <c r="W53" s="277">
        <f t="shared" si="19"/>
        <v>23</v>
      </c>
      <c r="X53" s="277">
        <f t="shared" si="20"/>
        <v>46</v>
      </c>
      <c r="Y53" s="277">
        <f t="shared" si="21"/>
        <v>69</v>
      </c>
      <c r="Z53" s="277">
        <f t="shared" si="22"/>
        <v>92</v>
      </c>
    </row>
    <row r="54" spans="2:26" hidden="1">
      <c r="B54" s="277" t="s">
        <v>644</v>
      </c>
      <c r="C54" s="277" t="str">
        <f>'Daily Mbr Ins'!C129</f>
        <v>009</v>
      </c>
      <c r="D54" s="277">
        <f>'Daily Mbr Ins'!B129</f>
        <v>13836</v>
      </c>
      <c r="E54" s="277" t="str">
        <f>'Daily Mbr Ins'!D129</f>
        <v>Tempe</v>
      </c>
      <c r="F54" s="201">
        <f>'Daily Mbr Ins'!F129</f>
        <v>7</v>
      </c>
      <c r="G54" s="201">
        <f>'Daily Mbr Ins'!L129</f>
        <v>1</v>
      </c>
      <c r="H54" s="241">
        <f t="shared" si="17"/>
        <v>14.285714285714286</v>
      </c>
      <c r="I54" s="242">
        <f t="shared" si="1"/>
        <v>6</v>
      </c>
      <c r="J54" s="201">
        <f>'Daily Mbr Ins'!N129</f>
        <v>3</v>
      </c>
      <c r="K54" s="201">
        <f>'Daily Mbr Ins'!T129</f>
        <v>0</v>
      </c>
      <c r="L54" s="241">
        <f t="shared" si="18"/>
        <v>0</v>
      </c>
      <c r="M54" s="201">
        <f t="shared" si="3"/>
        <v>3</v>
      </c>
      <c r="N54" s="256" t="str">
        <f t="shared" si="32"/>
        <v>Yes</v>
      </c>
      <c r="O54" s="256" t="str">
        <f t="shared" si="33"/>
        <v>Yes</v>
      </c>
      <c r="P54" s="256" t="str">
        <f t="shared" si="34"/>
        <v>No</v>
      </c>
      <c r="Q54" s="256" t="str">
        <f t="shared" si="35"/>
        <v>No</v>
      </c>
      <c r="R54" s="387" t="str">
        <f t="shared" si="36"/>
        <v>No</v>
      </c>
      <c r="S54" s="387" t="str">
        <f t="shared" si="37"/>
        <v>No</v>
      </c>
      <c r="T54" s="387" t="str">
        <f t="shared" si="38"/>
        <v>No</v>
      </c>
      <c r="U54" s="387" t="str">
        <f t="shared" si="39"/>
        <v>No</v>
      </c>
      <c r="V54" s="387" t="str">
        <f t="shared" si="40"/>
        <v>No</v>
      </c>
      <c r="W54" s="277">
        <f t="shared" si="19"/>
        <v>6</v>
      </c>
      <c r="X54" s="277">
        <f t="shared" si="20"/>
        <v>13</v>
      </c>
      <c r="Y54" s="277">
        <f t="shared" si="21"/>
        <v>20</v>
      </c>
      <c r="Z54" s="277">
        <f t="shared" si="22"/>
        <v>27</v>
      </c>
    </row>
    <row r="55" spans="2:26" hidden="1">
      <c r="B55" s="201" t="s">
        <v>644</v>
      </c>
      <c r="C55" s="201" t="str">
        <f>'Daily Mbr Ins'!C140</f>
        <v>009</v>
      </c>
      <c r="D55" s="246">
        <f>'Daily Mbr Ins'!B140</f>
        <v>14340</v>
      </c>
      <c r="E55" s="246" t="str">
        <f>'Daily Mbr Ins'!D140</f>
        <v>Phoenix</v>
      </c>
      <c r="F55" s="201">
        <f>'Daily Mbr Ins'!F140</f>
        <v>4</v>
      </c>
      <c r="G55" s="201">
        <f>'Daily Mbr Ins'!L140</f>
        <v>0</v>
      </c>
      <c r="H55" s="241">
        <f t="shared" si="17"/>
        <v>0</v>
      </c>
      <c r="I55" s="242">
        <f t="shared" si="1"/>
        <v>4</v>
      </c>
      <c r="J55" s="201">
        <f>'Daily Mbr Ins'!N140</f>
        <v>3</v>
      </c>
      <c r="K55" s="201">
        <f>'Daily Mbr Ins'!T140</f>
        <v>0</v>
      </c>
      <c r="L55" s="241">
        <f t="shared" si="18"/>
        <v>0</v>
      </c>
      <c r="M55" s="201">
        <f t="shared" si="3"/>
        <v>3</v>
      </c>
      <c r="N55" s="256"/>
      <c r="O55" s="256"/>
      <c r="P55" s="256"/>
      <c r="Q55" s="256"/>
      <c r="R55" s="387"/>
      <c r="S55" s="387"/>
      <c r="T55" s="387"/>
      <c r="U55" s="387"/>
      <c r="V55" s="387"/>
      <c r="W55" s="277">
        <f t="shared" si="19"/>
        <v>4</v>
      </c>
      <c r="X55" s="277">
        <f t="shared" si="20"/>
        <v>8</v>
      </c>
      <c r="Y55" s="277">
        <f t="shared" si="21"/>
        <v>12</v>
      </c>
      <c r="Z55" s="277">
        <f t="shared" si="22"/>
        <v>16</v>
      </c>
    </row>
    <row r="56" spans="2:26" hidden="1">
      <c r="B56" s="201" t="s">
        <v>644</v>
      </c>
      <c r="C56" s="201" t="str">
        <f>'Daily Mbr Ins'!C23</f>
        <v>010</v>
      </c>
      <c r="D56" s="201">
        <f>'Daily Mbr Ins'!B23</f>
        <v>3419</v>
      </c>
      <c r="E56" s="201" t="str">
        <f>'Daily Mbr Ins'!D23</f>
        <v>Mesa</v>
      </c>
      <c r="F56" s="201">
        <f>'Daily Mbr Ins'!F23</f>
        <v>11</v>
      </c>
      <c r="G56" s="201">
        <f>'Daily Mbr Ins'!L23</f>
        <v>0</v>
      </c>
      <c r="H56" s="241">
        <f t="shared" si="17"/>
        <v>0</v>
      </c>
      <c r="I56" s="242">
        <f t="shared" si="1"/>
        <v>11</v>
      </c>
      <c r="J56" s="201">
        <f>'Daily Mbr Ins'!N23</f>
        <v>4</v>
      </c>
      <c r="K56" s="201">
        <f>'Daily Mbr Ins'!T23</f>
        <v>-1</v>
      </c>
      <c r="L56" s="241">
        <f t="shared" si="18"/>
        <v>-25</v>
      </c>
      <c r="M56" s="201">
        <f t="shared" si="3"/>
        <v>5</v>
      </c>
      <c r="N56" s="256" t="str">
        <f>IF(COUNTIF(Missing185,D56)=0,"Yes","No")</f>
        <v>Yes</v>
      </c>
      <c r="O56" s="256" t="str">
        <f>IF(COUNTIF(Missing365,D56)=0,"Yes","No")</f>
        <v>Yes</v>
      </c>
      <c r="P56" s="256" t="str">
        <f>IF(COUNTIF(Missing1728,D56)=0,"Yes","No")</f>
        <v>No</v>
      </c>
      <c r="Q56" s="256" t="str">
        <f>IF(COUNTIF(MissingSP7,D56)=0,"Yes","No")</f>
        <v>No</v>
      </c>
      <c r="R56" s="387" t="str">
        <f>IF(AND($S56&gt;="Yes", $T56&gt;="Yes", $U56&gt;="Yes", $V56&gt;="Yes"), "Yes", "No")</f>
        <v>No</v>
      </c>
      <c r="S56" s="387" t="str">
        <f>IF((COUNTIF(ProgramDir,D56)=0),"No","Yes")</f>
        <v>Yes</v>
      </c>
      <c r="T56" s="387" t="str">
        <f>IF(COUNTIF(NonCompliantGrandKnight,D56)=0,"No","Yes")</f>
        <v>Yes</v>
      </c>
      <c r="U56" s="387" t="str">
        <f>IF(COUNTIF(FamilyDir,D56)=0,"No","Yes")</f>
        <v>No</v>
      </c>
      <c r="V56" s="387" t="str">
        <f>IF(COUNTIF(CommunityDir,D56)=0,"No","Yes")</f>
        <v>Yes</v>
      </c>
      <c r="W56" s="277">
        <f t="shared" si="19"/>
        <v>11</v>
      </c>
      <c r="X56" s="277">
        <f t="shared" si="20"/>
        <v>22</v>
      </c>
      <c r="Y56" s="277">
        <f t="shared" si="21"/>
        <v>33</v>
      </c>
      <c r="Z56" s="277">
        <f t="shared" si="22"/>
        <v>44</v>
      </c>
    </row>
    <row r="57" spans="2:26" hidden="1">
      <c r="B57" s="201" t="s">
        <v>644</v>
      </c>
      <c r="C57" s="201" t="str">
        <f>'Daily Mbr Ins'!C77</f>
        <v>010</v>
      </c>
      <c r="D57" s="201">
        <f>'Daily Mbr Ins'!B77</f>
        <v>9485</v>
      </c>
      <c r="E57" s="201" t="str">
        <f>'Daily Mbr Ins'!D77</f>
        <v>Mesa</v>
      </c>
      <c r="F57" s="201">
        <f>'Daily Mbr Ins'!F77</f>
        <v>13</v>
      </c>
      <c r="G57" s="201">
        <f>'Daily Mbr Ins'!L77</f>
        <v>0</v>
      </c>
      <c r="H57" s="241">
        <f t="shared" si="17"/>
        <v>0</v>
      </c>
      <c r="I57" s="242">
        <f t="shared" si="1"/>
        <v>13</v>
      </c>
      <c r="J57" s="201">
        <f>'Daily Mbr Ins'!N77</f>
        <v>5</v>
      </c>
      <c r="K57" s="201">
        <f>'Daily Mbr Ins'!T77</f>
        <v>-1</v>
      </c>
      <c r="L57" s="241">
        <f t="shared" si="18"/>
        <v>-20</v>
      </c>
      <c r="M57" s="201">
        <f t="shared" si="3"/>
        <v>6</v>
      </c>
      <c r="N57" s="256" t="str">
        <f>IF(COUNTIF(Missing185,D57)=0,"Yes","No")</f>
        <v>Yes</v>
      </c>
      <c r="O57" s="256" t="str">
        <f>IF(COUNTIF(Missing365,D57)=0,"Yes","No")</f>
        <v>No</v>
      </c>
      <c r="P57" s="256" t="str">
        <f>IF(COUNTIF(Missing1728,D57)=0,"Yes","No")</f>
        <v>No</v>
      </c>
      <c r="Q57" s="256" t="str">
        <f>IF(COUNTIF(MissingSP7,D57)=0,"Yes","No")</f>
        <v>No</v>
      </c>
      <c r="R57" s="387" t="str">
        <f>IF(AND($S57&gt;="Yes", $T57&gt;="Yes", $U57&gt;="Yes", $V57&gt;="Yes"), "Yes", "No")</f>
        <v>No</v>
      </c>
      <c r="S57" s="387" t="str">
        <f>IF((COUNTIF(ProgramDir,D57)=0),"No","Yes")</f>
        <v>No</v>
      </c>
      <c r="T57" s="387" t="str">
        <f>IF(COUNTIF(NonCompliantGrandKnight,D57)=0,"No","Yes")</f>
        <v>Yes</v>
      </c>
      <c r="U57" s="387" t="str">
        <f>IF(COUNTIF(FamilyDir,D57)=0,"No","Yes")</f>
        <v>No</v>
      </c>
      <c r="V57" s="387" t="str">
        <f>IF(COUNTIF(CommunityDir,D57)=0,"No","Yes")</f>
        <v>No</v>
      </c>
      <c r="W57" s="277">
        <f t="shared" si="19"/>
        <v>13</v>
      </c>
      <c r="X57" s="277">
        <f t="shared" si="20"/>
        <v>26</v>
      </c>
      <c r="Y57" s="277">
        <f t="shared" si="21"/>
        <v>39</v>
      </c>
      <c r="Z57" s="277">
        <f t="shared" si="22"/>
        <v>52</v>
      </c>
    </row>
    <row r="58" spans="2:26" hidden="1">
      <c r="B58" s="201" t="s">
        <v>644</v>
      </c>
      <c r="C58" s="201" t="str">
        <f>'Daily Mbr Ins'!C79</f>
        <v>010</v>
      </c>
      <c r="D58" s="201">
        <f>'Daily Mbr Ins'!B79</f>
        <v>9800</v>
      </c>
      <c r="E58" s="201" t="str">
        <f>'Daily Mbr Ins'!D79</f>
        <v>Mesa</v>
      </c>
      <c r="F58" s="201">
        <f>'Daily Mbr Ins'!F79</f>
        <v>16</v>
      </c>
      <c r="G58" s="201">
        <f>'Daily Mbr Ins'!L79</f>
        <v>1</v>
      </c>
      <c r="H58" s="241">
        <f t="shared" si="17"/>
        <v>6.25</v>
      </c>
      <c r="I58" s="242">
        <f t="shared" si="1"/>
        <v>15</v>
      </c>
      <c r="J58" s="201">
        <f>'Daily Mbr Ins'!N79</f>
        <v>6</v>
      </c>
      <c r="K58" s="201">
        <f>'Daily Mbr Ins'!T79</f>
        <v>0</v>
      </c>
      <c r="L58" s="241">
        <f t="shared" si="18"/>
        <v>0</v>
      </c>
      <c r="M58" s="201">
        <f t="shared" si="3"/>
        <v>6</v>
      </c>
      <c r="N58" s="256" t="str">
        <f>IF(COUNTIF(Missing185,D58)=0,"Yes","No")</f>
        <v>Yes</v>
      </c>
      <c r="O58" s="256" t="str">
        <f>IF(COUNTIF(Missing365,D58)=0,"Yes","No")</f>
        <v>Yes</v>
      </c>
      <c r="P58" s="256" t="str">
        <f>IF(COUNTIF(Missing1728,D58)=0,"Yes","No")</f>
        <v>No</v>
      </c>
      <c r="Q58" s="256" t="str">
        <f>IF(COUNTIF(MissingSP7,D58)=0,"Yes","No")</f>
        <v>No</v>
      </c>
      <c r="R58" s="387" t="str">
        <f>IF(AND($S58&gt;="Yes", $T58&gt;="Yes", $U58&gt;="Yes", $V58&gt;="Yes"), "Yes", "No")</f>
        <v>No</v>
      </c>
      <c r="S58" s="387" t="str">
        <f>IF((COUNTIF(ProgramDir,D58)=0),"No","Yes")</f>
        <v>Yes</v>
      </c>
      <c r="T58" s="387" t="str">
        <f>IF(COUNTIF(NonCompliantGrandKnight,D58)=0,"No","Yes")</f>
        <v>Yes</v>
      </c>
      <c r="U58" s="387" t="str">
        <f>IF(COUNTIF(FamilyDir,D58)=0,"No","Yes")</f>
        <v>Yes</v>
      </c>
      <c r="V58" s="387" t="str">
        <f>IF(COUNTIF(CommunityDir,D58)=0,"No","Yes")</f>
        <v>No</v>
      </c>
      <c r="W58" s="277">
        <f t="shared" si="19"/>
        <v>15</v>
      </c>
      <c r="X58" s="277">
        <f t="shared" si="20"/>
        <v>31</v>
      </c>
      <c r="Y58" s="277">
        <f t="shared" si="21"/>
        <v>47</v>
      </c>
      <c r="Z58" s="277">
        <f t="shared" si="22"/>
        <v>63</v>
      </c>
    </row>
    <row r="59" spans="2:26" hidden="1">
      <c r="B59" s="277" t="s">
        <v>644</v>
      </c>
      <c r="C59" s="277" t="str">
        <f>'Daily Mbr Ins'!C82</f>
        <v>010</v>
      </c>
      <c r="D59" s="277">
        <f>'Daily Mbr Ins'!B82</f>
        <v>9995</v>
      </c>
      <c r="E59" s="277" t="str">
        <f>'Daily Mbr Ins'!D82</f>
        <v>Payson</v>
      </c>
      <c r="F59" s="201">
        <f>'Daily Mbr Ins'!F82</f>
        <v>4</v>
      </c>
      <c r="G59" s="201">
        <f>'Daily Mbr Ins'!L82</f>
        <v>0</v>
      </c>
      <c r="H59" s="241">
        <f t="shared" si="17"/>
        <v>0</v>
      </c>
      <c r="I59" s="242">
        <f t="shared" si="1"/>
        <v>4</v>
      </c>
      <c r="J59" s="201">
        <f>'Daily Mbr Ins'!N82</f>
        <v>3</v>
      </c>
      <c r="K59" s="201">
        <f>'Daily Mbr Ins'!T82</f>
        <v>0</v>
      </c>
      <c r="L59" s="241">
        <f t="shared" si="18"/>
        <v>0</v>
      </c>
      <c r="M59" s="201">
        <f t="shared" si="3"/>
        <v>3</v>
      </c>
      <c r="N59" s="256" t="str">
        <f>IF(COUNTIF(Missing185,D59)=0,"Yes","No")</f>
        <v>Yes</v>
      </c>
      <c r="O59" s="256" t="str">
        <f>IF(COUNTIF(Missing365,D59)=0,"Yes","No")</f>
        <v>No</v>
      </c>
      <c r="P59" s="256" t="str">
        <f>IF(COUNTIF(Missing1728,D59)=0,"Yes","No")</f>
        <v>No</v>
      </c>
      <c r="Q59" s="256" t="str">
        <f>IF(COUNTIF(MissingSP7,D59)=0,"Yes","No")</f>
        <v>No</v>
      </c>
      <c r="R59" s="387" t="str">
        <f>IF(AND($S59&gt;="Yes", $T59&gt;="Yes", $U59&gt;="Yes", $V59&gt;="Yes"), "Yes", "No")</f>
        <v>No</v>
      </c>
      <c r="S59" s="387" t="str">
        <f>IF((COUNTIF(ProgramDir,D59)=0),"No","Yes")</f>
        <v>No</v>
      </c>
      <c r="T59" s="387" t="str">
        <f>IF(COUNTIF(NonCompliantGrandKnight,D59)=0,"No","Yes")</f>
        <v>Yes</v>
      </c>
      <c r="U59" s="387" t="str">
        <f>IF(COUNTIF(FamilyDir,D59)=0,"No","Yes")</f>
        <v>No</v>
      </c>
      <c r="V59" s="387" t="str">
        <f>IF(COUNTIF(CommunityDir,D59)=0,"No","Yes")</f>
        <v>No</v>
      </c>
      <c r="W59" s="277">
        <f t="shared" si="19"/>
        <v>4</v>
      </c>
      <c r="X59" s="277">
        <f t="shared" si="20"/>
        <v>8</v>
      </c>
      <c r="Y59" s="277">
        <f t="shared" si="21"/>
        <v>12</v>
      </c>
      <c r="Z59" s="277">
        <f t="shared" si="22"/>
        <v>16</v>
      </c>
    </row>
    <row r="60" spans="2:26" hidden="1">
      <c r="B60" s="201" t="s">
        <v>609</v>
      </c>
      <c r="C60" s="201" t="str">
        <f>'Daily Mbr Ins'!C66</f>
        <v>011</v>
      </c>
      <c r="D60" s="246">
        <f>'Daily Mbr Ins'!B66</f>
        <v>8540</v>
      </c>
      <c r="E60" s="246" t="str">
        <f>'Daily Mbr Ins'!D66</f>
        <v>Bagdad</v>
      </c>
      <c r="F60" s="201">
        <f>'Daily Mbr Ins'!F66</f>
        <v>24</v>
      </c>
      <c r="G60" s="201">
        <f>'Daily Mbr Ins'!L66</f>
        <v>0</v>
      </c>
      <c r="H60" s="241">
        <f t="shared" si="17"/>
        <v>0</v>
      </c>
      <c r="I60" s="242">
        <f t="shared" si="1"/>
        <v>24</v>
      </c>
      <c r="J60" s="201">
        <f>'Daily Mbr Ins'!N66</f>
        <v>3</v>
      </c>
      <c r="K60" s="201">
        <f>'Daily Mbr Ins'!T66</f>
        <v>0</v>
      </c>
      <c r="L60" s="241">
        <f t="shared" si="18"/>
        <v>0</v>
      </c>
      <c r="M60" s="201">
        <f t="shared" si="3"/>
        <v>3</v>
      </c>
      <c r="N60" s="256"/>
      <c r="O60" s="256"/>
      <c r="P60" s="256"/>
      <c r="Q60" s="256"/>
      <c r="R60" s="387"/>
      <c r="S60" s="387"/>
      <c r="T60" s="387"/>
      <c r="U60" s="387"/>
      <c r="V60" s="387"/>
      <c r="W60" s="277">
        <f t="shared" si="19"/>
        <v>24</v>
      </c>
      <c r="X60" s="277">
        <f t="shared" si="20"/>
        <v>48</v>
      </c>
      <c r="Y60" s="277">
        <f t="shared" si="21"/>
        <v>72</v>
      </c>
      <c r="Z60" s="277">
        <f t="shared" si="22"/>
        <v>96</v>
      </c>
    </row>
    <row r="61" spans="2:26" hidden="1">
      <c r="B61" s="277" t="s">
        <v>609</v>
      </c>
      <c r="C61" s="277" t="str">
        <f>'Daily Mbr Ins'!C75</f>
        <v>011</v>
      </c>
      <c r="D61" s="277">
        <f>'Daily Mbr Ins'!B75</f>
        <v>9467</v>
      </c>
      <c r="E61" s="277" t="str">
        <f>'Daily Mbr Ins'!D75</f>
        <v>Buckeye</v>
      </c>
      <c r="F61" s="201">
        <f>'Daily Mbr Ins'!F75</f>
        <v>11</v>
      </c>
      <c r="G61" s="201">
        <f>'Daily Mbr Ins'!L75</f>
        <v>0</v>
      </c>
      <c r="H61" s="241">
        <f t="shared" si="17"/>
        <v>0</v>
      </c>
      <c r="I61" s="242">
        <f t="shared" si="1"/>
        <v>11</v>
      </c>
      <c r="J61" s="201">
        <f>'Daily Mbr Ins'!N75</f>
        <v>4</v>
      </c>
      <c r="K61" s="201">
        <f>'Daily Mbr Ins'!T75</f>
        <v>0</v>
      </c>
      <c r="L61" s="241">
        <f t="shared" si="18"/>
        <v>0</v>
      </c>
      <c r="M61" s="201">
        <f t="shared" si="3"/>
        <v>4</v>
      </c>
      <c r="N61" s="256" t="str">
        <f>IF(COUNTIF(Missing185,D61)=0,"Yes","No")</f>
        <v>No</v>
      </c>
      <c r="O61" s="256" t="str">
        <f>IF(COUNTIF(Missing365,D61)=0,"Yes","No")</f>
        <v>No</v>
      </c>
      <c r="P61" s="256" t="str">
        <f>IF(COUNTIF(Missing1728,D61)=0,"Yes","No")</f>
        <v>No</v>
      </c>
      <c r="Q61" s="256" t="str">
        <f>IF(COUNTIF(MissingSP7,D61)=0,"Yes","No")</f>
        <v>No</v>
      </c>
      <c r="R61" s="387" t="str">
        <f>IF(AND($S61&gt;="Yes", $T61&gt;="Yes", $U61&gt;="Yes", $V61&gt;="Yes"), "Yes", "No")</f>
        <v>No</v>
      </c>
      <c r="S61" s="387" t="str">
        <f>IF((COUNTIF(ProgramDir,D61)=0),"No","Yes")</f>
        <v>No</v>
      </c>
      <c r="T61" s="387" t="str">
        <f>IF(COUNTIF(NonCompliantGrandKnight,D61)=0,"No","Yes")</f>
        <v>No</v>
      </c>
      <c r="U61" s="387" t="str">
        <f>IF(COUNTIF(FamilyDir,D61)=0,"No","Yes")</f>
        <v>No</v>
      </c>
      <c r="V61" s="387" t="str">
        <f>IF(COUNTIF(CommunityDir,D61)=0,"No","Yes")</f>
        <v>No</v>
      </c>
      <c r="W61" s="277">
        <f t="shared" si="19"/>
        <v>11</v>
      </c>
      <c r="X61" s="277">
        <f t="shared" si="20"/>
        <v>22</v>
      </c>
      <c r="Y61" s="277">
        <f t="shared" si="21"/>
        <v>33</v>
      </c>
      <c r="Z61" s="277">
        <f t="shared" si="22"/>
        <v>44</v>
      </c>
    </row>
    <row r="62" spans="2:26" hidden="1">
      <c r="B62" s="201" t="s">
        <v>609</v>
      </c>
      <c r="C62" s="201" t="str">
        <f>'Daily Mbr Ins'!C81</f>
        <v>011</v>
      </c>
      <c r="D62" s="201">
        <f>'Daily Mbr Ins'!B81</f>
        <v>9838</v>
      </c>
      <c r="E62" s="201" t="str">
        <f>'Daily Mbr Ins'!D81</f>
        <v>Wickenburg</v>
      </c>
      <c r="F62" s="201">
        <f>'Daily Mbr Ins'!F81</f>
        <v>5</v>
      </c>
      <c r="G62" s="201">
        <f>'Daily Mbr Ins'!L81</f>
        <v>1</v>
      </c>
      <c r="H62" s="241">
        <f t="shared" si="17"/>
        <v>20</v>
      </c>
      <c r="I62" s="242">
        <f t="shared" si="1"/>
        <v>4</v>
      </c>
      <c r="J62" s="201">
        <f>'Daily Mbr Ins'!N81</f>
        <v>3</v>
      </c>
      <c r="K62" s="201">
        <f>'Daily Mbr Ins'!T81</f>
        <v>0</v>
      </c>
      <c r="L62" s="241">
        <f t="shared" si="18"/>
        <v>0</v>
      </c>
      <c r="M62" s="201">
        <f t="shared" si="3"/>
        <v>3</v>
      </c>
      <c r="N62" s="256" t="str">
        <f>IF(COUNTIF(Missing185,D62)=0,"Yes","No")</f>
        <v>Yes</v>
      </c>
      <c r="O62" s="256" t="str">
        <f>IF(COUNTIF(Missing365,D62)=0,"Yes","No")</f>
        <v>No</v>
      </c>
      <c r="P62" s="256" t="str">
        <f>IF(COUNTIF(Missing1728,D62)=0,"Yes","No")</f>
        <v>No</v>
      </c>
      <c r="Q62" s="256" t="str">
        <f>IF(COUNTIF(MissingSP7,D62)=0,"Yes","No")</f>
        <v>No</v>
      </c>
      <c r="R62" s="387" t="str">
        <f>IF(AND($S62&gt;="Yes", $T62&gt;="Yes", $U62&gt;="Yes", $V62&gt;="Yes"), "Yes", "No")</f>
        <v>No</v>
      </c>
      <c r="S62" s="387" t="str">
        <f>IF((COUNTIF(ProgramDir,D62)=0),"No","Yes")</f>
        <v>No</v>
      </c>
      <c r="T62" s="387" t="str">
        <f>IF(COUNTIF(NonCompliantGrandKnight,D62)=0,"No","Yes")</f>
        <v>Yes</v>
      </c>
      <c r="U62" s="387" t="str">
        <f>IF(COUNTIF(FamilyDir,D62)=0,"No","Yes")</f>
        <v>No</v>
      </c>
      <c r="V62" s="387" t="str">
        <f>IF(COUNTIF(CommunityDir,D62)=0,"No","Yes")</f>
        <v>No</v>
      </c>
      <c r="W62" s="277">
        <f t="shared" si="19"/>
        <v>4</v>
      </c>
      <c r="X62" s="277">
        <f t="shared" si="20"/>
        <v>9</v>
      </c>
      <c r="Y62" s="277">
        <f t="shared" si="21"/>
        <v>14</v>
      </c>
      <c r="Z62" s="277">
        <f t="shared" si="22"/>
        <v>19</v>
      </c>
    </row>
    <row r="63" spans="2:26" ht="15.75" hidden="1" customHeight="1">
      <c r="B63" s="201" t="s">
        <v>609</v>
      </c>
      <c r="C63" s="201" t="str">
        <f>'Daily Mbr Ins'!C92</f>
        <v>011</v>
      </c>
      <c r="D63" s="246">
        <f>'Daily Mbr Ins'!B92</f>
        <v>10915</v>
      </c>
      <c r="E63" s="246" t="str">
        <f>'Daily Mbr Ins'!D92</f>
        <v>El Mirage</v>
      </c>
      <c r="F63" s="201">
        <f>'Daily Mbr Ins'!F92</f>
        <v>4</v>
      </c>
      <c r="G63" s="201">
        <f>'Daily Mbr Ins'!L92</f>
        <v>0</v>
      </c>
      <c r="H63" s="241">
        <f t="shared" si="17"/>
        <v>0</v>
      </c>
      <c r="I63" s="242">
        <f t="shared" si="1"/>
        <v>4</v>
      </c>
      <c r="J63" s="201">
        <f>'Daily Mbr Ins'!N92</f>
        <v>3</v>
      </c>
      <c r="K63" s="201">
        <f>'Daily Mbr Ins'!T92</f>
        <v>0</v>
      </c>
      <c r="L63" s="241">
        <f t="shared" si="18"/>
        <v>0</v>
      </c>
      <c r="M63" s="201">
        <f t="shared" si="3"/>
        <v>3</v>
      </c>
      <c r="N63" s="256"/>
      <c r="O63" s="256"/>
      <c r="P63" s="256"/>
      <c r="Q63" s="256"/>
      <c r="R63" s="387"/>
      <c r="S63" s="387"/>
      <c r="T63" s="387"/>
      <c r="U63" s="387"/>
      <c r="V63" s="387"/>
      <c r="W63" s="277">
        <f t="shared" si="19"/>
        <v>4</v>
      </c>
      <c r="X63" s="277">
        <f t="shared" si="20"/>
        <v>8</v>
      </c>
      <c r="Y63" s="277">
        <f t="shared" si="21"/>
        <v>12</v>
      </c>
      <c r="Z63" s="277">
        <f t="shared" si="22"/>
        <v>16</v>
      </c>
    </row>
    <row r="64" spans="2:26" hidden="1">
      <c r="B64" s="277" t="s">
        <v>609</v>
      </c>
      <c r="C64" s="277" t="str">
        <f>'Daily Mbr Ins'!C117</f>
        <v>011</v>
      </c>
      <c r="D64" s="277">
        <f>'Daily Mbr Ins'!B117</f>
        <v>12851</v>
      </c>
      <c r="E64" s="277" t="str">
        <f>'Daily Mbr Ins'!D117</f>
        <v>Surprise</v>
      </c>
      <c r="F64" s="201">
        <f>'Daily Mbr Ins'!F117</f>
        <v>14</v>
      </c>
      <c r="G64" s="201">
        <f>'Daily Mbr Ins'!L117</f>
        <v>2</v>
      </c>
      <c r="H64" s="241">
        <f t="shared" si="17"/>
        <v>14.285714285714286</v>
      </c>
      <c r="I64" s="242">
        <f t="shared" si="1"/>
        <v>12</v>
      </c>
      <c r="J64" s="201">
        <f>'Daily Mbr Ins'!N117</f>
        <v>5</v>
      </c>
      <c r="K64" s="201">
        <f>'Daily Mbr Ins'!T117</f>
        <v>0</v>
      </c>
      <c r="L64" s="241">
        <f t="shared" si="18"/>
        <v>0</v>
      </c>
      <c r="M64" s="201">
        <f t="shared" si="3"/>
        <v>5</v>
      </c>
      <c r="N64" s="256" t="str">
        <f t="shared" ref="N64:N70" si="41">IF(COUNTIF(Missing185,D64)=0,"Yes","No")</f>
        <v>Yes</v>
      </c>
      <c r="O64" s="256" t="str">
        <f t="shared" ref="O64:O70" si="42">IF(COUNTIF(Missing365,D64)=0,"Yes","No")</f>
        <v>Yes</v>
      </c>
      <c r="P64" s="256" t="str">
        <f t="shared" ref="P64:P70" si="43">IF(COUNTIF(Missing1728,D64)=0,"Yes","No")</f>
        <v>No</v>
      </c>
      <c r="Q64" s="256" t="str">
        <f t="shared" ref="Q64:Q70" si="44">IF(COUNTIF(MissingSP7,D64)=0,"Yes","No")</f>
        <v>No</v>
      </c>
      <c r="R64" s="387" t="str">
        <f t="shared" ref="R64:R70" si="45">IF(AND($S64&gt;="Yes", $T64&gt;="Yes", $U64&gt;="Yes", $V64&gt;="Yes"), "Yes", "No")</f>
        <v>No</v>
      </c>
      <c r="S64" s="387" t="str">
        <f t="shared" ref="S64:S70" si="46">IF((COUNTIF(ProgramDir,D64)=0),"No","Yes")</f>
        <v>No</v>
      </c>
      <c r="T64" s="387" t="str">
        <f t="shared" ref="T64:T70" si="47">IF(COUNTIF(NonCompliantGrandKnight,D64)=0,"No","Yes")</f>
        <v>Yes</v>
      </c>
      <c r="U64" s="387" t="str">
        <f t="shared" ref="U64:U70" si="48">IF(COUNTIF(FamilyDir,D64)=0,"No","Yes")</f>
        <v>Yes</v>
      </c>
      <c r="V64" s="387" t="str">
        <f t="shared" ref="V64:V70" si="49">IF(COUNTIF(CommunityDir,D64)=0,"No","Yes")</f>
        <v>No</v>
      </c>
      <c r="W64" s="277">
        <f t="shared" si="19"/>
        <v>12</v>
      </c>
      <c r="X64" s="277">
        <f t="shared" si="20"/>
        <v>26</v>
      </c>
      <c r="Y64" s="277">
        <f t="shared" si="21"/>
        <v>40</v>
      </c>
      <c r="Z64" s="277">
        <f t="shared" si="22"/>
        <v>54</v>
      </c>
    </row>
    <row r="65" spans="2:26" hidden="1">
      <c r="B65" s="277" t="s">
        <v>1974</v>
      </c>
      <c r="C65" s="277" t="str">
        <f>'Daily Mbr Ins'!C98</f>
        <v>012</v>
      </c>
      <c r="D65" s="277">
        <f>'Daily Mbr Ins'!B98</f>
        <v>11738</v>
      </c>
      <c r="E65" s="277" t="str">
        <f>'Daily Mbr Ins'!D98</f>
        <v>Glendale</v>
      </c>
      <c r="F65" s="201">
        <f>'Daily Mbr Ins'!F98</f>
        <v>13</v>
      </c>
      <c r="G65" s="201">
        <f>'Daily Mbr Ins'!L98</f>
        <v>0</v>
      </c>
      <c r="H65" s="241">
        <f t="shared" si="17"/>
        <v>0</v>
      </c>
      <c r="I65" s="242">
        <f t="shared" si="1"/>
        <v>13</v>
      </c>
      <c r="J65" s="201">
        <f>'Daily Mbr Ins'!N98</f>
        <v>5</v>
      </c>
      <c r="K65" s="201">
        <f>'Daily Mbr Ins'!T98</f>
        <v>1</v>
      </c>
      <c r="L65" s="241">
        <f t="shared" si="18"/>
        <v>20</v>
      </c>
      <c r="M65" s="201">
        <f t="shared" si="3"/>
        <v>4</v>
      </c>
      <c r="N65" s="256" t="str">
        <f t="shared" si="41"/>
        <v>Yes</v>
      </c>
      <c r="O65" s="256" t="str">
        <f t="shared" si="42"/>
        <v>Yes</v>
      </c>
      <c r="P65" s="256" t="str">
        <f t="shared" si="43"/>
        <v>No</v>
      </c>
      <c r="Q65" s="256" t="str">
        <f t="shared" si="44"/>
        <v>No</v>
      </c>
      <c r="R65" s="387" t="str">
        <f t="shared" si="45"/>
        <v>No</v>
      </c>
      <c r="S65" s="387" t="str">
        <f t="shared" si="46"/>
        <v>No</v>
      </c>
      <c r="T65" s="387" t="str">
        <f t="shared" si="47"/>
        <v>Yes</v>
      </c>
      <c r="U65" s="387" t="str">
        <f t="shared" si="48"/>
        <v>No</v>
      </c>
      <c r="V65" s="387" t="str">
        <f t="shared" si="49"/>
        <v>Yes</v>
      </c>
      <c r="W65" s="277">
        <f t="shared" si="19"/>
        <v>13</v>
      </c>
      <c r="X65" s="277">
        <f t="shared" si="20"/>
        <v>26</v>
      </c>
      <c r="Y65" s="277">
        <f t="shared" si="21"/>
        <v>39</v>
      </c>
      <c r="Z65" s="277">
        <f t="shared" si="22"/>
        <v>52</v>
      </c>
    </row>
    <row r="66" spans="2:26" hidden="1">
      <c r="B66" s="277" t="s">
        <v>1974</v>
      </c>
      <c r="C66" s="277" t="str">
        <f>'Daily Mbr Ins'!C115</f>
        <v>012</v>
      </c>
      <c r="D66" s="277">
        <f>'Daily Mbr Ins'!B115</f>
        <v>12708</v>
      </c>
      <c r="E66" s="277" t="str">
        <f>'Daily Mbr Ins'!D115</f>
        <v>Phoenix</v>
      </c>
      <c r="F66" s="201">
        <f>'Daily Mbr Ins'!F115</f>
        <v>11</v>
      </c>
      <c r="G66" s="201">
        <f>'Daily Mbr Ins'!L115</f>
        <v>0</v>
      </c>
      <c r="H66" s="241">
        <f t="shared" si="17"/>
        <v>0</v>
      </c>
      <c r="I66" s="242">
        <f t="shared" si="1"/>
        <v>11</v>
      </c>
      <c r="J66" s="201">
        <f>'Daily Mbr Ins'!N115</f>
        <v>4</v>
      </c>
      <c r="K66" s="201">
        <f>'Daily Mbr Ins'!T115</f>
        <v>-1</v>
      </c>
      <c r="L66" s="241">
        <f t="shared" si="18"/>
        <v>-25</v>
      </c>
      <c r="M66" s="201">
        <f t="shared" si="3"/>
        <v>5</v>
      </c>
      <c r="N66" s="256" t="str">
        <f t="shared" si="41"/>
        <v>Yes</v>
      </c>
      <c r="O66" s="256" t="str">
        <f t="shared" si="42"/>
        <v>Yes</v>
      </c>
      <c r="P66" s="256" t="str">
        <f t="shared" si="43"/>
        <v>No</v>
      </c>
      <c r="Q66" s="256" t="str">
        <f t="shared" si="44"/>
        <v>No</v>
      </c>
      <c r="R66" s="387" t="str">
        <f t="shared" si="45"/>
        <v>No</v>
      </c>
      <c r="S66" s="387" t="str">
        <f t="shared" si="46"/>
        <v>No</v>
      </c>
      <c r="T66" s="387" t="str">
        <f t="shared" si="47"/>
        <v>Yes</v>
      </c>
      <c r="U66" s="387" t="str">
        <f t="shared" si="48"/>
        <v>Yes</v>
      </c>
      <c r="V66" s="387" t="str">
        <f t="shared" si="49"/>
        <v>Yes</v>
      </c>
      <c r="W66" s="277">
        <f t="shared" si="19"/>
        <v>11</v>
      </c>
      <c r="X66" s="277">
        <f t="shared" si="20"/>
        <v>22</v>
      </c>
      <c r="Y66" s="277">
        <f t="shared" si="21"/>
        <v>33</v>
      </c>
      <c r="Z66" s="277">
        <f t="shared" si="22"/>
        <v>44</v>
      </c>
    </row>
    <row r="67" spans="2:26" hidden="1">
      <c r="B67" s="201" t="s">
        <v>1974</v>
      </c>
      <c r="C67" s="201" t="str">
        <f>'Daily Mbr Ins'!C138</f>
        <v>012</v>
      </c>
      <c r="D67" s="201">
        <f>'Daily Mbr Ins'!B138</f>
        <v>14185</v>
      </c>
      <c r="E67" s="201" t="str">
        <f>'Daily Mbr Ins'!D138</f>
        <v>Phoenix</v>
      </c>
      <c r="F67" s="201">
        <f>'Daily Mbr Ins'!F138</f>
        <v>6</v>
      </c>
      <c r="G67" s="201">
        <f>'Daily Mbr Ins'!L138</f>
        <v>0</v>
      </c>
      <c r="H67" s="241">
        <f t="shared" si="17"/>
        <v>0</v>
      </c>
      <c r="I67" s="242">
        <f t="shared" si="1"/>
        <v>6</v>
      </c>
      <c r="J67" s="201">
        <f>'Daily Mbr Ins'!N138</f>
        <v>3</v>
      </c>
      <c r="K67" s="201">
        <f>'Daily Mbr Ins'!T138</f>
        <v>0</v>
      </c>
      <c r="L67" s="241">
        <f t="shared" si="18"/>
        <v>0</v>
      </c>
      <c r="M67" s="201">
        <f t="shared" si="3"/>
        <v>3</v>
      </c>
      <c r="N67" s="256" t="str">
        <f t="shared" si="41"/>
        <v>Yes</v>
      </c>
      <c r="O67" s="256" t="str">
        <f t="shared" si="42"/>
        <v>Yes</v>
      </c>
      <c r="P67" s="256" t="str">
        <f t="shared" si="43"/>
        <v>No</v>
      </c>
      <c r="Q67" s="256" t="str">
        <f t="shared" si="44"/>
        <v>No</v>
      </c>
      <c r="R67" s="387" t="str">
        <f t="shared" si="45"/>
        <v>No</v>
      </c>
      <c r="S67" s="387" t="str">
        <f t="shared" si="46"/>
        <v>No</v>
      </c>
      <c r="T67" s="387" t="str">
        <f t="shared" si="47"/>
        <v>No</v>
      </c>
      <c r="U67" s="387" t="str">
        <f t="shared" si="48"/>
        <v>No</v>
      </c>
      <c r="V67" s="387" t="str">
        <f t="shared" si="49"/>
        <v>No</v>
      </c>
      <c r="W67" s="277">
        <f t="shared" si="19"/>
        <v>6</v>
      </c>
      <c r="X67" s="277">
        <f t="shared" si="20"/>
        <v>12</v>
      </c>
      <c r="Y67" s="277">
        <f t="shared" si="21"/>
        <v>18</v>
      </c>
      <c r="Z67" s="277">
        <f t="shared" si="22"/>
        <v>24</v>
      </c>
    </row>
    <row r="68" spans="2:26" hidden="1">
      <c r="B68" s="201" t="s">
        <v>1974</v>
      </c>
      <c r="C68" s="201" t="str">
        <f>'Daily Mbr Ins'!C151</f>
        <v>012</v>
      </c>
      <c r="D68" s="201">
        <f>'Daily Mbr Ins'!B151</f>
        <v>15576</v>
      </c>
      <c r="E68" s="201" t="str">
        <f>'Daily Mbr Ins'!D151</f>
        <v>Phoenix</v>
      </c>
      <c r="F68" s="201">
        <f>'Daily Mbr Ins'!F151</f>
        <v>4</v>
      </c>
      <c r="G68" s="201">
        <f>'Daily Mbr Ins'!L151</f>
        <v>0</v>
      </c>
      <c r="H68" s="241">
        <f t="shared" si="17"/>
        <v>0</v>
      </c>
      <c r="I68" s="242">
        <f t="shared" si="1"/>
        <v>4</v>
      </c>
      <c r="J68" s="201">
        <f>'Daily Mbr Ins'!N151</f>
        <v>3</v>
      </c>
      <c r="K68" s="201">
        <f>'Daily Mbr Ins'!T151</f>
        <v>0</v>
      </c>
      <c r="L68" s="241">
        <f t="shared" si="18"/>
        <v>0</v>
      </c>
      <c r="M68" s="201">
        <f t="shared" si="3"/>
        <v>3</v>
      </c>
      <c r="N68" s="256" t="str">
        <f t="shared" si="41"/>
        <v>Yes</v>
      </c>
      <c r="O68" s="256" t="str">
        <f t="shared" si="42"/>
        <v>No</v>
      </c>
      <c r="P68" s="256" t="str">
        <f t="shared" si="43"/>
        <v>No</v>
      </c>
      <c r="Q68" s="256" t="str">
        <f t="shared" si="44"/>
        <v>No</v>
      </c>
      <c r="R68" s="387" t="str">
        <f t="shared" si="45"/>
        <v>No</v>
      </c>
      <c r="S68" s="387" t="str">
        <f t="shared" si="46"/>
        <v>No</v>
      </c>
      <c r="T68" s="387" t="str">
        <f t="shared" si="47"/>
        <v>Yes</v>
      </c>
      <c r="U68" s="387" t="str">
        <f t="shared" si="48"/>
        <v>No</v>
      </c>
      <c r="V68" s="387" t="str">
        <f t="shared" si="49"/>
        <v>No</v>
      </c>
      <c r="W68" s="277">
        <f t="shared" si="19"/>
        <v>4</v>
      </c>
      <c r="X68" s="277">
        <f t="shared" si="20"/>
        <v>8</v>
      </c>
      <c r="Y68" s="277">
        <f t="shared" si="21"/>
        <v>12</v>
      </c>
      <c r="Z68" s="277">
        <f t="shared" si="22"/>
        <v>16</v>
      </c>
    </row>
    <row r="69" spans="2:26" hidden="1">
      <c r="B69" s="201" t="s">
        <v>1974</v>
      </c>
      <c r="C69" s="201" t="str">
        <f>'Daily Mbr Ins'!C155</f>
        <v>012</v>
      </c>
      <c r="D69" s="201">
        <f>'Daily Mbr Ins'!B155</f>
        <v>16776</v>
      </c>
      <c r="E69" s="201" t="str">
        <f>'Daily Mbr Ins'!D155</f>
        <v>Phoenix</v>
      </c>
      <c r="F69" s="201">
        <f>'Daily Mbr Ins'!F155</f>
        <v>4</v>
      </c>
      <c r="G69" s="201">
        <f>'Daily Mbr Ins'!L155</f>
        <v>0</v>
      </c>
      <c r="H69" s="241">
        <f t="shared" si="17"/>
        <v>0</v>
      </c>
      <c r="I69" s="242">
        <f t="shared" si="1"/>
        <v>4</v>
      </c>
      <c r="J69" s="201">
        <f>'Daily Mbr Ins'!N155</f>
        <v>3</v>
      </c>
      <c r="K69" s="201">
        <f>'Daily Mbr Ins'!T155</f>
        <v>0</v>
      </c>
      <c r="L69" s="241">
        <f t="shared" si="18"/>
        <v>0</v>
      </c>
      <c r="M69" s="201">
        <f t="shared" si="3"/>
        <v>3</v>
      </c>
      <c r="N69" s="256" t="str">
        <f t="shared" si="41"/>
        <v>No</v>
      </c>
      <c r="O69" s="256" t="str">
        <f t="shared" si="42"/>
        <v>No</v>
      </c>
      <c r="P69" s="256" t="str">
        <f t="shared" si="43"/>
        <v>No</v>
      </c>
      <c r="Q69" s="256" t="str">
        <f t="shared" si="44"/>
        <v>No</v>
      </c>
      <c r="R69" s="387" t="str">
        <f t="shared" si="45"/>
        <v>No</v>
      </c>
      <c r="S69" s="387" t="str">
        <f t="shared" si="46"/>
        <v>No</v>
      </c>
      <c r="T69" s="387" t="str">
        <f t="shared" si="47"/>
        <v>No</v>
      </c>
      <c r="U69" s="387" t="str">
        <f t="shared" si="48"/>
        <v>No</v>
      </c>
      <c r="V69" s="387" t="str">
        <f t="shared" si="49"/>
        <v>No</v>
      </c>
      <c r="W69" s="277">
        <f t="shared" si="19"/>
        <v>4</v>
      </c>
      <c r="X69" s="277">
        <f t="shared" si="20"/>
        <v>8</v>
      </c>
      <c r="Y69" s="277">
        <f t="shared" si="21"/>
        <v>12</v>
      </c>
      <c r="Z69" s="277">
        <f t="shared" si="22"/>
        <v>16</v>
      </c>
    </row>
    <row r="70" spans="2:26">
      <c r="B70" s="201" t="s">
        <v>620</v>
      </c>
      <c r="C70" s="201" t="str">
        <f>'Daily Mbr Ins'!C35</f>
        <v>013</v>
      </c>
      <c r="D70" s="201">
        <f>'Daily Mbr Ins'!B35</f>
        <v>5471</v>
      </c>
      <c r="E70" s="201" t="str">
        <f>'Daily Mbr Ins'!D35</f>
        <v>Ajo</v>
      </c>
      <c r="F70" s="201">
        <f>'Daily Mbr Ins'!F35</f>
        <v>4</v>
      </c>
      <c r="G70" s="201">
        <f>'Daily Mbr Ins'!L35</f>
        <v>0</v>
      </c>
      <c r="H70" s="241">
        <f t="shared" si="17"/>
        <v>0</v>
      </c>
      <c r="I70" s="242">
        <f t="shared" si="1"/>
        <v>4</v>
      </c>
      <c r="J70" s="201">
        <f>'Daily Mbr Ins'!N35</f>
        <v>3</v>
      </c>
      <c r="K70" s="201">
        <f>'Daily Mbr Ins'!T35</f>
        <v>0</v>
      </c>
      <c r="L70" s="241">
        <f t="shared" si="18"/>
        <v>0</v>
      </c>
      <c r="M70" s="201">
        <f t="shared" si="3"/>
        <v>3</v>
      </c>
      <c r="N70" s="256" t="str">
        <f t="shared" si="41"/>
        <v>Yes</v>
      </c>
      <c r="O70" s="256" t="str">
        <f t="shared" si="42"/>
        <v>No</v>
      </c>
      <c r="P70" s="256" t="str">
        <f t="shared" si="43"/>
        <v>No</v>
      </c>
      <c r="Q70" s="256" t="str">
        <f t="shared" si="44"/>
        <v>No</v>
      </c>
      <c r="R70" s="387" t="str">
        <f t="shared" si="45"/>
        <v>No</v>
      </c>
      <c r="S70" s="387" t="str">
        <f t="shared" si="46"/>
        <v>No</v>
      </c>
      <c r="T70" s="387" t="str">
        <f t="shared" si="47"/>
        <v>No</v>
      </c>
      <c r="U70" s="387" t="str">
        <f t="shared" si="48"/>
        <v>No</v>
      </c>
      <c r="V70" s="387" t="str">
        <f t="shared" si="49"/>
        <v>No</v>
      </c>
      <c r="W70" s="277">
        <f t="shared" si="19"/>
        <v>4</v>
      </c>
      <c r="X70" s="277">
        <f t="shared" si="20"/>
        <v>8</v>
      </c>
      <c r="Y70" s="277">
        <f t="shared" si="21"/>
        <v>12</v>
      </c>
      <c r="Z70" s="277">
        <f t="shared" si="22"/>
        <v>16</v>
      </c>
    </row>
    <row r="71" spans="2:26">
      <c r="B71" s="201" t="s">
        <v>620</v>
      </c>
      <c r="C71" s="201" t="str">
        <f>'Daily Mbr Ins'!C38</f>
        <v>013</v>
      </c>
      <c r="D71" s="246">
        <f>'Daily Mbr Ins'!B38</f>
        <v>6612</v>
      </c>
      <c r="E71" s="246" t="str">
        <f>'Daily Mbr Ins'!D38</f>
        <v>Sun City</v>
      </c>
      <c r="F71" s="201">
        <f>'Daily Mbr Ins'!F38</f>
        <v>5</v>
      </c>
      <c r="G71" s="201">
        <f>'Daily Mbr Ins'!L38</f>
        <v>0</v>
      </c>
      <c r="H71" s="241">
        <f t="shared" si="17"/>
        <v>0</v>
      </c>
      <c r="I71" s="242">
        <f t="shared" si="1"/>
        <v>5</v>
      </c>
      <c r="J71" s="201">
        <f>'Daily Mbr Ins'!N38</f>
        <v>3</v>
      </c>
      <c r="K71" s="201">
        <f>'Daily Mbr Ins'!T38</f>
        <v>0</v>
      </c>
      <c r="L71" s="241">
        <f t="shared" si="18"/>
        <v>0</v>
      </c>
      <c r="M71" s="201">
        <f t="shared" si="3"/>
        <v>3</v>
      </c>
      <c r="N71" s="256"/>
      <c r="O71" s="256"/>
      <c r="P71" s="256"/>
      <c r="Q71" s="256"/>
      <c r="R71" s="387"/>
      <c r="S71" s="387"/>
      <c r="T71" s="387"/>
      <c r="U71" s="387"/>
      <c r="V71" s="387"/>
      <c r="W71" s="277">
        <f t="shared" si="19"/>
        <v>5</v>
      </c>
      <c r="X71" s="277">
        <f t="shared" si="20"/>
        <v>10</v>
      </c>
      <c r="Y71" s="277">
        <f t="shared" si="21"/>
        <v>15</v>
      </c>
      <c r="Z71" s="277">
        <f t="shared" si="22"/>
        <v>20</v>
      </c>
    </row>
    <row r="72" spans="2:26">
      <c r="B72" s="201" t="s">
        <v>620</v>
      </c>
      <c r="C72" s="201" t="str">
        <f>'Daily Mbr Ins'!C95</f>
        <v>013</v>
      </c>
      <c r="D72" s="201">
        <f>'Daily Mbr Ins'!B95</f>
        <v>11440</v>
      </c>
      <c r="E72" s="201" t="str">
        <f>'Daily Mbr Ins'!D95</f>
        <v>Peoria</v>
      </c>
      <c r="F72" s="201">
        <f>'Daily Mbr Ins'!F95</f>
        <v>4</v>
      </c>
      <c r="G72" s="201">
        <f>'Daily Mbr Ins'!L95</f>
        <v>0</v>
      </c>
      <c r="H72" s="241">
        <f t="shared" si="17"/>
        <v>0</v>
      </c>
      <c r="I72" s="242">
        <f t="shared" si="1"/>
        <v>4</v>
      </c>
      <c r="J72" s="201">
        <f>'Daily Mbr Ins'!N95</f>
        <v>3</v>
      </c>
      <c r="K72" s="201">
        <f>'Daily Mbr Ins'!T95</f>
        <v>1</v>
      </c>
      <c r="L72" s="241">
        <f t="shared" si="18"/>
        <v>33.333333333333336</v>
      </c>
      <c r="M72" s="201">
        <f t="shared" si="3"/>
        <v>2</v>
      </c>
      <c r="N72" s="256" t="str">
        <f t="shared" ref="N72:N81" si="50">IF(COUNTIF(Missing185,D72)=0,"Yes","No")</f>
        <v>Yes</v>
      </c>
      <c r="O72" s="256" t="str">
        <f t="shared" ref="O72:O81" si="51">IF(COUNTIF(Missing365,D72)=0,"Yes","No")</f>
        <v>Yes</v>
      </c>
      <c r="P72" s="256" t="str">
        <f t="shared" ref="P72:P81" si="52">IF(COUNTIF(Missing1728,D72)=0,"Yes","No")</f>
        <v>No</v>
      </c>
      <c r="Q72" s="256" t="str">
        <f t="shared" ref="Q72:Q81" si="53">IF(COUNTIF(MissingSP7,D72)=0,"Yes","No")</f>
        <v>No</v>
      </c>
      <c r="R72" s="387" t="str">
        <f t="shared" ref="R72:R81" si="54">IF(AND($S72&gt;="Yes", $T72&gt;="Yes", $U72&gt;="Yes", $V72&gt;="Yes"), "Yes", "No")</f>
        <v>No</v>
      </c>
      <c r="S72" s="387" t="str">
        <f t="shared" ref="S72:S81" si="55">IF((COUNTIF(ProgramDir,D72)=0),"No","Yes")</f>
        <v>No</v>
      </c>
      <c r="T72" s="387" t="str">
        <f t="shared" ref="T72:T81" si="56">IF(COUNTIF(NonCompliantGrandKnight,D72)=0,"No","Yes")</f>
        <v>Yes</v>
      </c>
      <c r="U72" s="387" t="str">
        <f t="shared" ref="U72:U81" si="57">IF(COUNTIF(FamilyDir,D72)=0,"No","Yes")</f>
        <v>No</v>
      </c>
      <c r="V72" s="387" t="str">
        <f t="shared" ref="V72:V81" si="58">IF(COUNTIF(CommunityDir,D72)=0,"No","Yes")</f>
        <v>No</v>
      </c>
      <c r="W72" s="277">
        <f t="shared" si="19"/>
        <v>4</v>
      </c>
      <c r="X72" s="277">
        <f t="shared" si="20"/>
        <v>8</v>
      </c>
      <c r="Y72" s="277">
        <f t="shared" si="21"/>
        <v>12</v>
      </c>
      <c r="Z72" s="277">
        <f t="shared" si="22"/>
        <v>16</v>
      </c>
    </row>
    <row r="73" spans="2:26">
      <c r="B73" s="201" t="s">
        <v>620</v>
      </c>
      <c r="C73" s="201" t="str">
        <f>'Daily Mbr Ins'!C99</f>
        <v>013</v>
      </c>
      <c r="D73" s="201">
        <f>'Daily Mbr Ins'!B99</f>
        <v>11809</v>
      </c>
      <c r="E73" s="201" t="str">
        <f>'Daily Mbr Ins'!D99</f>
        <v>Sun City West Arizona</v>
      </c>
      <c r="F73" s="201">
        <f>'Daily Mbr Ins'!F99</f>
        <v>15</v>
      </c>
      <c r="G73" s="201">
        <f>'Daily Mbr Ins'!L99</f>
        <v>1</v>
      </c>
      <c r="H73" s="241">
        <f t="shared" si="17"/>
        <v>6.666666666666667</v>
      </c>
      <c r="I73" s="242">
        <f t="shared" si="1"/>
        <v>14</v>
      </c>
      <c r="J73" s="201">
        <f>'Daily Mbr Ins'!N99</f>
        <v>5</v>
      </c>
      <c r="K73" s="201">
        <f>'Daily Mbr Ins'!T99</f>
        <v>0</v>
      </c>
      <c r="L73" s="241">
        <f t="shared" si="18"/>
        <v>0</v>
      </c>
      <c r="M73" s="201">
        <f t="shared" si="3"/>
        <v>5</v>
      </c>
      <c r="N73" s="256" t="str">
        <f t="shared" si="50"/>
        <v>Yes</v>
      </c>
      <c r="O73" s="256" t="str">
        <f t="shared" si="51"/>
        <v>Yes</v>
      </c>
      <c r="P73" s="256" t="str">
        <f t="shared" si="52"/>
        <v>No</v>
      </c>
      <c r="Q73" s="256" t="str">
        <f t="shared" si="53"/>
        <v>No</v>
      </c>
      <c r="R73" s="387" t="str">
        <f t="shared" si="54"/>
        <v>No</v>
      </c>
      <c r="S73" s="387" t="str">
        <f t="shared" si="55"/>
        <v>No</v>
      </c>
      <c r="T73" s="387" t="str">
        <f t="shared" si="56"/>
        <v>Yes</v>
      </c>
      <c r="U73" s="387" t="str">
        <f t="shared" si="57"/>
        <v>No</v>
      </c>
      <c r="V73" s="387" t="str">
        <f t="shared" si="58"/>
        <v>No</v>
      </c>
      <c r="W73" s="277">
        <f t="shared" si="19"/>
        <v>14</v>
      </c>
      <c r="X73" s="277">
        <f t="shared" si="20"/>
        <v>29</v>
      </c>
      <c r="Y73" s="277">
        <f t="shared" si="21"/>
        <v>44</v>
      </c>
      <c r="Z73" s="277">
        <f t="shared" si="22"/>
        <v>59</v>
      </c>
    </row>
    <row r="74" spans="2:26">
      <c r="B74" s="201" t="s">
        <v>620</v>
      </c>
      <c r="C74" s="201" t="str">
        <f>'Daily Mbr Ins'!C106</f>
        <v>013</v>
      </c>
      <c r="D74" s="201">
        <f>'Daily Mbr Ins'!B106</f>
        <v>12144</v>
      </c>
      <c r="E74" s="201" t="str">
        <f>'Daily Mbr Ins'!D106</f>
        <v>Sun City</v>
      </c>
      <c r="F74" s="201">
        <f>'Daily Mbr Ins'!F106</f>
        <v>13</v>
      </c>
      <c r="G74" s="201">
        <f>'Daily Mbr Ins'!L106</f>
        <v>-7</v>
      </c>
      <c r="H74" s="241">
        <f t="shared" si="17"/>
        <v>-53.846153846153847</v>
      </c>
      <c r="I74" s="242">
        <f t="shared" si="1"/>
        <v>20</v>
      </c>
      <c r="J74" s="201">
        <f>'Daily Mbr Ins'!N106</f>
        <v>5</v>
      </c>
      <c r="K74" s="201">
        <f>'Daily Mbr Ins'!T106</f>
        <v>-1</v>
      </c>
      <c r="L74" s="241">
        <f t="shared" si="18"/>
        <v>-20</v>
      </c>
      <c r="M74" s="201">
        <f t="shared" si="3"/>
        <v>6</v>
      </c>
      <c r="N74" s="256" t="str">
        <f t="shared" si="50"/>
        <v>Yes</v>
      </c>
      <c r="O74" s="256" t="str">
        <f t="shared" si="51"/>
        <v>Yes</v>
      </c>
      <c r="P74" s="256" t="str">
        <f t="shared" si="52"/>
        <v>No</v>
      </c>
      <c r="Q74" s="256" t="str">
        <f t="shared" si="53"/>
        <v>No</v>
      </c>
      <c r="R74" s="387" t="str">
        <f t="shared" si="54"/>
        <v>No</v>
      </c>
      <c r="S74" s="387" t="str">
        <f t="shared" si="55"/>
        <v>No</v>
      </c>
      <c r="T74" s="387" t="str">
        <f t="shared" si="56"/>
        <v>Yes</v>
      </c>
      <c r="U74" s="387" t="str">
        <f t="shared" si="57"/>
        <v>Yes</v>
      </c>
      <c r="V74" s="387" t="str">
        <f t="shared" si="58"/>
        <v>Yes</v>
      </c>
      <c r="W74" s="277">
        <f t="shared" si="19"/>
        <v>20</v>
      </c>
      <c r="X74" s="277">
        <f t="shared" si="20"/>
        <v>33</v>
      </c>
      <c r="Y74" s="277">
        <f t="shared" si="21"/>
        <v>46</v>
      </c>
      <c r="Z74" s="277">
        <f t="shared" si="22"/>
        <v>59</v>
      </c>
    </row>
    <row r="75" spans="2:26" hidden="1">
      <c r="B75" s="201" t="s">
        <v>609</v>
      </c>
      <c r="C75" s="201" t="str">
        <f>'Daily Mbr Ins'!C69</f>
        <v>014</v>
      </c>
      <c r="D75" s="201">
        <f>'Daily Mbr Ins'!B69</f>
        <v>9188</v>
      </c>
      <c r="E75" s="201" t="str">
        <f>'Daily Mbr Ins'!D69</f>
        <v>Fountain Hills</v>
      </c>
      <c r="F75" s="201">
        <f>'Daily Mbr Ins'!F69</f>
        <v>4</v>
      </c>
      <c r="G75" s="201">
        <f>'Daily Mbr Ins'!L69</f>
        <v>1</v>
      </c>
      <c r="H75" s="241">
        <f t="shared" si="17"/>
        <v>25</v>
      </c>
      <c r="I75" s="242">
        <f t="shared" si="1"/>
        <v>3</v>
      </c>
      <c r="J75" s="201">
        <f>'Daily Mbr Ins'!N69</f>
        <v>3</v>
      </c>
      <c r="K75" s="201">
        <f>'Daily Mbr Ins'!T69</f>
        <v>0</v>
      </c>
      <c r="L75" s="241">
        <f t="shared" si="18"/>
        <v>0</v>
      </c>
      <c r="M75" s="201">
        <f t="shared" si="3"/>
        <v>3</v>
      </c>
      <c r="N75" s="256" t="str">
        <f t="shared" si="50"/>
        <v>No</v>
      </c>
      <c r="O75" s="256" t="str">
        <f t="shared" si="51"/>
        <v>No</v>
      </c>
      <c r="P75" s="256" t="str">
        <f t="shared" si="52"/>
        <v>No</v>
      </c>
      <c r="Q75" s="256" t="str">
        <f t="shared" si="53"/>
        <v>No</v>
      </c>
      <c r="R75" s="387" t="str">
        <f t="shared" si="54"/>
        <v>No</v>
      </c>
      <c r="S75" s="387" t="str">
        <f t="shared" si="55"/>
        <v>No</v>
      </c>
      <c r="T75" s="387" t="str">
        <f t="shared" si="56"/>
        <v>No</v>
      </c>
      <c r="U75" s="387" t="str">
        <f t="shared" si="57"/>
        <v>No</v>
      </c>
      <c r="V75" s="387" t="str">
        <f t="shared" si="58"/>
        <v>No</v>
      </c>
      <c r="W75" s="277">
        <f t="shared" si="19"/>
        <v>3</v>
      </c>
      <c r="X75" s="277">
        <f t="shared" si="20"/>
        <v>7</v>
      </c>
      <c r="Y75" s="277">
        <f t="shared" si="21"/>
        <v>11</v>
      </c>
      <c r="Z75" s="277">
        <f t="shared" si="22"/>
        <v>15</v>
      </c>
    </row>
    <row r="76" spans="2:26" hidden="1">
      <c r="B76" s="201" t="s">
        <v>609</v>
      </c>
      <c r="C76" s="201" t="str">
        <f>'Daily Mbr Ins'!C109</f>
        <v>014</v>
      </c>
      <c r="D76" s="201">
        <f>'Daily Mbr Ins'!B109</f>
        <v>12313</v>
      </c>
      <c r="E76" s="201" t="str">
        <f>'Daily Mbr Ins'!D109</f>
        <v>Scottsdale</v>
      </c>
      <c r="F76" s="201">
        <f>'Daily Mbr Ins'!F109</f>
        <v>10</v>
      </c>
      <c r="G76" s="201">
        <f>'Daily Mbr Ins'!L109</f>
        <v>1</v>
      </c>
      <c r="H76" s="241">
        <f t="shared" si="17"/>
        <v>10</v>
      </c>
      <c r="I76" s="242">
        <f t="shared" si="1"/>
        <v>9</v>
      </c>
      <c r="J76" s="201">
        <f>'Daily Mbr Ins'!N109</f>
        <v>4</v>
      </c>
      <c r="K76" s="201">
        <f>'Daily Mbr Ins'!T109</f>
        <v>1</v>
      </c>
      <c r="L76" s="241">
        <f t="shared" si="18"/>
        <v>25</v>
      </c>
      <c r="M76" s="201">
        <f t="shared" si="3"/>
        <v>3</v>
      </c>
      <c r="N76" s="256" t="str">
        <f t="shared" si="50"/>
        <v>Yes</v>
      </c>
      <c r="O76" s="256" t="str">
        <f t="shared" si="51"/>
        <v>Yes</v>
      </c>
      <c r="P76" s="256" t="str">
        <f t="shared" si="52"/>
        <v>No</v>
      </c>
      <c r="Q76" s="256" t="str">
        <f t="shared" si="53"/>
        <v>No</v>
      </c>
      <c r="R76" s="387" t="str">
        <f t="shared" si="54"/>
        <v>No</v>
      </c>
      <c r="S76" s="387" t="str">
        <f t="shared" si="55"/>
        <v>No</v>
      </c>
      <c r="T76" s="387" t="str">
        <f t="shared" si="56"/>
        <v>Yes</v>
      </c>
      <c r="U76" s="387" t="str">
        <f t="shared" si="57"/>
        <v>No</v>
      </c>
      <c r="V76" s="387" t="str">
        <f t="shared" si="58"/>
        <v>No</v>
      </c>
      <c r="W76" s="277">
        <f t="shared" si="19"/>
        <v>9</v>
      </c>
      <c r="X76" s="277">
        <f t="shared" si="20"/>
        <v>19</v>
      </c>
      <c r="Y76" s="277">
        <f t="shared" si="21"/>
        <v>29</v>
      </c>
      <c r="Z76" s="277">
        <f t="shared" si="22"/>
        <v>39</v>
      </c>
    </row>
    <row r="77" spans="2:26" hidden="1">
      <c r="B77" s="201" t="s">
        <v>609</v>
      </c>
      <c r="C77" s="201" t="str">
        <f>'Daily Mbr Ins'!C110</f>
        <v>014</v>
      </c>
      <c r="D77" s="201">
        <f>'Daily Mbr Ins'!B110</f>
        <v>12338</v>
      </c>
      <c r="E77" s="201" t="str">
        <f>'Daily Mbr Ins'!D110</f>
        <v>Scottsdale</v>
      </c>
      <c r="F77" s="201">
        <f>'Daily Mbr Ins'!F110</f>
        <v>5</v>
      </c>
      <c r="G77" s="201">
        <f>'Daily Mbr Ins'!L110</f>
        <v>0</v>
      </c>
      <c r="H77" s="241">
        <f t="shared" si="17"/>
        <v>0</v>
      </c>
      <c r="I77" s="242">
        <f t="shared" ref="I77:I140" si="59">IF($G77&gt;=$F77, "Yes",$F77-$G77)</f>
        <v>5</v>
      </c>
      <c r="J77" s="201">
        <f>'Daily Mbr Ins'!N110</f>
        <v>3</v>
      </c>
      <c r="K77" s="201">
        <f>'Daily Mbr Ins'!T110</f>
        <v>1</v>
      </c>
      <c r="L77" s="241">
        <f t="shared" si="18"/>
        <v>33.333333333333336</v>
      </c>
      <c r="M77" s="201">
        <f t="shared" ref="M77:M140" si="60">IF($K77&gt;=$J77, "Yes",$J77-$K77)</f>
        <v>2</v>
      </c>
      <c r="N77" s="256" t="str">
        <f t="shared" si="50"/>
        <v>No</v>
      </c>
      <c r="O77" s="256" t="str">
        <f t="shared" si="51"/>
        <v>No</v>
      </c>
      <c r="P77" s="256" t="str">
        <f t="shared" si="52"/>
        <v>No</v>
      </c>
      <c r="Q77" s="256" t="str">
        <f t="shared" si="53"/>
        <v>No</v>
      </c>
      <c r="R77" s="387" t="str">
        <f t="shared" si="54"/>
        <v>No</v>
      </c>
      <c r="S77" s="387" t="str">
        <f t="shared" si="55"/>
        <v>No</v>
      </c>
      <c r="T77" s="387" t="str">
        <f t="shared" si="56"/>
        <v>No</v>
      </c>
      <c r="U77" s="387" t="str">
        <f t="shared" si="57"/>
        <v>No</v>
      </c>
      <c r="V77" s="387" t="str">
        <f t="shared" si="58"/>
        <v>No</v>
      </c>
      <c r="W77" s="277">
        <f t="shared" si="19"/>
        <v>5</v>
      </c>
      <c r="X77" s="277">
        <f t="shared" si="20"/>
        <v>10</v>
      </c>
      <c r="Y77" s="277">
        <f t="shared" si="21"/>
        <v>15</v>
      </c>
      <c r="Z77" s="277">
        <f t="shared" si="22"/>
        <v>20</v>
      </c>
    </row>
    <row r="78" spans="2:26" hidden="1">
      <c r="B78" s="201" t="s">
        <v>609</v>
      </c>
      <c r="C78" s="201" t="str">
        <f>'Daily Mbr Ins'!C113</f>
        <v>014</v>
      </c>
      <c r="D78" s="201">
        <f>'Daily Mbr Ins'!B113</f>
        <v>12449</v>
      </c>
      <c r="E78" s="201" t="str">
        <f>'Daily Mbr Ins'!D113</f>
        <v>Scottsdale</v>
      </c>
      <c r="F78" s="201">
        <f>'Daily Mbr Ins'!F113</f>
        <v>10</v>
      </c>
      <c r="G78" s="201">
        <f>'Daily Mbr Ins'!L113</f>
        <v>8</v>
      </c>
      <c r="H78" s="241">
        <f t="shared" si="17"/>
        <v>80</v>
      </c>
      <c r="I78" s="242">
        <f t="shared" si="59"/>
        <v>2</v>
      </c>
      <c r="J78" s="201">
        <f>'Daily Mbr Ins'!N113</f>
        <v>4</v>
      </c>
      <c r="K78" s="201">
        <f>'Daily Mbr Ins'!T113</f>
        <v>2</v>
      </c>
      <c r="L78" s="241">
        <f t="shared" si="18"/>
        <v>50</v>
      </c>
      <c r="M78" s="201">
        <f t="shared" si="60"/>
        <v>2</v>
      </c>
      <c r="N78" s="256" t="str">
        <f t="shared" si="50"/>
        <v>Yes</v>
      </c>
      <c r="O78" s="256" t="str">
        <f t="shared" si="51"/>
        <v>No</v>
      </c>
      <c r="P78" s="256" t="str">
        <f t="shared" si="52"/>
        <v>No</v>
      </c>
      <c r="Q78" s="256" t="str">
        <f t="shared" si="53"/>
        <v>No</v>
      </c>
      <c r="R78" s="387" t="str">
        <f t="shared" si="54"/>
        <v>No</v>
      </c>
      <c r="S78" s="387" t="str">
        <f t="shared" si="55"/>
        <v>No</v>
      </c>
      <c r="T78" s="387" t="str">
        <f t="shared" si="56"/>
        <v>No</v>
      </c>
      <c r="U78" s="387" t="str">
        <f t="shared" si="57"/>
        <v>No</v>
      </c>
      <c r="V78" s="387" t="str">
        <f t="shared" si="58"/>
        <v>No</v>
      </c>
      <c r="W78" s="277">
        <f t="shared" si="19"/>
        <v>2</v>
      </c>
      <c r="X78" s="277">
        <f t="shared" si="20"/>
        <v>12</v>
      </c>
      <c r="Y78" s="277">
        <f t="shared" si="21"/>
        <v>22</v>
      </c>
      <c r="Z78" s="277">
        <f t="shared" si="22"/>
        <v>32</v>
      </c>
    </row>
    <row r="79" spans="2:26">
      <c r="B79" s="201" t="s">
        <v>620</v>
      </c>
      <c r="C79" s="201" t="str">
        <f>'Daily Mbr Ins'!C25</f>
        <v>015</v>
      </c>
      <c r="D79" s="201">
        <f>'Daily Mbr Ins'!B25</f>
        <v>3855</v>
      </c>
      <c r="E79" s="201" t="str">
        <f>'Daily Mbr Ins'!D25</f>
        <v>Glendale</v>
      </c>
      <c r="F79" s="201">
        <f>'Daily Mbr Ins'!F25</f>
        <v>19</v>
      </c>
      <c r="G79" s="201">
        <f>'Daily Mbr Ins'!L25</f>
        <v>1</v>
      </c>
      <c r="H79" s="241">
        <f t="shared" si="17"/>
        <v>5.2631578947368425</v>
      </c>
      <c r="I79" s="242">
        <f t="shared" si="59"/>
        <v>18</v>
      </c>
      <c r="J79" s="201">
        <f>'Daily Mbr Ins'!N25</f>
        <v>7</v>
      </c>
      <c r="K79" s="201">
        <f>'Daily Mbr Ins'!T25</f>
        <v>-1</v>
      </c>
      <c r="L79" s="241">
        <f t="shared" si="18"/>
        <v>-14.285714285714286</v>
      </c>
      <c r="M79" s="201">
        <f t="shared" si="60"/>
        <v>8</v>
      </c>
      <c r="N79" s="256" t="str">
        <f t="shared" si="50"/>
        <v>Yes</v>
      </c>
      <c r="O79" s="256" t="str">
        <f t="shared" si="51"/>
        <v>Yes</v>
      </c>
      <c r="P79" s="256" t="str">
        <f t="shared" si="52"/>
        <v>No</v>
      </c>
      <c r="Q79" s="256" t="str">
        <f t="shared" si="53"/>
        <v>No</v>
      </c>
      <c r="R79" s="387" t="str">
        <f t="shared" si="54"/>
        <v>Yes</v>
      </c>
      <c r="S79" s="387" t="str">
        <f t="shared" si="55"/>
        <v>Yes</v>
      </c>
      <c r="T79" s="387" t="str">
        <f t="shared" si="56"/>
        <v>Yes</v>
      </c>
      <c r="U79" s="387" t="str">
        <f t="shared" si="57"/>
        <v>Yes</v>
      </c>
      <c r="V79" s="387" t="str">
        <f t="shared" si="58"/>
        <v>Yes</v>
      </c>
      <c r="W79" s="277">
        <f t="shared" si="19"/>
        <v>18</v>
      </c>
      <c r="X79" s="277">
        <f t="shared" si="20"/>
        <v>37</v>
      </c>
      <c r="Y79" s="277">
        <f t="shared" si="21"/>
        <v>56</v>
      </c>
      <c r="Z79" s="277">
        <f t="shared" si="22"/>
        <v>75</v>
      </c>
    </row>
    <row r="80" spans="2:26">
      <c r="B80" s="201" t="s">
        <v>620</v>
      </c>
      <c r="C80" s="201" t="str">
        <f>'Daily Mbr Ins'!C45</f>
        <v>015</v>
      </c>
      <c r="D80" s="201">
        <f>'Daily Mbr Ins'!B45</f>
        <v>7114</v>
      </c>
      <c r="E80" s="201" t="str">
        <f>'Daily Mbr Ins'!D45</f>
        <v>Glendale</v>
      </c>
      <c r="F80" s="201">
        <f>'Daily Mbr Ins'!F45</f>
        <v>6</v>
      </c>
      <c r="G80" s="201">
        <f>'Daily Mbr Ins'!L45</f>
        <v>0</v>
      </c>
      <c r="H80" s="241">
        <f t="shared" si="17"/>
        <v>0</v>
      </c>
      <c r="I80" s="242">
        <f t="shared" si="59"/>
        <v>6</v>
      </c>
      <c r="J80" s="201">
        <f>'Daily Mbr Ins'!N45</f>
        <v>3</v>
      </c>
      <c r="K80" s="201">
        <f>'Daily Mbr Ins'!T45</f>
        <v>0</v>
      </c>
      <c r="L80" s="241">
        <f t="shared" si="18"/>
        <v>0</v>
      </c>
      <c r="M80" s="201">
        <f t="shared" si="60"/>
        <v>3</v>
      </c>
      <c r="N80" s="256" t="str">
        <f t="shared" si="50"/>
        <v>Yes</v>
      </c>
      <c r="O80" s="256" t="str">
        <f t="shared" si="51"/>
        <v>Yes</v>
      </c>
      <c r="P80" s="256" t="str">
        <f t="shared" si="52"/>
        <v>No</v>
      </c>
      <c r="Q80" s="256" t="str">
        <f t="shared" si="53"/>
        <v>No</v>
      </c>
      <c r="R80" s="387" t="str">
        <f t="shared" si="54"/>
        <v>No</v>
      </c>
      <c r="S80" s="387" t="str">
        <f t="shared" si="55"/>
        <v>No</v>
      </c>
      <c r="T80" s="387" t="str">
        <f t="shared" si="56"/>
        <v>No</v>
      </c>
      <c r="U80" s="387" t="str">
        <f t="shared" si="57"/>
        <v>No</v>
      </c>
      <c r="V80" s="387" t="str">
        <f t="shared" si="58"/>
        <v>No</v>
      </c>
      <c r="W80" s="277">
        <f t="shared" si="19"/>
        <v>6</v>
      </c>
      <c r="X80" s="277">
        <f t="shared" si="20"/>
        <v>12</v>
      </c>
      <c r="Y80" s="277">
        <f t="shared" si="21"/>
        <v>18</v>
      </c>
      <c r="Z80" s="277">
        <f t="shared" si="22"/>
        <v>24</v>
      </c>
    </row>
    <row r="81" spans="2:26">
      <c r="B81" s="277" t="s">
        <v>620</v>
      </c>
      <c r="C81" s="277" t="str">
        <f>'Daily Mbr Ins'!C49</f>
        <v>015</v>
      </c>
      <c r="D81" s="277">
        <f>'Daily Mbr Ins'!B49</f>
        <v>7465</v>
      </c>
      <c r="E81" s="277" t="str">
        <f>'Daily Mbr Ins'!D49</f>
        <v>Phoenix</v>
      </c>
      <c r="F81" s="201">
        <f>'Daily Mbr Ins'!F49</f>
        <v>17</v>
      </c>
      <c r="G81" s="201">
        <f>'Daily Mbr Ins'!L49</f>
        <v>0</v>
      </c>
      <c r="H81" s="241">
        <f t="shared" si="17"/>
        <v>0</v>
      </c>
      <c r="I81" s="242">
        <f t="shared" si="59"/>
        <v>17</v>
      </c>
      <c r="J81" s="201">
        <f>'Daily Mbr Ins'!N49</f>
        <v>6</v>
      </c>
      <c r="K81" s="201">
        <f>'Daily Mbr Ins'!T49</f>
        <v>2</v>
      </c>
      <c r="L81" s="241">
        <f t="shared" si="18"/>
        <v>33.333333333333336</v>
      </c>
      <c r="M81" s="201">
        <f t="shared" si="60"/>
        <v>4</v>
      </c>
      <c r="N81" s="256" t="str">
        <f t="shared" si="50"/>
        <v>Yes</v>
      </c>
      <c r="O81" s="256" t="str">
        <f t="shared" si="51"/>
        <v>Yes</v>
      </c>
      <c r="P81" s="256" t="str">
        <f t="shared" si="52"/>
        <v>No</v>
      </c>
      <c r="Q81" s="256" t="str">
        <f t="shared" si="53"/>
        <v>No</v>
      </c>
      <c r="R81" s="387" t="str">
        <f t="shared" si="54"/>
        <v>No</v>
      </c>
      <c r="S81" s="387" t="str">
        <f t="shared" si="55"/>
        <v>No</v>
      </c>
      <c r="T81" s="387" t="str">
        <f t="shared" si="56"/>
        <v>Yes</v>
      </c>
      <c r="U81" s="387" t="str">
        <f t="shared" si="57"/>
        <v>No</v>
      </c>
      <c r="V81" s="387" t="str">
        <f t="shared" si="58"/>
        <v>No</v>
      </c>
      <c r="W81" s="277">
        <f t="shared" si="19"/>
        <v>17</v>
      </c>
      <c r="X81" s="277">
        <f t="shared" si="20"/>
        <v>34</v>
      </c>
      <c r="Y81" s="277">
        <f t="shared" si="21"/>
        <v>51</v>
      </c>
      <c r="Z81" s="277">
        <f t="shared" si="22"/>
        <v>68</v>
      </c>
    </row>
    <row r="82" spans="2:26">
      <c r="B82" s="201" t="s">
        <v>620</v>
      </c>
      <c r="C82" s="201" t="str">
        <f>'Daily Mbr Ins'!C126</f>
        <v>015</v>
      </c>
      <c r="D82" s="246">
        <f>'Daily Mbr Ins'!B126</f>
        <v>13568</v>
      </c>
      <c r="E82" s="246" t="str">
        <f>'Daily Mbr Ins'!D126</f>
        <v>Phoenix</v>
      </c>
      <c r="F82" s="201">
        <f>'Daily Mbr Ins'!F126</f>
        <v>4</v>
      </c>
      <c r="G82" s="201">
        <f>'Daily Mbr Ins'!L126</f>
        <v>0</v>
      </c>
      <c r="H82" s="241">
        <f t="shared" si="17"/>
        <v>0</v>
      </c>
      <c r="I82" s="242">
        <f t="shared" si="59"/>
        <v>4</v>
      </c>
      <c r="J82" s="201">
        <f>'Daily Mbr Ins'!N126</f>
        <v>3</v>
      </c>
      <c r="K82" s="201">
        <f>'Daily Mbr Ins'!T126</f>
        <v>0</v>
      </c>
      <c r="L82" s="241">
        <f t="shared" si="18"/>
        <v>0</v>
      </c>
      <c r="M82" s="201">
        <f t="shared" si="60"/>
        <v>3</v>
      </c>
      <c r="N82" s="256"/>
      <c r="O82" s="256"/>
      <c r="P82" s="256"/>
      <c r="Q82" s="256"/>
      <c r="R82" s="387"/>
      <c r="S82" s="387"/>
      <c r="T82" s="387"/>
      <c r="U82" s="387"/>
      <c r="V82" s="387"/>
      <c r="W82" s="277">
        <f t="shared" si="19"/>
        <v>4</v>
      </c>
      <c r="X82" s="277">
        <f t="shared" si="20"/>
        <v>8</v>
      </c>
      <c r="Y82" s="277">
        <f t="shared" si="21"/>
        <v>12</v>
      </c>
      <c r="Z82" s="277">
        <f t="shared" si="22"/>
        <v>16</v>
      </c>
    </row>
    <row r="83" spans="2:26">
      <c r="B83" s="201" t="s">
        <v>620</v>
      </c>
      <c r="C83" s="201" t="str">
        <f>'Daily Mbr Ins'!C150</f>
        <v>015</v>
      </c>
      <c r="D83" s="201">
        <f>'Daily Mbr Ins'!B150</f>
        <v>15497</v>
      </c>
      <c r="E83" s="201" t="str">
        <f>'Daily Mbr Ins'!D150</f>
        <v>Phoenix</v>
      </c>
      <c r="F83" s="201">
        <f>'Daily Mbr Ins'!F150</f>
        <v>4</v>
      </c>
      <c r="G83" s="201">
        <f>'Daily Mbr Ins'!L150</f>
        <v>0</v>
      </c>
      <c r="H83" s="241">
        <f t="shared" si="17"/>
        <v>0</v>
      </c>
      <c r="I83" s="242">
        <f t="shared" si="59"/>
        <v>4</v>
      </c>
      <c r="J83" s="201">
        <f>'Daily Mbr Ins'!N150</f>
        <v>3</v>
      </c>
      <c r="K83" s="201">
        <f>'Daily Mbr Ins'!T150</f>
        <v>0</v>
      </c>
      <c r="L83" s="241">
        <f t="shared" si="18"/>
        <v>0</v>
      </c>
      <c r="M83" s="201">
        <f t="shared" si="60"/>
        <v>3</v>
      </c>
      <c r="N83" s="256" t="str">
        <f>IF(COUNTIF(Missing185,D83)=0,"Yes","No")</f>
        <v>Yes</v>
      </c>
      <c r="O83" s="256" t="str">
        <f>IF(COUNTIF(Missing365,D83)=0,"Yes","No")</f>
        <v>Yes</v>
      </c>
      <c r="P83" s="256" t="str">
        <f>IF(COUNTIF(Missing1728,D83)=0,"Yes","No")</f>
        <v>No</v>
      </c>
      <c r="Q83" s="256" t="str">
        <f>IF(COUNTIF(MissingSP7,D83)=0,"Yes","No")</f>
        <v>No</v>
      </c>
      <c r="R83" s="387" t="str">
        <f>IF(AND($S83&gt;="Yes", $T83&gt;="Yes", $U83&gt;="Yes", $V83&gt;="Yes"), "Yes", "No")</f>
        <v>No</v>
      </c>
      <c r="S83" s="387" t="str">
        <f>IF((COUNTIF(ProgramDir,D83)=0),"No","Yes")</f>
        <v>No</v>
      </c>
      <c r="T83" s="387" t="str">
        <f>IF(COUNTIF(NonCompliantGrandKnight,D83)=0,"No","Yes")</f>
        <v>No</v>
      </c>
      <c r="U83" s="387" t="str">
        <f>IF(COUNTIF(FamilyDir,D83)=0,"No","Yes")</f>
        <v>No</v>
      </c>
      <c r="V83" s="387" t="str">
        <f>IF(COUNTIF(CommunityDir,D83)=0,"No","Yes")</f>
        <v>No</v>
      </c>
      <c r="W83" s="277">
        <f t="shared" si="19"/>
        <v>4</v>
      </c>
      <c r="X83" s="277">
        <f t="shared" si="20"/>
        <v>8</v>
      </c>
      <c r="Y83" s="277">
        <f t="shared" si="21"/>
        <v>12</v>
      </c>
      <c r="Z83" s="277">
        <f t="shared" si="22"/>
        <v>16</v>
      </c>
    </row>
    <row r="84" spans="2:26" hidden="1">
      <c r="B84" s="201" t="s">
        <v>609</v>
      </c>
      <c r="C84" s="201" t="str">
        <f>'Daily Mbr Ins'!C10</f>
        <v>016</v>
      </c>
      <c r="D84" s="201">
        <f>'Daily Mbr Ins'!B10</f>
        <v>1158</v>
      </c>
      <c r="E84" s="201" t="str">
        <f>'Daily Mbr Ins'!D10</f>
        <v>Globe</v>
      </c>
      <c r="F84" s="201">
        <f>'Daily Mbr Ins'!F10</f>
        <v>6</v>
      </c>
      <c r="G84" s="201">
        <f>'Daily Mbr Ins'!L10</f>
        <v>0</v>
      </c>
      <c r="H84" s="241">
        <f t="shared" si="17"/>
        <v>0</v>
      </c>
      <c r="I84" s="242">
        <f t="shared" si="59"/>
        <v>6</v>
      </c>
      <c r="J84" s="201">
        <f>'Daily Mbr Ins'!N10</f>
        <v>3</v>
      </c>
      <c r="K84" s="201">
        <f>'Daily Mbr Ins'!T10</f>
        <v>0</v>
      </c>
      <c r="L84" s="241">
        <f t="shared" si="18"/>
        <v>0</v>
      </c>
      <c r="M84" s="201">
        <f t="shared" si="60"/>
        <v>3</v>
      </c>
      <c r="N84" s="256" t="str">
        <f>IF(COUNTIF(Missing185,D84)=0,"Yes","No")</f>
        <v>No</v>
      </c>
      <c r="O84" s="256" t="str">
        <f>IF(COUNTIF(Missing365,D84)=0,"Yes","No")</f>
        <v>Yes</v>
      </c>
      <c r="P84" s="256" t="str">
        <f>IF(COUNTIF(Missing1728,D84)=0,"Yes","No")</f>
        <v>No</v>
      </c>
      <c r="Q84" s="256" t="str">
        <f>IF(COUNTIF(MissingSP7,D84)=0,"Yes","No")</f>
        <v>No</v>
      </c>
      <c r="R84" s="387" t="str">
        <f>IF(AND($S84&gt;="Yes", $T84&gt;="Yes", $U84&gt;="Yes", $V84&gt;="Yes"), "Yes", "No")</f>
        <v>No</v>
      </c>
      <c r="S84" s="387" t="str">
        <f>IF((COUNTIF(ProgramDir,D84)=0),"No","Yes")</f>
        <v>Yes</v>
      </c>
      <c r="T84" s="387" t="str">
        <f>IF(COUNTIF(NonCompliantGrandKnight,D84)=0,"No","Yes")</f>
        <v>No</v>
      </c>
      <c r="U84" s="387" t="str">
        <f>IF(COUNTIF(FamilyDir,D84)=0,"No","Yes")</f>
        <v>No</v>
      </c>
      <c r="V84" s="387" t="str">
        <f>IF(COUNTIF(CommunityDir,D84)=0,"No","Yes")</f>
        <v>No</v>
      </c>
      <c r="W84" s="277">
        <f t="shared" si="19"/>
        <v>6</v>
      </c>
      <c r="X84" s="277">
        <f t="shared" si="20"/>
        <v>12</v>
      </c>
      <c r="Y84" s="277">
        <f t="shared" si="21"/>
        <v>18</v>
      </c>
      <c r="Z84" s="277">
        <f t="shared" si="22"/>
        <v>24</v>
      </c>
    </row>
    <row r="85" spans="2:26" hidden="1">
      <c r="B85" s="201" t="s">
        <v>609</v>
      </c>
      <c r="C85" s="201" t="str">
        <f>'Daily Mbr Ins'!C17</f>
        <v>016</v>
      </c>
      <c r="D85" s="201">
        <f>'Daily Mbr Ins'!B17</f>
        <v>1882</v>
      </c>
      <c r="E85" s="201" t="str">
        <f>'Daily Mbr Ins'!D17</f>
        <v>Miami</v>
      </c>
      <c r="F85" s="201">
        <f>'Daily Mbr Ins'!F17</f>
        <v>5</v>
      </c>
      <c r="G85" s="201">
        <f>'Daily Mbr Ins'!L17</f>
        <v>1</v>
      </c>
      <c r="H85" s="241">
        <f t="shared" si="17"/>
        <v>20</v>
      </c>
      <c r="I85" s="242">
        <f t="shared" si="59"/>
        <v>4</v>
      </c>
      <c r="J85" s="201">
        <f>'Daily Mbr Ins'!N17</f>
        <v>3</v>
      </c>
      <c r="K85" s="201">
        <f>'Daily Mbr Ins'!T17</f>
        <v>0</v>
      </c>
      <c r="L85" s="241">
        <f t="shared" si="18"/>
        <v>0</v>
      </c>
      <c r="M85" s="201">
        <f t="shared" si="60"/>
        <v>3</v>
      </c>
      <c r="N85" s="256" t="str">
        <f>IF(COUNTIF(Missing185,D85)=0,"Yes","No")</f>
        <v>Yes</v>
      </c>
      <c r="O85" s="256" t="str">
        <f>IF(COUNTIF(Missing365,D85)=0,"Yes","No")</f>
        <v>Yes</v>
      </c>
      <c r="P85" s="256" t="str">
        <f>IF(COUNTIF(Missing1728,D85)=0,"Yes","No")</f>
        <v>No</v>
      </c>
      <c r="Q85" s="256" t="str">
        <f>IF(COUNTIF(MissingSP7,D85)=0,"Yes","No")</f>
        <v>No</v>
      </c>
      <c r="R85" s="387" t="str">
        <f>IF(AND($S85&gt;="Yes", $T85&gt;="Yes", $U85&gt;="Yes", $V85&gt;="Yes"), "Yes", "No")</f>
        <v>No</v>
      </c>
      <c r="S85" s="387" t="str">
        <f>IF((COUNTIF(ProgramDir,D85)=0),"No","Yes")</f>
        <v>No</v>
      </c>
      <c r="T85" s="387" t="str">
        <f>IF(COUNTIF(NonCompliantGrandKnight,D85)=0,"No","Yes")</f>
        <v>No</v>
      </c>
      <c r="U85" s="387" t="str">
        <f>IF(COUNTIF(FamilyDir,D85)=0,"No","Yes")</f>
        <v>Yes</v>
      </c>
      <c r="V85" s="387" t="str">
        <f>IF(COUNTIF(CommunityDir,D85)=0,"No","Yes")</f>
        <v>No</v>
      </c>
      <c r="W85" s="277">
        <f t="shared" si="19"/>
        <v>4</v>
      </c>
      <c r="X85" s="277">
        <f t="shared" si="20"/>
        <v>9</v>
      </c>
      <c r="Y85" s="277">
        <f t="shared" si="21"/>
        <v>14</v>
      </c>
      <c r="Z85" s="277">
        <f t="shared" si="22"/>
        <v>19</v>
      </c>
    </row>
    <row r="86" spans="2:26" hidden="1">
      <c r="B86" s="201" t="s">
        <v>609</v>
      </c>
      <c r="C86" s="201" t="str">
        <f>'Daily Mbr Ins'!C22</f>
        <v>016</v>
      </c>
      <c r="D86" s="201">
        <f>'Daily Mbr Ins'!B22</f>
        <v>3395</v>
      </c>
      <c r="E86" s="201" t="str">
        <f>'Daily Mbr Ins'!D22</f>
        <v>Superior</v>
      </c>
      <c r="F86" s="201">
        <f>'Daily Mbr Ins'!F22</f>
        <v>4</v>
      </c>
      <c r="G86" s="201">
        <f>'Daily Mbr Ins'!L22</f>
        <v>0</v>
      </c>
      <c r="H86" s="241">
        <f t="shared" si="17"/>
        <v>0</v>
      </c>
      <c r="I86" s="242">
        <f t="shared" si="59"/>
        <v>4</v>
      </c>
      <c r="J86" s="201">
        <f>'Daily Mbr Ins'!N22</f>
        <v>3</v>
      </c>
      <c r="K86" s="201">
        <f>'Daily Mbr Ins'!T22</f>
        <v>0</v>
      </c>
      <c r="L86" s="241">
        <f t="shared" si="18"/>
        <v>0</v>
      </c>
      <c r="M86" s="201">
        <f t="shared" si="60"/>
        <v>3</v>
      </c>
      <c r="N86" s="256" t="str">
        <f>IF(COUNTIF(Missing185,D86)=0,"Yes","No")</f>
        <v>No</v>
      </c>
      <c r="O86" s="256" t="str">
        <f>IF(COUNTIF(Missing365,D86)=0,"Yes","No")</f>
        <v>No</v>
      </c>
      <c r="P86" s="256" t="str">
        <f>IF(COUNTIF(Missing1728,D86)=0,"Yes","No")</f>
        <v>No</v>
      </c>
      <c r="Q86" s="256" t="str">
        <f>IF(COUNTIF(MissingSP7,D86)=0,"Yes","No")</f>
        <v>No</v>
      </c>
      <c r="R86" s="387" t="str">
        <f>IF(AND($S86&gt;="Yes", $T86&gt;="Yes", $U86&gt;="Yes", $V86&gt;="Yes"), "Yes", "No")</f>
        <v>No</v>
      </c>
      <c r="S86" s="387" t="str">
        <f>IF((COUNTIF(ProgramDir,D86)=0),"No","Yes")</f>
        <v>No</v>
      </c>
      <c r="T86" s="387" t="str">
        <f>IF(COUNTIF(NonCompliantGrandKnight,D86)=0,"No","Yes")</f>
        <v>No</v>
      </c>
      <c r="U86" s="387" t="str">
        <f>IF(COUNTIF(FamilyDir,D86)=0,"No","Yes")</f>
        <v>No</v>
      </c>
      <c r="V86" s="387" t="str">
        <f>IF(COUNTIF(CommunityDir,D86)=0,"No","Yes")</f>
        <v>No</v>
      </c>
      <c r="W86" s="277">
        <f t="shared" si="19"/>
        <v>4</v>
      </c>
      <c r="X86" s="277">
        <f t="shared" si="20"/>
        <v>8</v>
      </c>
      <c r="Y86" s="277">
        <f t="shared" si="21"/>
        <v>12</v>
      </c>
      <c r="Z86" s="277">
        <f t="shared" si="22"/>
        <v>16</v>
      </c>
    </row>
    <row r="87" spans="2:26" hidden="1">
      <c r="B87" s="201" t="s">
        <v>609</v>
      </c>
      <c r="C87" s="201" t="str">
        <f>'Daily Mbr Ins'!C26</f>
        <v>016</v>
      </c>
      <c r="D87" s="201">
        <f>'Daily Mbr Ins'!B26</f>
        <v>4260</v>
      </c>
      <c r="E87" s="201" t="str">
        <f>'Daily Mbr Ins'!D26</f>
        <v>Safford</v>
      </c>
      <c r="F87" s="201">
        <f>'Daily Mbr Ins'!F26</f>
        <v>4</v>
      </c>
      <c r="G87" s="201">
        <f>'Daily Mbr Ins'!L26</f>
        <v>-1</v>
      </c>
      <c r="H87" s="241">
        <f t="shared" si="17"/>
        <v>-25</v>
      </c>
      <c r="I87" s="242">
        <f t="shared" si="59"/>
        <v>5</v>
      </c>
      <c r="J87" s="201">
        <f>'Daily Mbr Ins'!N26</f>
        <v>3</v>
      </c>
      <c r="K87" s="201">
        <f>'Daily Mbr Ins'!T26</f>
        <v>0</v>
      </c>
      <c r="L87" s="241">
        <f t="shared" si="18"/>
        <v>0</v>
      </c>
      <c r="M87" s="201">
        <f t="shared" si="60"/>
        <v>3</v>
      </c>
      <c r="N87" s="256" t="str">
        <f>IF(COUNTIF(Missing185,D87)=0,"Yes","No")</f>
        <v>Yes</v>
      </c>
      <c r="O87" s="256" t="str">
        <f>IF(COUNTIF(Missing365,D87)=0,"Yes","No")</f>
        <v>No</v>
      </c>
      <c r="P87" s="256" t="str">
        <f>IF(COUNTIF(Missing1728,D87)=0,"Yes","No")</f>
        <v>No</v>
      </c>
      <c r="Q87" s="256" t="str">
        <f>IF(COUNTIF(MissingSP7,D87)=0,"Yes","No")</f>
        <v>No</v>
      </c>
      <c r="R87" s="387" t="str">
        <f>IF(AND($S87&gt;="Yes", $T87&gt;="Yes", $U87&gt;="Yes", $V87&gt;="Yes"), "Yes", "No")</f>
        <v>No</v>
      </c>
      <c r="S87" s="387" t="str">
        <f>IF((COUNTIF(ProgramDir,D87)=0),"No","Yes")</f>
        <v>No</v>
      </c>
      <c r="T87" s="387" t="str">
        <f>IF(COUNTIF(NonCompliantGrandKnight,D87)=0,"No","Yes")</f>
        <v>No</v>
      </c>
      <c r="U87" s="387" t="str">
        <f>IF(COUNTIF(FamilyDir,D87)=0,"No","Yes")</f>
        <v>No</v>
      </c>
      <c r="V87" s="387" t="str">
        <f>IF(COUNTIF(CommunityDir,D87)=0,"No","Yes")</f>
        <v>No</v>
      </c>
      <c r="W87" s="277">
        <f t="shared" si="19"/>
        <v>5</v>
      </c>
      <c r="X87" s="277">
        <f t="shared" si="20"/>
        <v>9</v>
      </c>
      <c r="Y87" s="277">
        <f t="shared" si="21"/>
        <v>13</v>
      </c>
      <c r="Z87" s="277">
        <f t="shared" si="22"/>
        <v>17</v>
      </c>
    </row>
    <row r="88" spans="2:26" hidden="1">
      <c r="B88" s="201" t="s">
        <v>609</v>
      </c>
      <c r="C88" s="201" t="str">
        <f>'Daily Mbr Ins'!C34</f>
        <v>016</v>
      </c>
      <c r="D88" s="246">
        <f>'Daily Mbr Ins'!B34</f>
        <v>5313</v>
      </c>
      <c r="E88" s="246" t="str">
        <f>'Daily Mbr Ins'!D34</f>
        <v>Clifton</v>
      </c>
      <c r="F88" s="201">
        <f>'Daily Mbr Ins'!F34</f>
        <v>12</v>
      </c>
      <c r="G88" s="201">
        <f>'Daily Mbr Ins'!L34</f>
        <v>0</v>
      </c>
      <c r="H88" s="241">
        <f t="shared" si="17"/>
        <v>0</v>
      </c>
      <c r="I88" s="242">
        <f t="shared" si="59"/>
        <v>12</v>
      </c>
      <c r="J88" s="201">
        <f>'Daily Mbr Ins'!N34</f>
        <v>3</v>
      </c>
      <c r="K88" s="201">
        <f>'Daily Mbr Ins'!T34</f>
        <v>0</v>
      </c>
      <c r="L88" s="241">
        <f t="shared" si="18"/>
        <v>0</v>
      </c>
      <c r="M88" s="201">
        <f t="shared" si="60"/>
        <v>3</v>
      </c>
      <c r="N88" s="256"/>
      <c r="O88" s="256"/>
      <c r="P88" s="256"/>
      <c r="Q88" s="256"/>
      <c r="R88" s="387"/>
      <c r="S88" s="387"/>
      <c r="T88" s="387"/>
      <c r="U88" s="387"/>
      <c r="V88" s="387"/>
      <c r="W88" s="277">
        <f t="shared" si="19"/>
        <v>12</v>
      </c>
      <c r="X88" s="277">
        <f t="shared" si="20"/>
        <v>24</v>
      </c>
      <c r="Y88" s="277">
        <f t="shared" si="21"/>
        <v>36</v>
      </c>
      <c r="Z88" s="277">
        <f t="shared" si="22"/>
        <v>48</v>
      </c>
    </row>
    <row r="89" spans="2:26" hidden="1">
      <c r="B89" s="201" t="s">
        <v>609</v>
      </c>
      <c r="C89" s="201" t="str">
        <f>'Daily Mbr Ins'!C132</f>
        <v>016</v>
      </c>
      <c r="D89" s="201">
        <f>'Daily Mbr Ins'!B132</f>
        <v>14033</v>
      </c>
      <c r="E89" s="201" t="str">
        <f>'Daily Mbr Ins'!D132</f>
        <v>Kearny/Hayden</v>
      </c>
      <c r="F89" s="201">
        <f>'Daily Mbr Ins'!F132</f>
        <v>4</v>
      </c>
      <c r="G89" s="201">
        <f>'Daily Mbr Ins'!L132</f>
        <v>0</v>
      </c>
      <c r="H89" s="241">
        <f t="shared" ref="H89:H135" si="61">G89*100/F89</f>
        <v>0</v>
      </c>
      <c r="I89" s="242">
        <f t="shared" si="59"/>
        <v>4</v>
      </c>
      <c r="J89" s="201">
        <f>'Daily Mbr Ins'!N132</f>
        <v>3</v>
      </c>
      <c r="K89" s="201">
        <f>'Daily Mbr Ins'!T132</f>
        <v>0</v>
      </c>
      <c r="L89" s="241">
        <f t="shared" ref="L89:L135" si="62">K89*100/J89</f>
        <v>0</v>
      </c>
      <c r="M89" s="201">
        <f t="shared" si="60"/>
        <v>3</v>
      </c>
      <c r="N89" s="256" t="str">
        <f>IF(COUNTIF(Missing185,D89)=0,"Yes","No")</f>
        <v>Yes</v>
      </c>
      <c r="O89" s="256" t="str">
        <f>IF(COUNTIF(Missing365,D89)=0,"Yes","No")</f>
        <v>No</v>
      </c>
      <c r="P89" s="256" t="str">
        <f>IF(COUNTIF(Missing1728,D89)=0,"Yes","No")</f>
        <v>No</v>
      </c>
      <c r="Q89" s="256" t="str">
        <f>IF(COUNTIF(MissingSP7,D89)=0,"Yes","No")</f>
        <v>No</v>
      </c>
      <c r="R89" s="387" t="str">
        <f>IF(AND($S89&gt;="Yes", $T89&gt;="Yes", $U89&gt;="Yes", $V89&gt;="Yes"), "Yes", "No")</f>
        <v>No</v>
      </c>
      <c r="S89" s="387" t="str">
        <f>IF((COUNTIF(ProgramDir,D89)=0),"No","Yes")</f>
        <v>No</v>
      </c>
      <c r="T89" s="387" t="str">
        <f>IF(COUNTIF(NonCompliantGrandKnight,D89)=0,"No","Yes")</f>
        <v>No</v>
      </c>
      <c r="U89" s="387" t="str">
        <f>IF(COUNTIF(FamilyDir,D89)=0,"No","Yes")</f>
        <v>No</v>
      </c>
      <c r="V89" s="387" t="str">
        <f>IF(COUNTIF(CommunityDir,D89)=0,"No","Yes")</f>
        <v>No</v>
      </c>
      <c r="W89" s="277">
        <f t="shared" ref="W89:W135" si="63">IF(AND($G89&gt;=$F89,$K89&gt;=$J89), "S", $F89-$G89)</f>
        <v>4</v>
      </c>
      <c r="X89" s="277">
        <f t="shared" ref="X89:X135" si="64">IF(AND($G89&gt;=$F89*2,$K89&gt;=$J89),"DS",$F89*2-$G89)</f>
        <v>8</v>
      </c>
      <c r="Y89" s="277">
        <f t="shared" ref="Y89:Y135" si="65">IF(AND($G89&gt;=$F89*3,$K89&gt;=$J89),"TS",$F89*3-$G89)</f>
        <v>12</v>
      </c>
      <c r="Z89" s="277">
        <f t="shared" ref="Z89:Z135" si="66">IF(AND($G89&gt;=$F89*4,$K89&gt;=$J89),"QS",$F89*4-$G89)</f>
        <v>16</v>
      </c>
    </row>
    <row r="90" spans="2:26" hidden="1">
      <c r="B90" s="201" t="s">
        <v>625</v>
      </c>
      <c r="C90" s="201" t="str">
        <f>'Daily Mbr Ins'!C21</f>
        <v>017</v>
      </c>
      <c r="D90" s="201">
        <f>'Daily Mbr Ins'!B21</f>
        <v>3145</v>
      </c>
      <c r="E90" s="201" t="str">
        <f>'Daily Mbr Ins'!D21</f>
        <v>Kingman</v>
      </c>
      <c r="F90" s="201">
        <f>'Daily Mbr Ins'!F21</f>
        <v>8</v>
      </c>
      <c r="G90" s="201">
        <f>'Daily Mbr Ins'!L21</f>
        <v>1</v>
      </c>
      <c r="H90" s="241">
        <f t="shared" si="61"/>
        <v>12.5</v>
      </c>
      <c r="I90" s="242">
        <f t="shared" si="59"/>
        <v>7</v>
      </c>
      <c r="J90" s="201">
        <f>'Daily Mbr Ins'!N21</f>
        <v>3</v>
      </c>
      <c r="K90" s="201">
        <f>'Daily Mbr Ins'!T21</f>
        <v>0</v>
      </c>
      <c r="L90" s="241">
        <f t="shared" si="62"/>
        <v>0</v>
      </c>
      <c r="M90" s="201">
        <f t="shared" si="60"/>
        <v>3</v>
      </c>
      <c r="N90" s="256" t="str">
        <f>IF(COUNTIF(Missing185,D90)=0,"Yes","No")</f>
        <v>Yes</v>
      </c>
      <c r="O90" s="256" t="str">
        <f>IF(COUNTIF(Missing365,D90)=0,"Yes","No")</f>
        <v>No</v>
      </c>
      <c r="P90" s="256" t="str">
        <f>IF(COUNTIF(Missing1728,D90)=0,"Yes","No")</f>
        <v>No</v>
      </c>
      <c r="Q90" s="256" t="str">
        <f>IF(COUNTIF(MissingSP7,D90)=0,"Yes","No")</f>
        <v>No</v>
      </c>
      <c r="R90" s="387" t="str">
        <f>IF(AND($S90&gt;="Yes", $T90&gt;="Yes", $U90&gt;="Yes", $V90&gt;="Yes"), "Yes", "No")</f>
        <v>No</v>
      </c>
      <c r="S90" s="387" t="str">
        <f>IF((COUNTIF(ProgramDir,D90)=0),"No","Yes")</f>
        <v>No</v>
      </c>
      <c r="T90" s="387" t="str">
        <f>IF(COUNTIF(NonCompliantGrandKnight,D90)=0,"No","Yes")</f>
        <v>Yes</v>
      </c>
      <c r="U90" s="387" t="str">
        <f>IF(COUNTIF(FamilyDir,D90)=0,"No","Yes")</f>
        <v>No</v>
      </c>
      <c r="V90" s="387" t="str">
        <f>IF(COUNTIF(CommunityDir,D90)=0,"No","Yes")</f>
        <v>No</v>
      </c>
      <c r="W90" s="277">
        <f t="shared" si="63"/>
        <v>7</v>
      </c>
      <c r="X90" s="277">
        <f t="shared" si="64"/>
        <v>15</v>
      </c>
      <c r="Y90" s="277">
        <f t="shared" si="65"/>
        <v>23</v>
      </c>
      <c r="Z90" s="277">
        <f t="shared" si="66"/>
        <v>31</v>
      </c>
    </row>
    <row r="91" spans="2:26" hidden="1">
      <c r="B91" s="201" t="s">
        <v>625</v>
      </c>
      <c r="C91" s="201" t="str">
        <f>'Daily Mbr Ins'!C37</f>
        <v>017</v>
      </c>
      <c r="D91" s="201">
        <f>'Daily Mbr Ins'!B37</f>
        <v>6442</v>
      </c>
      <c r="E91" s="201" t="str">
        <f>'Daily Mbr Ins'!D37</f>
        <v>Lake Havasu</v>
      </c>
      <c r="F91" s="201">
        <f>'Daily Mbr Ins'!F37</f>
        <v>10</v>
      </c>
      <c r="G91" s="201">
        <f>'Daily Mbr Ins'!L37</f>
        <v>0</v>
      </c>
      <c r="H91" s="241">
        <f t="shared" si="61"/>
        <v>0</v>
      </c>
      <c r="I91" s="242">
        <f t="shared" si="59"/>
        <v>10</v>
      </c>
      <c r="J91" s="201">
        <f>'Daily Mbr Ins'!N37</f>
        <v>4</v>
      </c>
      <c r="K91" s="201">
        <f>'Daily Mbr Ins'!T37</f>
        <v>0</v>
      </c>
      <c r="L91" s="241">
        <f t="shared" si="62"/>
        <v>0</v>
      </c>
      <c r="M91" s="201">
        <f t="shared" si="60"/>
        <v>4</v>
      </c>
      <c r="N91" s="256" t="str">
        <f>IF(COUNTIF(Missing185,D91)=0,"Yes","No")</f>
        <v>Yes</v>
      </c>
      <c r="O91" s="256" t="str">
        <f>IF(COUNTIF(Missing365,D91)=0,"Yes","No")</f>
        <v>Yes</v>
      </c>
      <c r="P91" s="256" t="str">
        <f>IF(COUNTIF(Missing1728,D91)=0,"Yes","No")</f>
        <v>No</v>
      </c>
      <c r="Q91" s="256" t="str">
        <f>IF(COUNTIF(MissingSP7,D91)=0,"Yes","No")</f>
        <v>No</v>
      </c>
      <c r="R91" s="387" t="str">
        <f>IF(AND($S91&gt;="Yes", $T91&gt;="Yes", $U91&gt;="Yes", $V91&gt;="Yes"), "Yes", "No")</f>
        <v>No</v>
      </c>
      <c r="S91" s="387" t="str">
        <f>IF((COUNTIF(ProgramDir,D91)=0),"No","Yes")</f>
        <v>Yes</v>
      </c>
      <c r="T91" s="387" t="str">
        <f>IF(COUNTIF(NonCompliantGrandKnight,D91)=0,"No","Yes")</f>
        <v>No</v>
      </c>
      <c r="U91" s="387" t="str">
        <f>IF(COUNTIF(FamilyDir,D91)=0,"No","Yes")</f>
        <v>No</v>
      </c>
      <c r="V91" s="387" t="str">
        <f>IF(COUNTIF(CommunityDir,D91)=0,"No","Yes")</f>
        <v>No</v>
      </c>
      <c r="W91" s="277">
        <f t="shared" si="63"/>
        <v>10</v>
      </c>
      <c r="X91" s="277">
        <f t="shared" si="64"/>
        <v>20</v>
      </c>
      <c r="Y91" s="277">
        <f t="shared" si="65"/>
        <v>30</v>
      </c>
      <c r="Z91" s="277">
        <f t="shared" si="66"/>
        <v>40</v>
      </c>
    </row>
    <row r="92" spans="2:26" hidden="1">
      <c r="B92" s="201" t="s">
        <v>625</v>
      </c>
      <c r="C92" s="201" t="str">
        <f>'Daily Mbr Ins'!C57</f>
        <v>017</v>
      </c>
      <c r="D92" s="246">
        <f>'Daily Mbr Ins'!B57</f>
        <v>7949</v>
      </c>
      <c r="E92" s="246" t="str">
        <f>'Daily Mbr Ins'!D57</f>
        <v>Parker</v>
      </c>
      <c r="F92" s="201">
        <f>'Daily Mbr Ins'!F57</f>
        <v>4</v>
      </c>
      <c r="G92" s="201">
        <f>'Daily Mbr Ins'!L57</f>
        <v>0</v>
      </c>
      <c r="H92" s="241">
        <f t="shared" si="61"/>
        <v>0</v>
      </c>
      <c r="I92" s="242">
        <f t="shared" si="59"/>
        <v>4</v>
      </c>
      <c r="J92" s="201">
        <f>'Daily Mbr Ins'!N57</f>
        <v>3</v>
      </c>
      <c r="K92" s="201">
        <f>'Daily Mbr Ins'!T57</f>
        <v>0</v>
      </c>
      <c r="L92" s="241">
        <f t="shared" si="62"/>
        <v>0</v>
      </c>
      <c r="M92" s="201">
        <f t="shared" si="60"/>
        <v>3</v>
      </c>
      <c r="N92" s="256"/>
      <c r="O92" s="256"/>
      <c r="P92" s="256"/>
      <c r="Q92" s="256"/>
      <c r="R92" s="387"/>
      <c r="S92" s="387"/>
      <c r="T92" s="387"/>
      <c r="U92" s="387"/>
      <c r="V92" s="387"/>
      <c r="W92" s="277">
        <f t="shared" si="63"/>
        <v>4</v>
      </c>
      <c r="X92" s="277">
        <f t="shared" si="64"/>
        <v>8</v>
      </c>
      <c r="Y92" s="277">
        <f t="shared" si="65"/>
        <v>12</v>
      </c>
      <c r="Z92" s="277">
        <f t="shared" si="66"/>
        <v>16</v>
      </c>
    </row>
    <row r="93" spans="2:26" hidden="1">
      <c r="B93" s="201" t="s">
        <v>625</v>
      </c>
      <c r="C93" s="201" t="str">
        <f>'Daily Mbr Ins'!C61</f>
        <v>017</v>
      </c>
      <c r="D93" s="201">
        <f>'Daily Mbr Ins'!B61</f>
        <v>8100</v>
      </c>
      <c r="E93" s="201" t="str">
        <f>'Daily Mbr Ins'!D61</f>
        <v>Bullhead</v>
      </c>
      <c r="F93" s="201">
        <f>'Daily Mbr Ins'!F61</f>
        <v>6</v>
      </c>
      <c r="G93" s="201">
        <f>'Daily Mbr Ins'!L61</f>
        <v>0</v>
      </c>
      <c r="H93" s="241">
        <f t="shared" si="61"/>
        <v>0</v>
      </c>
      <c r="I93" s="242">
        <f t="shared" si="59"/>
        <v>6</v>
      </c>
      <c r="J93" s="201">
        <f>'Daily Mbr Ins'!N61</f>
        <v>3</v>
      </c>
      <c r="K93" s="201">
        <f>'Daily Mbr Ins'!T61</f>
        <v>0</v>
      </c>
      <c r="L93" s="241">
        <f t="shared" si="62"/>
        <v>0</v>
      </c>
      <c r="M93" s="201">
        <f t="shared" si="60"/>
        <v>3</v>
      </c>
      <c r="N93" s="256" t="str">
        <f t="shared" ref="N93:N102" si="67">IF(COUNTIF(Missing185,D93)=0,"Yes","No")</f>
        <v>Yes</v>
      </c>
      <c r="O93" s="256" t="str">
        <f t="shared" ref="O93:O102" si="68">IF(COUNTIF(Missing365,D93)=0,"Yes","No")</f>
        <v>No</v>
      </c>
      <c r="P93" s="256" t="str">
        <f t="shared" ref="P93:P102" si="69">IF(COUNTIF(Missing1728,D93)=0,"Yes","No")</f>
        <v>No</v>
      </c>
      <c r="Q93" s="256" t="str">
        <f t="shared" ref="Q93:Q102" si="70">IF(COUNTIF(MissingSP7,D93)=0,"Yes","No")</f>
        <v>No</v>
      </c>
      <c r="R93" s="387" t="str">
        <f t="shared" ref="R93:R102" si="71">IF(AND($S93&gt;="Yes", $T93&gt;="Yes", $U93&gt;="Yes", $V93&gt;="Yes"), "Yes", "No")</f>
        <v>No</v>
      </c>
      <c r="S93" s="387" t="str">
        <f t="shared" ref="S93:S102" si="72">IF((COUNTIF(ProgramDir,D93)=0),"No","Yes")</f>
        <v>No</v>
      </c>
      <c r="T93" s="387" t="str">
        <f t="shared" ref="T93:T102" si="73">IF(COUNTIF(NonCompliantGrandKnight,D93)=0,"No","Yes")</f>
        <v>No</v>
      </c>
      <c r="U93" s="387" t="str">
        <f t="shared" ref="U93:U102" si="74">IF(COUNTIF(FamilyDir,D93)=0,"No","Yes")</f>
        <v>No</v>
      </c>
      <c r="V93" s="387" t="str">
        <f t="shared" ref="V93:V102" si="75">IF(COUNTIF(CommunityDir,D93)=0,"No","Yes")</f>
        <v>No</v>
      </c>
      <c r="W93" s="277">
        <f t="shared" si="63"/>
        <v>6</v>
      </c>
      <c r="X93" s="277">
        <f t="shared" si="64"/>
        <v>12</v>
      </c>
      <c r="Y93" s="277">
        <f t="shared" si="65"/>
        <v>18</v>
      </c>
      <c r="Z93" s="277">
        <f t="shared" si="66"/>
        <v>24</v>
      </c>
    </row>
    <row r="94" spans="2:26" hidden="1">
      <c r="B94" s="201" t="s">
        <v>625</v>
      </c>
      <c r="C94" s="201" t="str">
        <f>'Daily Mbr Ins'!C15</f>
        <v>018</v>
      </c>
      <c r="D94" s="201">
        <f>'Daily Mbr Ins'!B15</f>
        <v>1806</v>
      </c>
      <c r="E94" s="201" t="str">
        <f>'Daily Mbr Ins'!D15</f>
        <v>Yuma</v>
      </c>
      <c r="F94" s="201">
        <f>'Daily Mbr Ins'!F15</f>
        <v>9</v>
      </c>
      <c r="G94" s="201">
        <f>'Daily Mbr Ins'!L15</f>
        <v>17</v>
      </c>
      <c r="H94" s="241">
        <f t="shared" si="61"/>
        <v>188.88888888888889</v>
      </c>
      <c r="I94" s="242" t="str">
        <f t="shared" si="59"/>
        <v>Yes</v>
      </c>
      <c r="J94" s="201">
        <f>'Daily Mbr Ins'!N15</f>
        <v>3</v>
      </c>
      <c r="K94" s="201">
        <f>'Daily Mbr Ins'!T15</f>
        <v>0</v>
      </c>
      <c r="L94" s="241">
        <f t="shared" si="62"/>
        <v>0</v>
      </c>
      <c r="M94" s="201">
        <f t="shared" si="60"/>
        <v>3</v>
      </c>
      <c r="N94" s="256" t="str">
        <f t="shared" si="67"/>
        <v>Yes</v>
      </c>
      <c r="O94" s="256" t="str">
        <f t="shared" si="68"/>
        <v>Yes</v>
      </c>
      <c r="P94" s="256" t="str">
        <f t="shared" si="69"/>
        <v>No</v>
      </c>
      <c r="Q94" s="256" t="str">
        <f t="shared" si="70"/>
        <v>No</v>
      </c>
      <c r="R94" s="387" t="str">
        <f t="shared" si="71"/>
        <v>No</v>
      </c>
      <c r="S94" s="387" t="str">
        <f t="shared" si="72"/>
        <v>No</v>
      </c>
      <c r="T94" s="387" t="str">
        <f t="shared" si="73"/>
        <v>No</v>
      </c>
      <c r="U94" s="387" t="str">
        <f t="shared" si="74"/>
        <v>Yes</v>
      </c>
      <c r="V94" s="387" t="str">
        <f t="shared" si="75"/>
        <v>Yes</v>
      </c>
      <c r="W94" s="277">
        <f t="shared" si="63"/>
        <v>-8</v>
      </c>
      <c r="X94" s="277">
        <f t="shared" si="64"/>
        <v>1</v>
      </c>
      <c r="Y94" s="277">
        <f t="shared" si="65"/>
        <v>10</v>
      </c>
      <c r="Z94" s="277">
        <f t="shared" si="66"/>
        <v>19</v>
      </c>
    </row>
    <row r="95" spans="2:26" hidden="1">
      <c r="B95" s="201" t="s">
        <v>625</v>
      </c>
      <c r="C95" s="201" t="str">
        <f>'Daily Mbr Ins'!C63</f>
        <v>018</v>
      </c>
      <c r="D95" s="201">
        <f>'Daily Mbr Ins'!B63</f>
        <v>8305</v>
      </c>
      <c r="E95" s="201" t="str">
        <f>'Daily Mbr Ins'!D63</f>
        <v>Yuma</v>
      </c>
      <c r="F95" s="201">
        <f>'Daily Mbr Ins'!F63</f>
        <v>10</v>
      </c>
      <c r="G95" s="201">
        <f>'Daily Mbr Ins'!L63</f>
        <v>0</v>
      </c>
      <c r="H95" s="241">
        <f t="shared" si="61"/>
        <v>0</v>
      </c>
      <c r="I95" s="242">
        <f t="shared" si="59"/>
        <v>10</v>
      </c>
      <c r="J95" s="201">
        <f>'Daily Mbr Ins'!N63</f>
        <v>3</v>
      </c>
      <c r="K95" s="201">
        <f>'Daily Mbr Ins'!T63</f>
        <v>0</v>
      </c>
      <c r="L95" s="241">
        <f t="shared" si="62"/>
        <v>0</v>
      </c>
      <c r="M95" s="201">
        <f t="shared" si="60"/>
        <v>3</v>
      </c>
      <c r="N95" s="256" t="str">
        <f t="shared" si="67"/>
        <v>Yes</v>
      </c>
      <c r="O95" s="256" t="str">
        <f t="shared" si="68"/>
        <v>Yes</v>
      </c>
      <c r="P95" s="256" t="str">
        <f t="shared" si="69"/>
        <v>No</v>
      </c>
      <c r="Q95" s="256" t="str">
        <f t="shared" si="70"/>
        <v>No</v>
      </c>
      <c r="R95" s="387" t="str">
        <f t="shared" si="71"/>
        <v>No</v>
      </c>
      <c r="S95" s="387" t="str">
        <f t="shared" si="72"/>
        <v>Yes</v>
      </c>
      <c r="T95" s="387" t="str">
        <f t="shared" si="73"/>
        <v>No</v>
      </c>
      <c r="U95" s="387" t="str">
        <f t="shared" si="74"/>
        <v>No</v>
      </c>
      <c r="V95" s="387" t="str">
        <f t="shared" si="75"/>
        <v>No</v>
      </c>
      <c r="W95" s="277">
        <f t="shared" si="63"/>
        <v>10</v>
      </c>
      <c r="X95" s="277">
        <f t="shared" si="64"/>
        <v>20</v>
      </c>
      <c r="Y95" s="277">
        <f t="shared" si="65"/>
        <v>30</v>
      </c>
      <c r="Z95" s="277">
        <f t="shared" si="66"/>
        <v>40</v>
      </c>
    </row>
    <row r="96" spans="2:26" hidden="1">
      <c r="B96" s="201" t="s">
        <v>625</v>
      </c>
      <c r="C96" s="201" t="str">
        <f>'Daily Mbr Ins'!C72</f>
        <v>018</v>
      </c>
      <c r="D96" s="201">
        <f>'Daily Mbr Ins'!B72</f>
        <v>9378</v>
      </c>
      <c r="E96" s="201" t="str">
        <f>'Daily Mbr Ins'!D72</f>
        <v>Yuma</v>
      </c>
      <c r="F96" s="201">
        <f>'Daily Mbr Ins'!F72</f>
        <v>7</v>
      </c>
      <c r="G96" s="201">
        <f>'Daily Mbr Ins'!L72</f>
        <v>0</v>
      </c>
      <c r="H96" s="241">
        <f t="shared" si="61"/>
        <v>0</v>
      </c>
      <c r="I96" s="242">
        <f t="shared" si="59"/>
        <v>7</v>
      </c>
      <c r="J96" s="201">
        <f>'Daily Mbr Ins'!N72</f>
        <v>3</v>
      </c>
      <c r="K96" s="201">
        <f>'Daily Mbr Ins'!T72</f>
        <v>0</v>
      </c>
      <c r="L96" s="241">
        <f t="shared" si="62"/>
        <v>0</v>
      </c>
      <c r="M96" s="201">
        <f t="shared" si="60"/>
        <v>3</v>
      </c>
      <c r="N96" s="256" t="str">
        <f t="shared" si="67"/>
        <v>Yes</v>
      </c>
      <c r="O96" s="256" t="str">
        <f t="shared" si="68"/>
        <v>Yes</v>
      </c>
      <c r="P96" s="256" t="str">
        <f t="shared" si="69"/>
        <v>No</v>
      </c>
      <c r="Q96" s="256" t="str">
        <f t="shared" si="70"/>
        <v>No</v>
      </c>
      <c r="R96" s="387" t="str">
        <f t="shared" si="71"/>
        <v>No</v>
      </c>
      <c r="S96" s="387" t="str">
        <f t="shared" si="72"/>
        <v>No</v>
      </c>
      <c r="T96" s="387" t="str">
        <f t="shared" si="73"/>
        <v>Yes</v>
      </c>
      <c r="U96" s="387" t="str">
        <f t="shared" si="74"/>
        <v>No</v>
      </c>
      <c r="V96" s="387" t="str">
        <f t="shared" si="75"/>
        <v>No</v>
      </c>
      <c r="W96" s="277">
        <f t="shared" si="63"/>
        <v>7</v>
      </c>
      <c r="X96" s="277">
        <f t="shared" si="64"/>
        <v>14</v>
      </c>
      <c r="Y96" s="277">
        <f t="shared" si="65"/>
        <v>21</v>
      </c>
      <c r="Z96" s="277">
        <f t="shared" si="66"/>
        <v>28</v>
      </c>
    </row>
    <row r="97" spans="2:26" hidden="1">
      <c r="B97" s="201" t="s">
        <v>625</v>
      </c>
      <c r="C97" s="201" t="str">
        <f>'Daily Mbr Ins'!C137</f>
        <v>018</v>
      </c>
      <c r="D97" s="201">
        <f>'Daily Mbr Ins'!B137</f>
        <v>14157</v>
      </c>
      <c r="E97" s="201" t="str">
        <f>'Daily Mbr Ins'!D137</f>
        <v>Yuma</v>
      </c>
      <c r="F97" s="201">
        <f>'Daily Mbr Ins'!F137</f>
        <v>4</v>
      </c>
      <c r="G97" s="201">
        <f>'Daily Mbr Ins'!L137</f>
        <v>0</v>
      </c>
      <c r="H97" s="241">
        <f t="shared" si="61"/>
        <v>0</v>
      </c>
      <c r="I97" s="242">
        <f t="shared" si="59"/>
        <v>4</v>
      </c>
      <c r="J97" s="201">
        <f>'Daily Mbr Ins'!N137</f>
        <v>3</v>
      </c>
      <c r="K97" s="201">
        <f>'Daily Mbr Ins'!T137</f>
        <v>0</v>
      </c>
      <c r="L97" s="241">
        <f t="shared" si="62"/>
        <v>0</v>
      </c>
      <c r="M97" s="201">
        <f t="shared" si="60"/>
        <v>3</v>
      </c>
      <c r="N97" s="256" t="str">
        <f t="shared" si="67"/>
        <v>Yes</v>
      </c>
      <c r="O97" s="256" t="str">
        <f t="shared" si="68"/>
        <v>Yes</v>
      </c>
      <c r="P97" s="256" t="str">
        <f t="shared" si="69"/>
        <v>No</v>
      </c>
      <c r="Q97" s="256" t="str">
        <f t="shared" si="70"/>
        <v>No</v>
      </c>
      <c r="R97" s="387" t="str">
        <f t="shared" si="71"/>
        <v>No</v>
      </c>
      <c r="S97" s="387" t="str">
        <f t="shared" si="72"/>
        <v>No</v>
      </c>
      <c r="T97" s="387" t="str">
        <f t="shared" si="73"/>
        <v>No</v>
      </c>
      <c r="U97" s="387" t="str">
        <f t="shared" si="74"/>
        <v>No</v>
      </c>
      <c r="V97" s="387" t="str">
        <f t="shared" si="75"/>
        <v>No</v>
      </c>
      <c r="W97" s="277">
        <f t="shared" si="63"/>
        <v>4</v>
      </c>
      <c r="X97" s="277">
        <f t="shared" si="64"/>
        <v>8</v>
      </c>
      <c r="Y97" s="277">
        <f t="shared" si="65"/>
        <v>12</v>
      </c>
      <c r="Z97" s="277">
        <f t="shared" si="66"/>
        <v>16</v>
      </c>
    </row>
    <row r="98" spans="2:26" hidden="1">
      <c r="B98" s="201" t="s">
        <v>1974</v>
      </c>
      <c r="C98" s="201" t="str">
        <f>'Daily Mbr Ins'!C9</f>
        <v>019</v>
      </c>
      <c r="D98" s="201">
        <f>'Daily Mbr Ins'!B9</f>
        <v>1032</v>
      </c>
      <c r="E98" s="201" t="str">
        <f>'Daily Mbr Ins'!D9</f>
        <v>Prescott</v>
      </c>
      <c r="F98" s="201">
        <f>'Daily Mbr Ins'!F9</f>
        <v>12</v>
      </c>
      <c r="G98" s="201">
        <f>'Daily Mbr Ins'!L9</f>
        <v>0</v>
      </c>
      <c r="H98" s="241">
        <f t="shared" si="61"/>
        <v>0</v>
      </c>
      <c r="I98" s="242">
        <f t="shared" si="59"/>
        <v>12</v>
      </c>
      <c r="J98" s="201">
        <f>'Daily Mbr Ins'!N9</f>
        <v>4</v>
      </c>
      <c r="K98" s="201">
        <f>'Daily Mbr Ins'!T9</f>
        <v>-1</v>
      </c>
      <c r="L98" s="241">
        <f t="shared" si="62"/>
        <v>-25</v>
      </c>
      <c r="M98" s="201">
        <f t="shared" si="60"/>
        <v>5</v>
      </c>
      <c r="N98" s="256" t="str">
        <f t="shared" si="67"/>
        <v>Yes</v>
      </c>
      <c r="O98" s="256" t="str">
        <f t="shared" si="68"/>
        <v>Yes</v>
      </c>
      <c r="P98" s="256" t="str">
        <f t="shared" si="69"/>
        <v>No</v>
      </c>
      <c r="Q98" s="256" t="str">
        <f t="shared" si="70"/>
        <v>No</v>
      </c>
      <c r="R98" s="387" t="str">
        <f t="shared" si="71"/>
        <v>No</v>
      </c>
      <c r="S98" s="387" t="str">
        <f t="shared" si="72"/>
        <v>No</v>
      </c>
      <c r="T98" s="387" t="str">
        <f t="shared" si="73"/>
        <v>Yes</v>
      </c>
      <c r="U98" s="387" t="str">
        <f t="shared" si="74"/>
        <v>No</v>
      </c>
      <c r="V98" s="387" t="str">
        <f t="shared" si="75"/>
        <v>Yes</v>
      </c>
      <c r="W98" s="277">
        <f t="shared" si="63"/>
        <v>12</v>
      </c>
      <c r="X98" s="277">
        <f t="shared" si="64"/>
        <v>24</v>
      </c>
      <c r="Y98" s="277">
        <f t="shared" si="65"/>
        <v>36</v>
      </c>
      <c r="Z98" s="277">
        <f t="shared" si="66"/>
        <v>48</v>
      </c>
    </row>
    <row r="99" spans="2:26" hidden="1">
      <c r="B99" s="201" t="s">
        <v>1974</v>
      </c>
      <c r="C99" s="201" t="str">
        <f>'Daily Mbr Ins'!C18</f>
        <v>019</v>
      </c>
      <c r="D99" s="201">
        <f>'Daily Mbr Ins'!B18</f>
        <v>2493</v>
      </c>
      <c r="E99" s="201" t="str">
        <f>'Daily Mbr Ins'!D18</f>
        <v>Jerome</v>
      </c>
      <c r="F99" s="201">
        <f>'Daily Mbr Ins'!F18</f>
        <v>9</v>
      </c>
      <c r="G99" s="201">
        <f>'Daily Mbr Ins'!L18</f>
        <v>-1</v>
      </c>
      <c r="H99" s="241">
        <f t="shared" si="61"/>
        <v>-11.111111111111111</v>
      </c>
      <c r="I99" s="242">
        <f t="shared" si="59"/>
        <v>10</v>
      </c>
      <c r="J99" s="201">
        <f>'Daily Mbr Ins'!N18</f>
        <v>3</v>
      </c>
      <c r="K99" s="201">
        <f>'Daily Mbr Ins'!T18</f>
        <v>0</v>
      </c>
      <c r="L99" s="241">
        <f t="shared" si="62"/>
        <v>0</v>
      </c>
      <c r="M99" s="201">
        <f t="shared" si="60"/>
        <v>3</v>
      </c>
      <c r="N99" s="256" t="str">
        <f t="shared" si="67"/>
        <v>Yes</v>
      </c>
      <c r="O99" s="256" t="str">
        <f t="shared" si="68"/>
        <v>Yes</v>
      </c>
      <c r="P99" s="256" t="str">
        <f t="shared" si="69"/>
        <v>No</v>
      </c>
      <c r="Q99" s="256" t="str">
        <f t="shared" si="70"/>
        <v>No</v>
      </c>
      <c r="R99" s="387" t="str">
        <f t="shared" si="71"/>
        <v>No</v>
      </c>
      <c r="S99" s="387" t="str">
        <f t="shared" si="72"/>
        <v>No</v>
      </c>
      <c r="T99" s="387" t="str">
        <f t="shared" si="73"/>
        <v>Yes</v>
      </c>
      <c r="U99" s="387" t="str">
        <f t="shared" si="74"/>
        <v>No</v>
      </c>
      <c r="V99" s="387" t="str">
        <f t="shared" si="75"/>
        <v>No</v>
      </c>
      <c r="W99" s="277">
        <f t="shared" si="63"/>
        <v>10</v>
      </c>
      <c r="X99" s="277">
        <f t="shared" si="64"/>
        <v>19</v>
      </c>
      <c r="Y99" s="277">
        <f t="shared" si="65"/>
        <v>28</v>
      </c>
      <c r="Z99" s="277">
        <f t="shared" si="66"/>
        <v>37</v>
      </c>
    </row>
    <row r="100" spans="2:26" hidden="1">
      <c r="B100" s="201" t="s">
        <v>1974</v>
      </c>
      <c r="C100" s="201" t="str">
        <f>'Daily Mbr Ins'!C65</f>
        <v>019</v>
      </c>
      <c r="D100" s="201">
        <f>'Daily Mbr Ins'!B65</f>
        <v>8386</v>
      </c>
      <c r="E100" s="201" t="str">
        <f>'Daily Mbr Ins'!D65</f>
        <v>Prescott Valley</v>
      </c>
      <c r="F100" s="201">
        <f>'Daily Mbr Ins'!F65</f>
        <v>7</v>
      </c>
      <c r="G100" s="201">
        <f>'Daily Mbr Ins'!L65</f>
        <v>-1</v>
      </c>
      <c r="H100" s="241">
        <f t="shared" si="61"/>
        <v>-14.285714285714286</v>
      </c>
      <c r="I100" s="242">
        <f t="shared" si="59"/>
        <v>8</v>
      </c>
      <c r="J100" s="201">
        <f>'Daily Mbr Ins'!N65</f>
        <v>3</v>
      </c>
      <c r="K100" s="201">
        <f>'Daily Mbr Ins'!T65</f>
        <v>-1</v>
      </c>
      <c r="L100" s="241">
        <f t="shared" si="62"/>
        <v>-33.333333333333336</v>
      </c>
      <c r="M100" s="201">
        <f t="shared" si="60"/>
        <v>4</v>
      </c>
      <c r="N100" s="256" t="str">
        <f t="shared" si="67"/>
        <v>Yes</v>
      </c>
      <c r="O100" s="256" t="str">
        <f t="shared" si="68"/>
        <v>Yes</v>
      </c>
      <c r="P100" s="256" t="str">
        <f t="shared" si="69"/>
        <v>No</v>
      </c>
      <c r="Q100" s="256" t="str">
        <f t="shared" si="70"/>
        <v>No</v>
      </c>
      <c r="R100" s="387" t="str">
        <f t="shared" si="71"/>
        <v>No</v>
      </c>
      <c r="S100" s="387" t="str">
        <f t="shared" si="72"/>
        <v>No</v>
      </c>
      <c r="T100" s="387" t="str">
        <f t="shared" si="73"/>
        <v>No</v>
      </c>
      <c r="U100" s="387" t="str">
        <f t="shared" si="74"/>
        <v>No</v>
      </c>
      <c r="V100" s="387" t="str">
        <f t="shared" si="75"/>
        <v>No</v>
      </c>
      <c r="W100" s="277">
        <f t="shared" si="63"/>
        <v>8</v>
      </c>
      <c r="X100" s="277">
        <f t="shared" si="64"/>
        <v>15</v>
      </c>
      <c r="Y100" s="277">
        <f t="shared" si="65"/>
        <v>22</v>
      </c>
      <c r="Z100" s="277">
        <f t="shared" si="66"/>
        <v>29</v>
      </c>
    </row>
    <row r="101" spans="2:26" hidden="1">
      <c r="B101" s="201" t="s">
        <v>1974</v>
      </c>
      <c r="C101" s="201" t="str">
        <f>'Daily Mbr Ins'!C100</f>
        <v>019</v>
      </c>
      <c r="D101" s="201">
        <f>'Daily Mbr Ins'!B100</f>
        <v>11827</v>
      </c>
      <c r="E101" s="201" t="str">
        <f>'Daily Mbr Ins'!D100</f>
        <v>Chino Valley</v>
      </c>
      <c r="F101" s="201">
        <f>'Daily Mbr Ins'!F100</f>
        <v>5</v>
      </c>
      <c r="G101" s="201">
        <f>'Daily Mbr Ins'!L100</f>
        <v>2</v>
      </c>
      <c r="H101" s="241">
        <f t="shared" si="61"/>
        <v>40</v>
      </c>
      <c r="I101" s="242">
        <f t="shared" si="59"/>
        <v>3</v>
      </c>
      <c r="J101" s="201">
        <f>'Daily Mbr Ins'!N100</f>
        <v>3</v>
      </c>
      <c r="K101" s="201">
        <f>'Daily Mbr Ins'!T100</f>
        <v>0</v>
      </c>
      <c r="L101" s="241">
        <f t="shared" si="62"/>
        <v>0</v>
      </c>
      <c r="M101" s="201">
        <f t="shared" si="60"/>
        <v>3</v>
      </c>
      <c r="N101" s="256" t="str">
        <f t="shared" si="67"/>
        <v>Yes</v>
      </c>
      <c r="O101" s="256" t="str">
        <f t="shared" si="68"/>
        <v>No</v>
      </c>
      <c r="P101" s="256" t="str">
        <f t="shared" si="69"/>
        <v>No</v>
      </c>
      <c r="Q101" s="256" t="str">
        <f t="shared" si="70"/>
        <v>No</v>
      </c>
      <c r="R101" s="387" t="str">
        <f t="shared" si="71"/>
        <v>No</v>
      </c>
      <c r="S101" s="387" t="str">
        <f t="shared" si="72"/>
        <v>No</v>
      </c>
      <c r="T101" s="387" t="str">
        <f t="shared" si="73"/>
        <v>No</v>
      </c>
      <c r="U101" s="387" t="str">
        <f t="shared" si="74"/>
        <v>No</v>
      </c>
      <c r="V101" s="387" t="str">
        <f t="shared" si="75"/>
        <v>No</v>
      </c>
      <c r="W101" s="277">
        <f t="shared" si="63"/>
        <v>3</v>
      </c>
      <c r="X101" s="277">
        <f t="shared" si="64"/>
        <v>8</v>
      </c>
      <c r="Y101" s="277">
        <f t="shared" si="65"/>
        <v>13</v>
      </c>
      <c r="Z101" s="277">
        <f t="shared" si="66"/>
        <v>18</v>
      </c>
    </row>
    <row r="102" spans="2:26" hidden="1">
      <c r="B102" s="277" t="s">
        <v>609</v>
      </c>
      <c r="C102" s="277" t="str">
        <f>'Daily Mbr Ins'!C13</f>
        <v>020</v>
      </c>
      <c r="D102" s="277">
        <f>'Daily Mbr Ins'!B13</f>
        <v>1229</v>
      </c>
      <c r="E102" s="277" t="str">
        <f>'Daily Mbr Ins'!D13</f>
        <v>Flagstaff</v>
      </c>
      <c r="F102" s="201">
        <f>'Daily Mbr Ins'!F13</f>
        <v>15</v>
      </c>
      <c r="G102" s="201">
        <f>'Daily Mbr Ins'!L13</f>
        <v>2</v>
      </c>
      <c r="H102" s="241">
        <f t="shared" si="61"/>
        <v>13.333333333333334</v>
      </c>
      <c r="I102" s="242">
        <f t="shared" si="59"/>
        <v>13</v>
      </c>
      <c r="J102" s="201">
        <f>'Daily Mbr Ins'!N13</f>
        <v>5</v>
      </c>
      <c r="K102" s="201">
        <f>'Daily Mbr Ins'!T13</f>
        <v>1</v>
      </c>
      <c r="L102" s="241">
        <f t="shared" si="62"/>
        <v>20</v>
      </c>
      <c r="M102" s="201">
        <f t="shared" si="60"/>
        <v>4</v>
      </c>
      <c r="N102" s="256" t="str">
        <f t="shared" si="67"/>
        <v>Yes</v>
      </c>
      <c r="O102" s="256" t="str">
        <f t="shared" si="68"/>
        <v>Yes</v>
      </c>
      <c r="P102" s="256" t="str">
        <f t="shared" si="69"/>
        <v>No</v>
      </c>
      <c r="Q102" s="256" t="str">
        <f t="shared" si="70"/>
        <v>No</v>
      </c>
      <c r="R102" s="387" t="str">
        <f t="shared" si="71"/>
        <v>No</v>
      </c>
      <c r="S102" s="387" t="str">
        <f t="shared" si="72"/>
        <v>Yes</v>
      </c>
      <c r="T102" s="387" t="str">
        <f t="shared" si="73"/>
        <v>Yes</v>
      </c>
      <c r="U102" s="387" t="str">
        <f t="shared" si="74"/>
        <v>Yes</v>
      </c>
      <c r="V102" s="387" t="str">
        <f t="shared" si="75"/>
        <v>No</v>
      </c>
      <c r="W102" s="277">
        <f t="shared" si="63"/>
        <v>13</v>
      </c>
      <c r="X102" s="277">
        <f t="shared" si="64"/>
        <v>28</v>
      </c>
      <c r="Y102" s="277">
        <f t="shared" si="65"/>
        <v>43</v>
      </c>
      <c r="Z102" s="277">
        <f t="shared" si="66"/>
        <v>58</v>
      </c>
    </row>
    <row r="103" spans="2:26" hidden="1">
      <c r="B103" s="201" t="s">
        <v>609</v>
      </c>
      <c r="C103" s="201" t="str">
        <f>'Daily Mbr Ins'!C40</f>
        <v>020</v>
      </c>
      <c r="D103" s="246">
        <f>'Daily Mbr Ins'!B40</f>
        <v>6788</v>
      </c>
      <c r="E103" s="246" t="str">
        <f>'Daily Mbr Ins'!D40</f>
        <v>Page</v>
      </c>
      <c r="F103" s="201">
        <f>'Daily Mbr Ins'!F40</f>
        <v>4</v>
      </c>
      <c r="G103" s="201">
        <f>'Daily Mbr Ins'!L40</f>
        <v>0</v>
      </c>
      <c r="H103" s="241">
        <f t="shared" si="61"/>
        <v>0</v>
      </c>
      <c r="I103" s="242">
        <f t="shared" si="59"/>
        <v>4</v>
      </c>
      <c r="J103" s="201">
        <f>'Daily Mbr Ins'!N40</f>
        <v>3</v>
      </c>
      <c r="K103" s="201">
        <f>'Daily Mbr Ins'!T40</f>
        <v>0</v>
      </c>
      <c r="L103" s="241">
        <f t="shared" si="62"/>
        <v>0</v>
      </c>
      <c r="M103" s="201">
        <f t="shared" si="60"/>
        <v>3</v>
      </c>
      <c r="N103" s="256"/>
      <c r="O103" s="256"/>
      <c r="P103" s="256"/>
      <c r="Q103" s="256"/>
      <c r="R103" s="387"/>
      <c r="S103" s="387"/>
      <c r="T103" s="387"/>
      <c r="U103" s="387"/>
      <c r="V103" s="387"/>
      <c r="W103" s="277">
        <f t="shared" si="63"/>
        <v>4</v>
      </c>
      <c r="X103" s="277">
        <f t="shared" si="64"/>
        <v>8</v>
      </c>
      <c r="Y103" s="277">
        <f t="shared" si="65"/>
        <v>12</v>
      </c>
      <c r="Z103" s="277">
        <f t="shared" si="66"/>
        <v>16</v>
      </c>
    </row>
    <row r="104" spans="2:26" hidden="1">
      <c r="B104" s="201" t="s">
        <v>609</v>
      </c>
      <c r="C104" s="201" t="str">
        <f>'Daily Mbr Ins'!C50</f>
        <v>020</v>
      </c>
      <c r="D104" s="246">
        <f>'Daily Mbr Ins'!B50</f>
        <v>7513</v>
      </c>
      <c r="E104" s="246" t="str">
        <f>'Daily Mbr Ins'!D50</f>
        <v>Flagstaff</v>
      </c>
      <c r="F104" s="201">
        <f>'Daily Mbr Ins'!F50</f>
        <v>4</v>
      </c>
      <c r="G104" s="201">
        <f>'Daily Mbr Ins'!L50</f>
        <v>0</v>
      </c>
      <c r="H104" s="241">
        <f t="shared" si="61"/>
        <v>0</v>
      </c>
      <c r="I104" s="242">
        <f t="shared" si="59"/>
        <v>4</v>
      </c>
      <c r="J104" s="201">
        <f>'Daily Mbr Ins'!N50</f>
        <v>3</v>
      </c>
      <c r="K104" s="201">
        <f>'Daily Mbr Ins'!T50</f>
        <v>0</v>
      </c>
      <c r="L104" s="241">
        <f t="shared" si="62"/>
        <v>0</v>
      </c>
      <c r="M104" s="201">
        <f t="shared" si="60"/>
        <v>3</v>
      </c>
      <c r="N104" s="256"/>
      <c r="O104" s="256"/>
      <c r="P104" s="256"/>
      <c r="Q104" s="256"/>
      <c r="R104" s="387"/>
      <c r="S104" s="387"/>
      <c r="T104" s="387"/>
      <c r="U104" s="387"/>
      <c r="V104" s="387"/>
      <c r="W104" s="277">
        <f t="shared" si="63"/>
        <v>4</v>
      </c>
      <c r="X104" s="277">
        <f t="shared" si="64"/>
        <v>8</v>
      </c>
      <c r="Y104" s="277">
        <f t="shared" si="65"/>
        <v>12</v>
      </c>
      <c r="Z104" s="277">
        <f t="shared" si="66"/>
        <v>16</v>
      </c>
    </row>
    <row r="105" spans="2:26" hidden="1">
      <c r="B105" s="201" t="s">
        <v>609</v>
      </c>
      <c r="C105" s="201" t="str">
        <f>'Daily Mbr Ins'!C53</f>
        <v>020</v>
      </c>
      <c r="D105" s="201">
        <f>'Daily Mbr Ins'!B53</f>
        <v>7626</v>
      </c>
      <c r="E105" s="201" t="str">
        <f>'Daily Mbr Ins'!D53</f>
        <v>Williams</v>
      </c>
      <c r="F105" s="201">
        <f>'Daily Mbr Ins'!F53</f>
        <v>4</v>
      </c>
      <c r="G105" s="201">
        <f>'Daily Mbr Ins'!L53</f>
        <v>2</v>
      </c>
      <c r="H105" s="241">
        <f t="shared" si="61"/>
        <v>50</v>
      </c>
      <c r="I105" s="242">
        <f t="shared" si="59"/>
        <v>2</v>
      </c>
      <c r="J105" s="201">
        <f>'Daily Mbr Ins'!N53</f>
        <v>3</v>
      </c>
      <c r="K105" s="201">
        <f>'Daily Mbr Ins'!T53</f>
        <v>0</v>
      </c>
      <c r="L105" s="241">
        <f t="shared" si="62"/>
        <v>0</v>
      </c>
      <c r="M105" s="201">
        <f t="shared" si="60"/>
        <v>3</v>
      </c>
      <c r="N105" s="256" t="str">
        <f>IF(COUNTIF(Missing185,D105)=0,"Yes","No")</f>
        <v>Yes</v>
      </c>
      <c r="O105" s="256" t="str">
        <f>IF(COUNTIF(Missing365,D105)=0,"Yes","No")</f>
        <v>Yes</v>
      </c>
      <c r="P105" s="256" t="str">
        <f>IF(COUNTIF(Missing1728,D105)=0,"Yes","No")</f>
        <v>No</v>
      </c>
      <c r="Q105" s="256" t="str">
        <f>IF(COUNTIF(MissingSP7,D105)=0,"Yes","No")</f>
        <v>No</v>
      </c>
      <c r="R105" s="387" t="str">
        <f>IF(AND($S105&gt;="Yes", $T105&gt;="Yes", $U105&gt;="Yes", $V105&gt;="Yes"), "Yes", "No")</f>
        <v>No</v>
      </c>
      <c r="S105" s="387" t="str">
        <f>IF((COUNTIF(ProgramDir,D105)=0),"No","Yes")</f>
        <v>No</v>
      </c>
      <c r="T105" s="387" t="str">
        <f>IF(COUNTIF(NonCompliantGrandKnight,D105)=0,"No","Yes")</f>
        <v>No</v>
      </c>
      <c r="U105" s="387" t="str">
        <f>IF(COUNTIF(FamilyDir,D105)=0,"No","Yes")</f>
        <v>No</v>
      </c>
      <c r="V105" s="387" t="str">
        <f>IF(COUNTIF(CommunityDir,D105)=0,"No","Yes")</f>
        <v>No</v>
      </c>
      <c r="W105" s="277">
        <f t="shared" si="63"/>
        <v>2</v>
      </c>
      <c r="X105" s="277">
        <f t="shared" si="64"/>
        <v>6</v>
      </c>
      <c r="Y105" s="277">
        <f t="shared" si="65"/>
        <v>10</v>
      </c>
      <c r="Z105" s="277">
        <f t="shared" si="66"/>
        <v>14</v>
      </c>
    </row>
    <row r="106" spans="2:26" hidden="1">
      <c r="B106" s="201" t="s">
        <v>609</v>
      </c>
      <c r="C106" s="201" t="str">
        <f>'Daily Mbr Ins'!C80</f>
        <v>020</v>
      </c>
      <c r="D106" s="201">
        <f>'Daily Mbr Ins'!B80</f>
        <v>9801</v>
      </c>
      <c r="E106" s="201" t="str">
        <f>'Daily Mbr Ins'!D80</f>
        <v>Winslow</v>
      </c>
      <c r="F106" s="201">
        <f>'Daily Mbr Ins'!F80</f>
        <v>4</v>
      </c>
      <c r="G106" s="201">
        <f>'Daily Mbr Ins'!L80</f>
        <v>0</v>
      </c>
      <c r="H106" s="241">
        <f t="shared" si="61"/>
        <v>0</v>
      </c>
      <c r="I106" s="242">
        <f t="shared" si="59"/>
        <v>4</v>
      </c>
      <c r="J106" s="201">
        <f>'Daily Mbr Ins'!N80</f>
        <v>3</v>
      </c>
      <c r="K106" s="201">
        <f>'Daily Mbr Ins'!T80</f>
        <v>0</v>
      </c>
      <c r="L106" s="241">
        <f t="shared" si="62"/>
        <v>0</v>
      </c>
      <c r="M106" s="201">
        <f t="shared" si="60"/>
        <v>3</v>
      </c>
      <c r="N106" s="256" t="str">
        <f>IF(COUNTIF(Missing185,D106)=0,"Yes","No")</f>
        <v>Yes</v>
      </c>
      <c r="O106" s="256" t="str">
        <f>IF(COUNTIF(Missing365,D106)=0,"Yes","No")</f>
        <v>No</v>
      </c>
      <c r="P106" s="256" t="str">
        <f>IF(COUNTIF(Missing1728,D106)=0,"Yes","No")</f>
        <v>No</v>
      </c>
      <c r="Q106" s="256" t="str">
        <f>IF(COUNTIF(MissingSP7,D106)=0,"Yes","No")</f>
        <v>No</v>
      </c>
      <c r="R106" s="387" t="str">
        <f>IF(AND($S106&gt;="Yes", $T106&gt;="Yes", $U106&gt;="Yes", $V106&gt;="Yes"), "Yes", "No")</f>
        <v>No</v>
      </c>
      <c r="S106" s="387" t="str">
        <f>IF((COUNTIF(ProgramDir,D106)=0),"No","Yes")</f>
        <v>No</v>
      </c>
      <c r="T106" s="387" t="str">
        <f>IF(COUNTIF(NonCompliantGrandKnight,D106)=0,"No","Yes")</f>
        <v>Yes</v>
      </c>
      <c r="U106" s="387" t="str">
        <f>IF(COUNTIF(FamilyDir,D106)=0,"No","Yes")</f>
        <v>No</v>
      </c>
      <c r="V106" s="387" t="str">
        <f>IF(COUNTIF(CommunityDir,D106)=0,"No","Yes")</f>
        <v>No</v>
      </c>
      <c r="W106" s="277">
        <f t="shared" si="63"/>
        <v>4</v>
      </c>
      <c r="X106" s="277">
        <f t="shared" si="64"/>
        <v>8</v>
      </c>
      <c r="Y106" s="277">
        <f t="shared" si="65"/>
        <v>12</v>
      </c>
      <c r="Z106" s="277">
        <f t="shared" si="66"/>
        <v>16</v>
      </c>
    </row>
    <row r="107" spans="2:26" hidden="1">
      <c r="B107" s="201" t="s">
        <v>1974</v>
      </c>
      <c r="C107" s="201" t="str">
        <f>'Daily Mbr Ins'!C32</f>
        <v>021</v>
      </c>
      <c r="D107" s="201">
        <f>'Daily Mbr Ins'!B32</f>
        <v>5195</v>
      </c>
      <c r="E107" s="201" t="str">
        <f>'Daily Mbr Ins'!D32</f>
        <v>Holbrook</v>
      </c>
      <c r="F107" s="201">
        <f>'Daily Mbr Ins'!F32</f>
        <v>4</v>
      </c>
      <c r="G107" s="201">
        <f>'Daily Mbr Ins'!L32</f>
        <v>0</v>
      </c>
      <c r="H107" s="241">
        <f t="shared" si="61"/>
        <v>0</v>
      </c>
      <c r="I107" s="242">
        <f t="shared" si="59"/>
        <v>4</v>
      </c>
      <c r="J107" s="201">
        <f>'Daily Mbr Ins'!N32</f>
        <v>3</v>
      </c>
      <c r="K107" s="201">
        <f>'Daily Mbr Ins'!T32</f>
        <v>0</v>
      </c>
      <c r="L107" s="241">
        <f t="shared" si="62"/>
        <v>0</v>
      </c>
      <c r="M107" s="201">
        <f t="shared" si="60"/>
        <v>3</v>
      </c>
      <c r="N107" s="256" t="str">
        <f>IF(COUNTIF(Missing185,D107)=0,"Yes","No")</f>
        <v>Yes</v>
      </c>
      <c r="O107" s="256" t="str">
        <f>IF(COUNTIF(Missing365,D107)=0,"Yes","No")</f>
        <v>No</v>
      </c>
      <c r="P107" s="256" t="str">
        <f>IF(COUNTIF(Missing1728,D107)=0,"Yes","No")</f>
        <v>No</v>
      </c>
      <c r="Q107" s="256" t="str">
        <f>IF(COUNTIF(MissingSP7,D107)=0,"Yes","No")</f>
        <v>No</v>
      </c>
      <c r="R107" s="387" t="str">
        <f>IF(AND($S107&gt;="Yes", $T107&gt;="Yes", $U107&gt;="Yes", $V107&gt;="Yes"), "Yes", "No")</f>
        <v>No</v>
      </c>
      <c r="S107" s="387" t="str">
        <f>IF((COUNTIF(ProgramDir,D107)=0),"No","Yes")</f>
        <v>No</v>
      </c>
      <c r="T107" s="387" t="str">
        <f>IF(COUNTIF(NonCompliantGrandKnight,D107)=0,"No","Yes")</f>
        <v>No</v>
      </c>
      <c r="U107" s="387" t="str">
        <f>IF(COUNTIF(FamilyDir,D107)=0,"No","Yes")</f>
        <v>No</v>
      </c>
      <c r="V107" s="387" t="str">
        <f>IF(COUNTIF(CommunityDir,D107)=0,"No","Yes")</f>
        <v>No</v>
      </c>
      <c r="W107" s="277">
        <f t="shared" si="63"/>
        <v>4</v>
      </c>
      <c r="X107" s="277">
        <f t="shared" si="64"/>
        <v>8</v>
      </c>
      <c r="Y107" s="277">
        <f t="shared" si="65"/>
        <v>12</v>
      </c>
      <c r="Z107" s="277">
        <f t="shared" si="66"/>
        <v>16</v>
      </c>
    </row>
    <row r="108" spans="2:26" hidden="1">
      <c r="B108" s="201" t="s">
        <v>1974</v>
      </c>
      <c r="C108" s="201" t="str">
        <f>'Daily Mbr Ins'!C56</f>
        <v>021</v>
      </c>
      <c r="D108" s="201">
        <f>'Daily Mbr Ins'!B56</f>
        <v>7912</v>
      </c>
      <c r="E108" s="201" t="str">
        <f>'Daily Mbr Ins'!D56</f>
        <v>Pinetop</v>
      </c>
      <c r="F108" s="201">
        <f>'Daily Mbr Ins'!F56</f>
        <v>4</v>
      </c>
      <c r="G108" s="201">
        <f>'Daily Mbr Ins'!L56</f>
        <v>0</v>
      </c>
      <c r="H108" s="241">
        <f t="shared" si="61"/>
        <v>0</v>
      </c>
      <c r="I108" s="242">
        <f t="shared" si="59"/>
        <v>4</v>
      </c>
      <c r="J108" s="201">
        <f>'Daily Mbr Ins'!N56</f>
        <v>3</v>
      </c>
      <c r="K108" s="201">
        <f>'Daily Mbr Ins'!T56</f>
        <v>0</v>
      </c>
      <c r="L108" s="241">
        <f t="shared" si="62"/>
        <v>0</v>
      </c>
      <c r="M108" s="201">
        <f t="shared" si="60"/>
        <v>3</v>
      </c>
      <c r="N108" s="256" t="str">
        <f>IF(COUNTIF(Missing185,D108)=0,"Yes","No")</f>
        <v>Yes</v>
      </c>
      <c r="O108" s="256" t="str">
        <f>IF(COUNTIF(Missing365,D108)=0,"Yes","No")</f>
        <v>Yes</v>
      </c>
      <c r="P108" s="256" t="str">
        <f>IF(COUNTIF(Missing1728,D108)=0,"Yes","No")</f>
        <v>No</v>
      </c>
      <c r="Q108" s="256" t="str">
        <f>IF(COUNTIF(MissingSP7,D108)=0,"Yes","No")</f>
        <v>No</v>
      </c>
      <c r="R108" s="387" t="str">
        <f>IF(AND($S108&gt;="Yes", $T108&gt;="Yes", $U108&gt;="Yes", $V108&gt;="Yes"), "Yes", "No")</f>
        <v>No</v>
      </c>
      <c r="S108" s="387" t="str">
        <f>IF((COUNTIF(ProgramDir,D108)=0),"No","Yes")</f>
        <v>No</v>
      </c>
      <c r="T108" s="387" t="str">
        <f>IF(COUNTIF(NonCompliantGrandKnight,D108)=0,"No","Yes")</f>
        <v>Yes</v>
      </c>
      <c r="U108" s="387" t="str">
        <f>IF(COUNTIF(FamilyDir,D108)=0,"No","Yes")</f>
        <v>No</v>
      </c>
      <c r="V108" s="387" t="str">
        <f>IF(COUNTIF(CommunityDir,D108)=0,"No","Yes")</f>
        <v>No</v>
      </c>
      <c r="W108" s="277">
        <f t="shared" si="63"/>
        <v>4</v>
      </c>
      <c r="X108" s="277">
        <f t="shared" si="64"/>
        <v>8</v>
      </c>
      <c r="Y108" s="277">
        <f t="shared" si="65"/>
        <v>12</v>
      </c>
      <c r="Z108" s="277">
        <f t="shared" si="66"/>
        <v>16</v>
      </c>
    </row>
    <row r="109" spans="2:26" hidden="1">
      <c r="B109" s="201" t="s">
        <v>1974</v>
      </c>
      <c r="C109" s="201" t="str">
        <f>'Daily Mbr Ins'!C60</f>
        <v>021</v>
      </c>
      <c r="D109" s="201">
        <f>'Daily Mbr Ins'!B60</f>
        <v>8091</v>
      </c>
      <c r="E109" s="201" t="str">
        <f>'Daily Mbr Ins'!D60</f>
        <v>St Johns</v>
      </c>
      <c r="F109" s="201">
        <f>'Daily Mbr Ins'!F60</f>
        <v>4</v>
      </c>
      <c r="G109" s="201">
        <f>'Daily Mbr Ins'!L60</f>
        <v>-1</v>
      </c>
      <c r="H109" s="241">
        <f t="shared" si="61"/>
        <v>-25</v>
      </c>
      <c r="I109" s="242">
        <f t="shared" si="59"/>
        <v>5</v>
      </c>
      <c r="J109" s="201">
        <f>'Daily Mbr Ins'!N60</f>
        <v>3</v>
      </c>
      <c r="K109" s="201">
        <f>'Daily Mbr Ins'!T60</f>
        <v>0</v>
      </c>
      <c r="L109" s="241">
        <f t="shared" si="62"/>
        <v>0</v>
      </c>
      <c r="M109" s="201">
        <f t="shared" si="60"/>
        <v>3</v>
      </c>
      <c r="N109" s="256" t="str">
        <f>IF(COUNTIF(Missing185,D109)=0,"Yes","No")</f>
        <v>Yes</v>
      </c>
      <c r="O109" s="256" t="str">
        <f>IF(COUNTIF(Missing365,D109)=0,"Yes","No")</f>
        <v>No</v>
      </c>
      <c r="P109" s="256" t="str">
        <f>IF(COUNTIF(Missing1728,D109)=0,"Yes","No")</f>
        <v>No</v>
      </c>
      <c r="Q109" s="256" t="str">
        <f>IF(COUNTIF(MissingSP7,D109)=0,"Yes","No")</f>
        <v>No</v>
      </c>
      <c r="R109" s="387" t="str">
        <f>IF(AND($S109&gt;="Yes", $T109&gt;="Yes", $U109&gt;="Yes", $V109&gt;="Yes"), "Yes", "No")</f>
        <v>No</v>
      </c>
      <c r="S109" s="387" t="str">
        <f>IF((COUNTIF(ProgramDir,D109)=0),"No","Yes")</f>
        <v>No</v>
      </c>
      <c r="T109" s="387" t="str">
        <f>IF(COUNTIF(NonCompliantGrandKnight,D109)=0,"No","Yes")</f>
        <v>No</v>
      </c>
      <c r="U109" s="387" t="str">
        <f>IF(COUNTIF(FamilyDir,D109)=0,"No","Yes")</f>
        <v>No</v>
      </c>
      <c r="V109" s="387" t="str">
        <f>IF(COUNTIF(CommunityDir,D109)=0,"No","Yes")</f>
        <v>No</v>
      </c>
      <c r="W109" s="277">
        <f t="shared" si="63"/>
        <v>5</v>
      </c>
      <c r="X109" s="277">
        <f t="shared" si="64"/>
        <v>9</v>
      </c>
      <c r="Y109" s="277">
        <f t="shared" si="65"/>
        <v>13</v>
      </c>
      <c r="Z109" s="277">
        <f t="shared" si="66"/>
        <v>17</v>
      </c>
    </row>
    <row r="110" spans="2:26" hidden="1">
      <c r="B110" s="201" t="s">
        <v>1974</v>
      </c>
      <c r="C110" s="201" t="str">
        <f>'Daily Mbr Ins'!C64</f>
        <v>021</v>
      </c>
      <c r="D110" s="246">
        <f>'Daily Mbr Ins'!B64</f>
        <v>8358</v>
      </c>
      <c r="E110" s="246" t="str">
        <f>'Daily Mbr Ins'!D64</f>
        <v>Springerville</v>
      </c>
      <c r="F110" s="201">
        <f>'Daily Mbr Ins'!F64</f>
        <v>10</v>
      </c>
      <c r="G110" s="201">
        <f>'Daily Mbr Ins'!L64</f>
        <v>0</v>
      </c>
      <c r="H110" s="241">
        <f t="shared" si="61"/>
        <v>0</v>
      </c>
      <c r="I110" s="242">
        <f t="shared" si="59"/>
        <v>10</v>
      </c>
      <c r="J110" s="201">
        <f>'Daily Mbr Ins'!N64</f>
        <v>3</v>
      </c>
      <c r="K110" s="201">
        <f>'Daily Mbr Ins'!T64</f>
        <v>0</v>
      </c>
      <c r="L110" s="241">
        <f t="shared" si="62"/>
        <v>0</v>
      </c>
      <c r="M110" s="201">
        <f t="shared" si="60"/>
        <v>3</v>
      </c>
      <c r="N110" s="256"/>
      <c r="O110" s="256"/>
      <c r="P110" s="256"/>
      <c r="Q110" s="256"/>
      <c r="R110" s="387"/>
      <c r="S110" s="387"/>
      <c r="T110" s="387"/>
      <c r="U110" s="387"/>
      <c r="V110" s="387"/>
      <c r="W110" s="277">
        <f t="shared" si="63"/>
        <v>10</v>
      </c>
      <c r="X110" s="277">
        <f t="shared" si="64"/>
        <v>20</v>
      </c>
      <c r="Y110" s="277">
        <f t="shared" si="65"/>
        <v>30</v>
      </c>
      <c r="Z110" s="277">
        <f t="shared" si="66"/>
        <v>40</v>
      </c>
    </row>
    <row r="111" spans="2:26" hidden="1">
      <c r="B111" s="201" t="s">
        <v>1974</v>
      </c>
      <c r="C111" s="201" t="str">
        <f>'Daily Mbr Ins'!C105</f>
        <v>021</v>
      </c>
      <c r="D111" s="201">
        <f>'Daily Mbr Ins'!B105</f>
        <v>12078</v>
      </c>
      <c r="E111" s="201" t="str">
        <f>'Daily Mbr Ins'!D105</f>
        <v>Show Low</v>
      </c>
      <c r="F111" s="201">
        <f>'Daily Mbr Ins'!F105</f>
        <v>6</v>
      </c>
      <c r="G111" s="201">
        <f>'Daily Mbr Ins'!L105</f>
        <v>-1</v>
      </c>
      <c r="H111" s="241">
        <f t="shared" si="61"/>
        <v>-16.666666666666668</v>
      </c>
      <c r="I111" s="242">
        <f t="shared" si="59"/>
        <v>7</v>
      </c>
      <c r="J111" s="201">
        <f>'Daily Mbr Ins'!N105</f>
        <v>3</v>
      </c>
      <c r="K111" s="201">
        <f>'Daily Mbr Ins'!T105</f>
        <v>2</v>
      </c>
      <c r="L111" s="241">
        <f t="shared" si="62"/>
        <v>66.666666666666671</v>
      </c>
      <c r="M111" s="201">
        <f t="shared" si="60"/>
        <v>1</v>
      </c>
      <c r="N111" s="256" t="str">
        <f>IF(COUNTIF(Missing185,D111)=0,"Yes","No")</f>
        <v>Yes</v>
      </c>
      <c r="O111" s="256" t="str">
        <f>IF(COUNTIF(Missing365,D111)=0,"Yes","No")</f>
        <v>No</v>
      </c>
      <c r="P111" s="256" t="str">
        <f>IF(COUNTIF(Missing1728,D111)=0,"Yes","No")</f>
        <v>No</v>
      </c>
      <c r="Q111" s="256" t="str">
        <f>IF(COUNTIF(MissingSP7,D111)=0,"Yes","No")</f>
        <v>No</v>
      </c>
      <c r="R111" s="387" t="str">
        <f>IF(AND($S111&gt;="Yes", $T111&gt;="Yes", $U111&gt;="Yes", $V111&gt;="Yes"), "Yes", "No")</f>
        <v>No</v>
      </c>
      <c r="S111" s="387" t="str">
        <f>IF((COUNTIF(ProgramDir,D111)=0),"No","Yes")</f>
        <v>No</v>
      </c>
      <c r="T111" s="387" t="str">
        <f>IF(COUNTIF(NonCompliantGrandKnight,D111)=0,"No","Yes")</f>
        <v>No</v>
      </c>
      <c r="U111" s="387" t="str">
        <f>IF(COUNTIF(FamilyDir,D111)=0,"No","Yes")</f>
        <v>No</v>
      </c>
      <c r="V111" s="387" t="str">
        <f>IF(COUNTIF(CommunityDir,D111)=0,"No","Yes")</f>
        <v>No</v>
      </c>
      <c r="W111" s="277">
        <f t="shared" si="63"/>
        <v>7</v>
      </c>
      <c r="X111" s="277">
        <f t="shared" si="64"/>
        <v>13</v>
      </c>
      <c r="Y111" s="277">
        <f t="shared" si="65"/>
        <v>19</v>
      </c>
      <c r="Z111" s="277">
        <f t="shared" si="66"/>
        <v>25</v>
      </c>
    </row>
    <row r="112" spans="2:26" hidden="1">
      <c r="B112" s="201" t="s">
        <v>1974</v>
      </c>
      <c r="C112" s="201" t="str">
        <f>'Daily Mbr Ins'!C143</f>
        <v>021</v>
      </c>
      <c r="D112" s="246">
        <f>'Daily Mbr Ins'!B143</f>
        <v>14610</v>
      </c>
      <c r="E112" s="246" t="str">
        <f>'Daily Mbr Ins'!D143</f>
        <v>Snowflake</v>
      </c>
      <c r="F112" s="201">
        <f>'Daily Mbr Ins'!F143</f>
        <v>4</v>
      </c>
      <c r="G112" s="201">
        <f>'Daily Mbr Ins'!L143</f>
        <v>0</v>
      </c>
      <c r="H112" s="241">
        <f t="shared" si="61"/>
        <v>0</v>
      </c>
      <c r="I112" s="242">
        <f t="shared" si="59"/>
        <v>4</v>
      </c>
      <c r="J112" s="201">
        <f>'Daily Mbr Ins'!N143</f>
        <v>3</v>
      </c>
      <c r="K112" s="201">
        <f>'Daily Mbr Ins'!T143</f>
        <v>0</v>
      </c>
      <c r="L112" s="241">
        <f t="shared" si="62"/>
        <v>0</v>
      </c>
      <c r="M112" s="201">
        <f t="shared" si="60"/>
        <v>3</v>
      </c>
      <c r="N112" s="256"/>
      <c r="O112" s="256"/>
      <c r="P112" s="256"/>
      <c r="Q112" s="256"/>
      <c r="R112" s="387"/>
      <c r="S112" s="387"/>
      <c r="T112" s="387"/>
      <c r="U112" s="387"/>
      <c r="V112" s="387"/>
      <c r="W112" s="277">
        <f t="shared" si="63"/>
        <v>4</v>
      </c>
      <c r="X112" s="277">
        <f t="shared" si="64"/>
        <v>8</v>
      </c>
      <c r="Y112" s="277">
        <f t="shared" si="65"/>
        <v>12</v>
      </c>
      <c r="Z112" s="277">
        <f t="shared" si="66"/>
        <v>16</v>
      </c>
    </row>
    <row r="113" spans="2:26" hidden="1">
      <c r="B113" s="201" t="s">
        <v>609</v>
      </c>
      <c r="C113" s="201" t="str">
        <f>'Daily Mbr Ins'!C59</f>
        <v>022</v>
      </c>
      <c r="D113" s="246">
        <f>'Daily Mbr Ins'!B59</f>
        <v>8090</v>
      </c>
      <c r="E113" s="246" t="str">
        <f>'Daily Mbr Ins'!D59</f>
        <v>Asu Tempe</v>
      </c>
      <c r="F113" s="201">
        <f>'Daily Mbr Ins'!F59</f>
        <v>4</v>
      </c>
      <c r="G113" s="201">
        <f>'Daily Mbr Ins'!L59</f>
        <v>0</v>
      </c>
      <c r="H113" s="241">
        <f t="shared" si="61"/>
        <v>0</v>
      </c>
      <c r="I113" s="242">
        <f t="shared" si="59"/>
        <v>4</v>
      </c>
      <c r="J113" s="201">
        <f>'Daily Mbr Ins'!N59</f>
        <v>3</v>
      </c>
      <c r="K113" s="201">
        <f>'Daily Mbr Ins'!T59</f>
        <v>0</v>
      </c>
      <c r="L113" s="241">
        <f t="shared" si="62"/>
        <v>0</v>
      </c>
      <c r="M113" s="201">
        <f t="shared" si="60"/>
        <v>3</v>
      </c>
      <c r="N113" s="256"/>
      <c r="O113" s="256"/>
      <c r="P113" s="256"/>
      <c r="Q113" s="256"/>
      <c r="R113" s="387"/>
      <c r="S113" s="387"/>
      <c r="T113" s="387"/>
      <c r="U113" s="387"/>
      <c r="V113" s="387"/>
      <c r="W113" s="277">
        <f t="shared" si="63"/>
        <v>4</v>
      </c>
      <c r="X113" s="277">
        <f t="shared" si="64"/>
        <v>8</v>
      </c>
      <c r="Y113" s="277">
        <f t="shared" si="65"/>
        <v>12</v>
      </c>
      <c r="Z113" s="277">
        <f t="shared" si="66"/>
        <v>16</v>
      </c>
    </row>
    <row r="114" spans="2:26" hidden="1">
      <c r="B114" s="201" t="s">
        <v>609</v>
      </c>
      <c r="C114" s="201" t="str">
        <f>'Daily Mbr Ins'!C104</f>
        <v>022</v>
      </c>
      <c r="D114" s="201">
        <f>'Daily Mbr Ins'!B104</f>
        <v>11999</v>
      </c>
      <c r="E114" s="201" t="str">
        <f>'Daily Mbr Ins'!D104</f>
        <v>Tempe</v>
      </c>
      <c r="F114" s="201">
        <f>'Daily Mbr Ins'!F104</f>
        <v>10</v>
      </c>
      <c r="G114" s="201">
        <f>'Daily Mbr Ins'!L104</f>
        <v>1</v>
      </c>
      <c r="H114" s="241">
        <f t="shared" si="61"/>
        <v>10</v>
      </c>
      <c r="I114" s="242">
        <f t="shared" si="59"/>
        <v>9</v>
      </c>
      <c r="J114" s="201">
        <f>'Daily Mbr Ins'!N104</f>
        <v>3</v>
      </c>
      <c r="K114" s="201">
        <f>'Daily Mbr Ins'!T104</f>
        <v>0</v>
      </c>
      <c r="L114" s="241">
        <f t="shared" si="62"/>
        <v>0</v>
      </c>
      <c r="M114" s="201">
        <f t="shared" si="60"/>
        <v>3</v>
      </c>
      <c r="N114" s="256" t="str">
        <f t="shared" ref="N114:N133" si="76">IF(COUNTIF(Missing185,D114)=0,"Yes","No")</f>
        <v>Yes</v>
      </c>
      <c r="O114" s="256" t="str">
        <f t="shared" ref="O114:O133" si="77">IF(COUNTIF(Missing365,D114)=0,"Yes","No")</f>
        <v>Yes</v>
      </c>
      <c r="P114" s="256" t="str">
        <f t="shared" ref="P114:P133" si="78">IF(COUNTIF(Missing1728,D114)=0,"Yes","No")</f>
        <v>No</v>
      </c>
      <c r="Q114" s="256" t="str">
        <f t="shared" ref="Q114:Q133" si="79">IF(COUNTIF(MissingSP7,D114)=0,"Yes","No")</f>
        <v>No</v>
      </c>
      <c r="R114" s="387" t="str">
        <f t="shared" ref="R114:R133" si="80">IF(AND($S114&gt;="Yes", $T114&gt;="Yes", $U114&gt;="Yes", $V114&gt;="Yes"), "Yes", "No")</f>
        <v>No</v>
      </c>
      <c r="S114" s="387" t="str">
        <f t="shared" ref="S114:S133" si="81">IF((COUNTIF(ProgramDir,D114)=0),"No","Yes")</f>
        <v>No</v>
      </c>
      <c r="T114" s="387" t="str">
        <f t="shared" ref="T114:T133" si="82">IF(COUNTIF(NonCompliantGrandKnight,D114)=0,"No","Yes")</f>
        <v>Yes</v>
      </c>
      <c r="U114" s="387" t="str">
        <f t="shared" ref="U114:U133" si="83">IF(COUNTIF(FamilyDir,D114)=0,"No","Yes")</f>
        <v>No</v>
      </c>
      <c r="V114" s="387" t="str">
        <f t="shared" ref="V114:V133" si="84">IF(COUNTIF(CommunityDir,D114)=0,"No","Yes")</f>
        <v>Yes</v>
      </c>
      <c r="W114" s="277">
        <f t="shared" si="63"/>
        <v>9</v>
      </c>
      <c r="X114" s="277">
        <f t="shared" si="64"/>
        <v>19</v>
      </c>
      <c r="Y114" s="277">
        <f t="shared" si="65"/>
        <v>29</v>
      </c>
      <c r="Z114" s="277">
        <f t="shared" si="66"/>
        <v>39</v>
      </c>
    </row>
    <row r="115" spans="2:26" hidden="1">
      <c r="B115" s="277" t="s">
        <v>609</v>
      </c>
      <c r="C115" s="277" t="str">
        <f>'Daily Mbr Ins'!C131</f>
        <v>022</v>
      </c>
      <c r="D115" s="277">
        <f>'Daily Mbr Ins'!B131</f>
        <v>13895</v>
      </c>
      <c r="E115" s="277" t="str">
        <f>'Daily Mbr Ins'!D131</f>
        <v>Maricopa</v>
      </c>
      <c r="F115" s="201">
        <f>'Daily Mbr Ins'!F131</f>
        <v>6</v>
      </c>
      <c r="G115" s="201">
        <f>'Daily Mbr Ins'!L131</f>
        <v>0</v>
      </c>
      <c r="H115" s="241">
        <f t="shared" si="61"/>
        <v>0</v>
      </c>
      <c r="I115" s="242">
        <f t="shared" si="59"/>
        <v>6</v>
      </c>
      <c r="J115" s="201">
        <f>'Daily Mbr Ins'!N131</f>
        <v>3</v>
      </c>
      <c r="K115" s="201">
        <f>'Daily Mbr Ins'!T131</f>
        <v>1</v>
      </c>
      <c r="L115" s="241">
        <f t="shared" si="62"/>
        <v>33.333333333333336</v>
      </c>
      <c r="M115" s="201">
        <f t="shared" si="60"/>
        <v>2</v>
      </c>
      <c r="N115" s="256" t="str">
        <f t="shared" si="76"/>
        <v>Yes</v>
      </c>
      <c r="O115" s="256" t="str">
        <f t="shared" si="77"/>
        <v>No</v>
      </c>
      <c r="P115" s="256" t="str">
        <f t="shared" si="78"/>
        <v>No</v>
      </c>
      <c r="Q115" s="256" t="str">
        <f t="shared" si="79"/>
        <v>No</v>
      </c>
      <c r="R115" s="387" t="str">
        <f t="shared" si="80"/>
        <v>No</v>
      </c>
      <c r="S115" s="387" t="str">
        <f t="shared" si="81"/>
        <v>No</v>
      </c>
      <c r="T115" s="387" t="str">
        <f t="shared" si="82"/>
        <v>Yes</v>
      </c>
      <c r="U115" s="387" t="str">
        <f t="shared" si="83"/>
        <v>No</v>
      </c>
      <c r="V115" s="387" t="str">
        <f t="shared" si="84"/>
        <v>No</v>
      </c>
      <c r="W115" s="277">
        <f t="shared" si="63"/>
        <v>6</v>
      </c>
      <c r="X115" s="277">
        <f t="shared" si="64"/>
        <v>12</v>
      </c>
      <c r="Y115" s="277">
        <f t="shared" si="65"/>
        <v>18</v>
      </c>
      <c r="Z115" s="277">
        <f t="shared" si="66"/>
        <v>24</v>
      </c>
    </row>
    <row r="116" spans="2:26" hidden="1">
      <c r="B116" s="277" t="s">
        <v>609</v>
      </c>
      <c r="C116" s="277" t="str">
        <f>'Daily Mbr Ins'!C134</f>
        <v>022</v>
      </c>
      <c r="D116" s="277">
        <f>'Daily Mbr Ins'!B134</f>
        <v>14101</v>
      </c>
      <c r="E116" s="277" t="str">
        <f>'Daily Mbr Ins'!D134</f>
        <v>Queen Creek</v>
      </c>
      <c r="F116" s="201">
        <f>'Daily Mbr Ins'!F134</f>
        <v>5</v>
      </c>
      <c r="G116" s="201">
        <f>'Daily Mbr Ins'!L134</f>
        <v>0</v>
      </c>
      <c r="H116" s="241">
        <f t="shared" si="61"/>
        <v>0</v>
      </c>
      <c r="I116" s="242">
        <f t="shared" si="59"/>
        <v>5</v>
      </c>
      <c r="J116" s="201">
        <f>'Daily Mbr Ins'!N134</f>
        <v>3</v>
      </c>
      <c r="K116" s="201">
        <f>'Daily Mbr Ins'!T134</f>
        <v>1</v>
      </c>
      <c r="L116" s="241">
        <f t="shared" si="62"/>
        <v>33.333333333333336</v>
      </c>
      <c r="M116" s="201">
        <f t="shared" si="60"/>
        <v>2</v>
      </c>
      <c r="N116" s="256" t="str">
        <f t="shared" si="76"/>
        <v>Yes</v>
      </c>
      <c r="O116" s="256" t="str">
        <f t="shared" si="77"/>
        <v>Yes</v>
      </c>
      <c r="P116" s="256" t="str">
        <f t="shared" si="78"/>
        <v>No</v>
      </c>
      <c r="Q116" s="256" t="str">
        <f t="shared" si="79"/>
        <v>No</v>
      </c>
      <c r="R116" s="387" t="str">
        <f t="shared" si="80"/>
        <v>No</v>
      </c>
      <c r="S116" s="387" t="str">
        <f t="shared" si="81"/>
        <v>No</v>
      </c>
      <c r="T116" s="387" t="str">
        <f t="shared" si="82"/>
        <v>Yes</v>
      </c>
      <c r="U116" s="387" t="str">
        <f t="shared" si="83"/>
        <v>No</v>
      </c>
      <c r="V116" s="387" t="str">
        <f t="shared" si="84"/>
        <v>No</v>
      </c>
      <c r="W116" s="277">
        <f t="shared" si="63"/>
        <v>5</v>
      </c>
      <c r="X116" s="277">
        <f t="shared" si="64"/>
        <v>10</v>
      </c>
      <c r="Y116" s="277">
        <f t="shared" si="65"/>
        <v>15</v>
      </c>
      <c r="Z116" s="277">
        <f t="shared" si="66"/>
        <v>20</v>
      </c>
    </row>
    <row r="117" spans="2:26" hidden="1">
      <c r="B117" s="277" t="s">
        <v>625</v>
      </c>
      <c r="C117" s="277" t="str">
        <f>'Daily Mbr Ins'!C83</f>
        <v>023</v>
      </c>
      <c r="D117" s="277">
        <f>'Daily Mbr Ins'!B83</f>
        <v>10050</v>
      </c>
      <c r="E117" s="277" t="str">
        <f>'Daily Mbr Ins'!D83</f>
        <v>Scottsdale</v>
      </c>
      <c r="F117" s="201">
        <f>'Daily Mbr Ins'!F83</f>
        <v>12</v>
      </c>
      <c r="G117" s="201">
        <f>'Daily Mbr Ins'!L83</f>
        <v>-10</v>
      </c>
      <c r="H117" s="241">
        <f t="shared" si="61"/>
        <v>-83.333333333333329</v>
      </c>
      <c r="I117" s="242">
        <f t="shared" si="59"/>
        <v>22</v>
      </c>
      <c r="J117" s="201">
        <f>'Daily Mbr Ins'!N83</f>
        <v>4</v>
      </c>
      <c r="K117" s="201">
        <f>'Daily Mbr Ins'!T83</f>
        <v>-2</v>
      </c>
      <c r="L117" s="241">
        <f t="shared" si="62"/>
        <v>-50</v>
      </c>
      <c r="M117" s="201">
        <f t="shared" si="60"/>
        <v>6</v>
      </c>
      <c r="N117" s="256" t="str">
        <f t="shared" si="76"/>
        <v>Yes</v>
      </c>
      <c r="O117" s="256" t="str">
        <f t="shared" si="77"/>
        <v>No</v>
      </c>
      <c r="P117" s="256" t="str">
        <f t="shared" si="78"/>
        <v>No</v>
      </c>
      <c r="Q117" s="256" t="str">
        <f t="shared" si="79"/>
        <v>No</v>
      </c>
      <c r="R117" s="387" t="str">
        <f t="shared" si="80"/>
        <v>No</v>
      </c>
      <c r="S117" s="387" t="str">
        <f t="shared" si="81"/>
        <v>No</v>
      </c>
      <c r="T117" s="387" t="str">
        <f t="shared" si="82"/>
        <v>No</v>
      </c>
      <c r="U117" s="387" t="str">
        <f t="shared" si="83"/>
        <v>No</v>
      </c>
      <c r="V117" s="387" t="str">
        <f t="shared" si="84"/>
        <v>No</v>
      </c>
      <c r="W117" s="277">
        <f t="shared" si="63"/>
        <v>22</v>
      </c>
      <c r="X117" s="277">
        <f t="shared" si="64"/>
        <v>34</v>
      </c>
      <c r="Y117" s="277">
        <f t="shared" si="65"/>
        <v>46</v>
      </c>
      <c r="Z117" s="277">
        <f t="shared" si="66"/>
        <v>58</v>
      </c>
    </row>
    <row r="118" spans="2:26" hidden="1">
      <c r="B118" s="277" t="s">
        <v>625</v>
      </c>
      <c r="C118" s="277" t="str">
        <f>'Daily Mbr Ins'!C94</f>
        <v>023</v>
      </c>
      <c r="D118" s="277">
        <f>'Daily Mbr Ins'!B94</f>
        <v>11116</v>
      </c>
      <c r="E118" s="277" t="str">
        <f>'Daily Mbr Ins'!D94</f>
        <v>Carefree</v>
      </c>
      <c r="F118" s="201">
        <f>'Daily Mbr Ins'!F94</f>
        <v>12</v>
      </c>
      <c r="G118" s="201">
        <f>'Daily Mbr Ins'!L94</f>
        <v>0</v>
      </c>
      <c r="H118" s="241">
        <f t="shared" si="61"/>
        <v>0</v>
      </c>
      <c r="I118" s="242">
        <f t="shared" si="59"/>
        <v>12</v>
      </c>
      <c r="J118" s="201">
        <f>'Daily Mbr Ins'!N94</f>
        <v>4</v>
      </c>
      <c r="K118" s="201">
        <f>'Daily Mbr Ins'!T94</f>
        <v>0</v>
      </c>
      <c r="L118" s="241">
        <f t="shared" si="62"/>
        <v>0</v>
      </c>
      <c r="M118" s="201">
        <f t="shared" si="60"/>
        <v>4</v>
      </c>
      <c r="N118" s="256" t="str">
        <f t="shared" si="76"/>
        <v>Yes</v>
      </c>
      <c r="O118" s="256" t="str">
        <f t="shared" si="77"/>
        <v>Yes</v>
      </c>
      <c r="P118" s="256" t="str">
        <f t="shared" si="78"/>
        <v>No</v>
      </c>
      <c r="Q118" s="256" t="str">
        <f t="shared" si="79"/>
        <v>No</v>
      </c>
      <c r="R118" s="387" t="str">
        <f t="shared" si="80"/>
        <v>No</v>
      </c>
      <c r="S118" s="387" t="str">
        <f t="shared" si="81"/>
        <v>No</v>
      </c>
      <c r="T118" s="387" t="str">
        <f t="shared" si="82"/>
        <v>No</v>
      </c>
      <c r="U118" s="387" t="str">
        <f t="shared" si="83"/>
        <v>No</v>
      </c>
      <c r="V118" s="387" t="str">
        <f t="shared" si="84"/>
        <v>No</v>
      </c>
      <c r="W118" s="277">
        <f t="shared" si="63"/>
        <v>12</v>
      </c>
      <c r="X118" s="277">
        <f t="shared" si="64"/>
        <v>24</v>
      </c>
      <c r="Y118" s="277">
        <f t="shared" si="65"/>
        <v>36</v>
      </c>
      <c r="Z118" s="277">
        <f t="shared" si="66"/>
        <v>48</v>
      </c>
    </row>
    <row r="119" spans="2:26" hidden="1">
      <c r="B119" s="277" t="s">
        <v>625</v>
      </c>
      <c r="C119" s="277" t="str">
        <f>'Daily Mbr Ins'!C118</f>
        <v>023</v>
      </c>
      <c r="D119" s="277">
        <f>'Daily Mbr Ins'!B118</f>
        <v>12856</v>
      </c>
      <c r="E119" s="277" t="str">
        <f>'Daily Mbr Ins'!D118</f>
        <v>Glendale</v>
      </c>
      <c r="F119" s="201">
        <f>'Daily Mbr Ins'!F118</f>
        <v>14</v>
      </c>
      <c r="G119" s="201">
        <f>'Daily Mbr Ins'!L118</f>
        <v>1</v>
      </c>
      <c r="H119" s="241">
        <f t="shared" si="61"/>
        <v>7.1428571428571432</v>
      </c>
      <c r="I119" s="242">
        <f t="shared" si="59"/>
        <v>13</v>
      </c>
      <c r="J119" s="201">
        <f>'Daily Mbr Ins'!N118</f>
        <v>5</v>
      </c>
      <c r="K119" s="201">
        <f>'Daily Mbr Ins'!T118</f>
        <v>-1</v>
      </c>
      <c r="L119" s="241">
        <f t="shared" si="62"/>
        <v>-20</v>
      </c>
      <c r="M119" s="201">
        <f t="shared" si="60"/>
        <v>6</v>
      </c>
      <c r="N119" s="256" t="str">
        <f t="shared" si="76"/>
        <v>Yes</v>
      </c>
      <c r="O119" s="256" t="str">
        <f t="shared" si="77"/>
        <v>Yes</v>
      </c>
      <c r="P119" s="256" t="str">
        <f t="shared" si="78"/>
        <v>No</v>
      </c>
      <c r="Q119" s="256" t="str">
        <f t="shared" si="79"/>
        <v>No</v>
      </c>
      <c r="R119" s="387" t="str">
        <f t="shared" si="80"/>
        <v>No</v>
      </c>
      <c r="S119" s="387" t="str">
        <f t="shared" si="81"/>
        <v>No</v>
      </c>
      <c r="T119" s="387" t="str">
        <f t="shared" si="82"/>
        <v>Yes</v>
      </c>
      <c r="U119" s="387" t="str">
        <f t="shared" si="83"/>
        <v>No</v>
      </c>
      <c r="V119" s="387" t="str">
        <f t="shared" si="84"/>
        <v>No</v>
      </c>
      <c r="W119" s="277">
        <f t="shared" si="63"/>
        <v>13</v>
      </c>
      <c r="X119" s="277">
        <f t="shared" si="64"/>
        <v>27</v>
      </c>
      <c r="Y119" s="277">
        <f t="shared" si="65"/>
        <v>41</v>
      </c>
      <c r="Z119" s="277">
        <f t="shared" si="66"/>
        <v>55</v>
      </c>
    </row>
    <row r="120" spans="2:26" hidden="1">
      <c r="B120" s="277" t="s">
        <v>625</v>
      </c>
      <c r="C120" s="277" t="str">
        <f>'Daily Mbr Ins'!C123</f>
        <v>023</v>
      </c>
      <c r="D120" s="277">
        <f>'Daily Mbr Ins'!B123</f>
        <v>13286</v>
      </c>
      <c r="E120" s="277" t="str">
        <f>'Daily Mbr Ins'!D123</f>
        <v>Cave Creek</v>
      </c>
      <c r="F120" s="201">
        <f>'Daily Mbr Ins'!F123</f>
        <v>14</v>
      </c>
      <c r="G120" s="201">
        <f>'Daily Mbr Ins'!L123</f>
        <v>0</v>
      </c>
      <c r="H120" s="241">
        <f t="shared" si="61"/>
        <v>0</v>
      </c>
      <c r="I120" s="242">
        <f t="shared" si="59"/>
        <v>14</v>
      </c>
      <c r="J120" s="201">
        <f>'Daily Mbr Ins'!N123</f>
        <v>5</v>
      </c>
      <c r="K120" s="201">
        <f>'Daily Mbr Ins'!T123</f>
        <v>0</v>
      </c>
      <c r="L120" s="241">
        <f t="shared" si="62"/>
        <v>0</v>
      </c>
      <c r="M120" s="201">
        <f t="shared" si="60"/>
        <v>5</v>
      </c>
      <c r="N120" s="256" t="str">
        <f t="shared" si="76"/>
        <v>Yes</v>
      </c>
      <c r="O120" s="256" t="str">
        <f t="shared" si="77"/>
        <v>Yes</v>
      </c>
      <c r="P120" s="256" t="str">
        <f t="shared" si="78"/>
        <v>No</v>
      </c>
      <c r="Q120" s="256" t="str">
        <f t="shared" si="79"/>
        <v>No</v>
      </c>
      <c r="R120" s="387" t="str">
        <f t="shared" si="80"/>
        <v>No</v>
      </c>
      <c r="S120" s="387" t="str">
        <f t="shared" si="81"/>
        <v>Yes</v>
      </c>
      <c r="T120" s="387" t="str">
        <f t="shared" si="82"/>
        <v>Yes</v>
      </c>
      <c r="U120" s="387" t="str">
        <f t="shared" si="83"/>
        <v>No</v>
      </c>
      <c r="V120" s="387" t="str">
        <f t="shared" si="84"/>
        <v>Yes</v>
      </c>
      <c r="W120" s="277">
        <f t="shared" si="63"/>
        <v>14</v>
      </c>
      <c r="X120" s="277">
        <f t="shared" si="64"/>
        <v>28</v>
      </c>
      <c r="Y120" s="277">
        <f t="shared" si="65"/>
        <v>42</v>
      </c>
      <c r="Z120" s="277">
        <f t="shared" si="66"/>
        <v>56</v>
      </c>
    </row>
    <row r="121" spans="2:26" hidden="1">
      <c r="B121" s="277" t="s">
        <v>625</v>
      </c>
      <c r="C121" s="277" t="str">
        <f>'Daily Mbr Ins'!C127</f>
        <v>023</v>
      </c>
      <c r="D121" s="277">
        <f>'Daily Mbr Ins'!B127</f>
        <v>13719</v>
      </c>
      <c r="E121" s="277" t="str">
        <f>'Daily Mbr Ins'!D127</f>
        <v>Anthem</v>
      </c>
      <c r="F121" s="201">
        <f>'Daily Mbr Ins'!F127</f>
        <v>12</v>
      </c>
      <c r="G121" s="201">
        <f>'Daily Mbr Ins'!L127</f>
        <v>-1</v>
      </c>
      <c r="H121" s="241">
        <f t="shared" si="61"/>
        <v>-8.3333333333333339</v>
      </c>
      <c r="I121" s="242">
        <f t="shared" si="59"/>
        <v>13</v>
      </c>
      <c r="J121" s="201">
        <f>'Daily Mbr Ins'!N127</f>
        <v>4</v>
      </c>
      <c r="K121" s="201">
        <f>'Daily Mbr Ins'!T127</f>
        <v>0</v>
      </c>
      <c r="L121" s="241">
        <f t="shared" si="62"/>
        <v>0</v>
      </c>
      <c r="M121" s="201">
        <f t="shared" si="60"/>
        <v>4</v>
      </c>
      <c r="N121" s="256" t="str">
        <f t="shared" si="76"/>
        <v>Yes</v>
      </c>
      <c r="O121" s="256" t="str">
        <f t="shared" si="77"/>
        <v>Yes</v>
      </c>
      <c r="P121" s="256" t="str">
        <f t="shared" si="78"/>
        <v>No</v>
      </c>
      <c r="Q121" s="256" t="str">
        <f t="shared" si="79"/>
        <v>No</v>
      </c>
      <c r="R121" s="387" t="str">
        <f t="shared" si="80"/>
        <v>No</v>
      </c>
      <c r="S121" s="387" t="str">
        <f t="shared" si="81"/>
        <v>No</v>
      </c>
      <c r="T121" s="387" t="str">
        <f t="shared" si="82"/>
        <v>Yes</v>
      </c>
      <c r="U121" s="387" t="str">
        <f t="shared" si="83"/>
        <v>No</v>
      </c>
      <c r="V121" s="387" t="str">
        <f t="shared" si="84"/>
        <v>No</v>
      </c>
      <c r="W121" s="277">
        <f t="shared" si="63"/>
        <v>13</v>
      </c>
      <c r="X121" s="277">
        <f t="shared" si="64"/>
        <v>25</v>
      </c>
      <c r="Y121" s="277">
        <f t="shared" si="65"/>
        <v>37</v>
      </c>
      <c r="Z121" s="277">
        <f t="shared" si="66"/>
        <v>49</v>
      </c>
    </row>
    <row r="122" spans="2:26">
      <c r="B122" s="277" t="s">
        <v>620</v>
      </c>
      <c r="C122" s="277" t="str">
        <f>'Daily Mbr Ins'!C24</f>
        <v>024</v>
      </c>
      <c r="D122" s="277">
        <f>'Daily Mbr Ins'!B24</f>
        <v>3510</v>
      </c>
      <c r="E122" s="277" t="str">
        <f>'Daily Mbr Ins'!D24</f>
        <v>Phoenix</v>
      </c>
      <c r="F122" s="201">
        <f>'Daily Mbr Ins'!F24</f>
        <v>5</v>
      </c>
      <c r="G122" s="201">
        <f>'Daily Mbr Ins'!L24</f>
        <v>0</v>
      </c>
      <c r="H122" s="241">
        <f t="shared" si="61"/>
        <v>0</v>
      </c>
      <c r="I122" s="242">
        <f t="shared" si="59"/>
        <v>5</v>
      </c>
      <c r="J122" s="201">
        <f>'Daily Mbr Ins'!N24</f>
        <v>3</v>
      </c>
      <c r="K122" s="201">
        <f>'Daily Mbr Ins'!T24</f>
        <v>0</v>
      </c>
      <c r="L122" s="241">
        <f t="shared" si="62"/>
        <v>0</v>
      </c>
      <c r="M122" s="201">
        <f t="shared" si="60"/>
        <v>3</v>
      </c>
      <c r="N122" s="256" t="str">
        <f t="shared" si="76"/>
        <v>Yes</v>
      </c>
      <c r="O122" s="256" t="str">
        <f t="shared" si="77"/>
        <v>No</v>
      </c>
      <c r="P122" s="256" t="str">
        <f t="shared" si="78"/>
        <v>No</v>
      </c>
      <c r="Q122" s="256" t="str">
        <f t="shared" si="79"/>
        <v>No</v>
      </c>
      <c r="R122" s="387" t="str">
        <f t="shared" si="80"/>
        <v>No</v>
      </c>
      <c r="S122" s="387" t="str">
        <f t="shared" si="81"/>
        <v>No</v>
      </c>
      <c r="T122" s="387" t="str">
        <f t="shared" si="82"/>
        <v>No</v>
      </c>
      <c r="U122" s="387" t="str">
        <f t="shared" si="83"/>
        <v>No</v>
      </c>
      <c r="V122" s="387" t="str">
        <f t="shared" si="84"/>
        <v>No</v>
      </c>
      <c r="W122" s="277">
        <f t="shared" si="63"/>
        <v>5</v>
      </c>
      <c r="X122" s="277">
        <f t="shared" si="64"/>
        <v>10</v>
      </c>
      <c r="Y122" s="277">
        <f t="shared" si="65"/>
        <v>15</v>
      </c>
      <c r="Z122" s="277">
        <f t="shared" si="66"/>
        <v>20</v>
      </c>
    </row>
    <row r="123" spans="2:26">
      <c r="B123" s="277" t="s">
        <v>620</v>
      </c>
      <c r="C123" s="277" t="str">
        <f>'Daily Mbr Ins'!C97</f>
        <v>024</v>
      </c>
      <c r="D123" s="277">
        <f>'Daily Mbr Ins'!B97</f>
        <v>11675</v>
      </c>
      <c r="E123" s="277" t="str">
        <f>'Daily Mbr Ins'!D97</f>
        <v>Litchfield Park</v>
      </c>
      <c r="F123" s="201">
        <f>'Daily Mbr Ins'!F97</f>
        <v>19</v>
      </c>
      <c r="G123" s="201">
        <f>'Daily Mbr Ins'!L97</f>
        <v>3</v>
      </c>
      <c r="H123" s="241">
        <f t="shared" si="61"/>
        <v>15.789473684210526</v>
      </c>
      <c r="I123" s="242">
        <f t="shared" si="59"/>
        <v>16</v>
      </c>
      <c r="J123" s="201">
        <f>'Daily Mbr Ins'!N97</f>
        <v>7</v>
      </c>
      <c r="K123" s="201">
        <f>'Daily Mbr Ins'!T97</f>
        <v>0</v>
      </c>
      <c r="L123" s="241">
        <f t="shared" si="62"/>
        <v>0</v>
      </c>
      <c r="M123" s="201">
        <f t="shared" si="60"/>
        <v>7</v>
      </c>
      <c r="N123" s="256" t="str">
        <f t="shared" si="76"/>
        <v>Yes</v>
      </c>
      <c r="O123" s="256" t="str">
        <f t="shared" si="77"/>
        <v>Yes</v>
      </c>
      <c r="P123" s="256" t="str">
        <f t="shared" si="78"/>
        <v>No</v>
      </c>
      <c r="Q123" s="256" t="str">
        <f t="shared" si="79"/>
        <v>No</v>
      </c>
      <c r="R123" s="387" t="str">
        <f t="shared" si="80"/>
        <v>No</v>
      </c>
      <c r="S123" s="387" t="str">
        <f t="shared" si="81"/>
        <v>Yes</v>
      </c>
      <c r="T123" s="387" t="str">
        <f t="shared" si="82"/>
        <v>No</v>
      </c>
      <c r="U123" s="387" t="str">
        <f t="shared" si="83"/>
        <v>Yes</v>
      </c>
      <c r="V123" s="387" t="str">
        <f t="shared" si="84"/>
        <v>No</v>
      </c>
      <c r="W123" s="277">
        <f t="shared" si="63"/>
        <v>16</v>
      </c>
      <c r="X123" s="277">
        <f t="shared" si="64"/>
        <v>35</v>
      </c>
      <c r="Y123" s="277">
        <f t="shared" si="65"/>
        <v>54</v>
      </c>
      <c r="Z123" s="277">
        <f t="shared" si="66"/>
        <v>73</v>
      </c>
    </row>
    <row r="124" spans="2:26">
      <c r="B124" s="277" t="s">
        <v>620</v>
      </c>
      <c r="C124" s="277" t="str">
        <f>'Daily Mbr Ins'!C102</f>
        <v>024</v>
      </c>
      <c r="D124" s="277">
        <f>'Daily Mbr Ins'!B102</f>
        <v>11858</v>
      </c>
      <c r="E124" s="277" t="str">
        <f>'Daily Mbr Ins'!D102</f>
        <v>Tolleson</v>
      </c>
      <c r="F124" s="201">
        <f>'Daily Mbr Ins'!F102</f>
        <v>4</v>
      </c>
      <c r="G124" s="201">
        <f>'Daily Mbr Ins'!L102</f>
        <v>0</v>
      </c>
      <c r="H124" s="241">
        <f t="shared" si="61"/>
        <v>0</v>
      </c>
      <c r="I124" s="242">
        <f t="shared" si="59"/>
        <v>4</v>
      </c>
      <c r="J124" s="201">
        <f>'Daily Mbr Ins'!N102</f>
        <v>3</v>
      </c>
      <c r="K124" s="201">
        <f>'Daily Mbr Ins'!T102</f>
        <v>0</v>
      </c>
      <c r="L124" s="241">
        <f t="shared" si="62"/>
        <v>0</v>
      </c>
      <c r="M124" s="201">
        <f t="shared" si="60"/>
        <v>3</v>
      </c>
      <c r="N124" s="256" t="str">
        <f t="shared" si="76"/>
        <v>Yes</v>
      </c>
      <c r="O124" s="256" t="str">
        <f t="shared" si="77"/>
        <v>No</v>
      </c>
      <c r="P124" s="256" t="str">
        <f t="shared" si="78"/>
        <v>No</v>
      </c>
      <c r="Q124" s="256" t="str">
        <f t="shared" si="79"/>
        <v>No</v>
      </c>
      <c r="R124" s="387" t="str">
        <f t="shared" si="80"/>
        <v>No</v>
      </c>
      <c r="S124" s="387" t="str">
        <f t="shared" si="81"/>
        <v>No</v>
      </c>
      <c r="T124" s="387" t="str">
        <f t="shared" si="82"/>
        <v>No</v>
      </c>
      <c r="U124" s="387" t="str">
        <f t="shared" si="83"/>
        <v>No</v>
      </c>
      <c r="V124" s="387" t="str">
        <f t="shared" si="84"/>
        <v>No</v>
      </c>
      <c r="W124" s="277">
        <f t="shared" si="63"/>
        <v>4</v>
      </c>
      <c r="X124" s="277">
        <f t="shared" si="64"/>
        <v>8</v>
      </c>
      <c r="Y124" s="277">
        <f t="shared" si="65"/>
        <v>12</v>
      </c>
      <c r="Z124" s="277">
        <f t="shared" si="66"/>
        <v>16</v>
      </c>
    </row>
    <row r="125" spans="2:26">
      <c r="B125" s="277" t="s">
        <v>620</v>
      </c>
      <c r="C125" s="277" t="str">
        <f>'Daily Mbr Ins'!C120</f>
        <v>024</v>
      </c>
      <c r="D125" s="277">
        <f>'Daily Mbr Ins'!B120</f>
        <v>13024</v>
      </c>
      <c r="E125" s="277" t="str">
        <f>'Daily Mbr Ins'!D120</f>
        <v>Luke Air Force Base</v>
      </c>
      <c r="F125" s="201">
        <f>'Daily Mbr Ins'!F120</f>
        <v>4</v>
      </c>
      <c r="G125" s="201">
        <f>'Daily Mbr Ins'!L120</f>
        <v>0</v>
      </c>
      <c r="H125" s="241">
        <f t="shared" si="61"/>
        <v>0</v>
      </c>
      <c r="I125" s="242">
        <f t="shared" si="59"/>
        <v>4</v>
      </c>
      <c r="J125" s="201">
        <f>'Daily Mbr Ins'!N120</f>
        <v>3</v>
      </c>
      <c r="K125" s="201">
        <f>'Daily Mbr Ins'!T120</f>
        <v>0</v>
      </c>
      <c r="L125" s="241">
        <f t="shared" si="62"/>
        <v>0</v>
      </c>
      <c r="M125" s="201">
        <f t="shared" si="60"/>
        <v>3</v>
      </c>
      <c r="N125" s="256" t="str">
        <f t="shared" si="76"/>
        <v>Yes</v>
      </c>
      <c r="O125" s="256" t="str">
        <f t="shared" si="77"/>
        <v>Yes</v>
      </c>
      <c r="P125" s="256" t="str">
        <f t="shared" si="78"/>
        <v>No</v>
      </c>
      <c r="Q125" s="256" t="str">
        <f t="shared" si="79"/>
        <v>No</v>
      </c>
      <c r="R125" s="387" t="str">
        <f t="shared" si="80"/>
        <v>Yes</v>
      </c>
      <c r="S125" s="387" t="str">
        <f t="shared" si="81"/>
        <v>Yes</v>
      </c>
      <c r="T125" s="387" t="str">
        <f t="shared" si="82"/>
        <v>Yes</v>
      </c>
      <c r="U125" s="387" t="str">
        <f t="shared" si="83"/>
        <v>Yes</v>
      </c>
      <c r="V125" s="387" t="str">
        <f t="shared" si="84"/>
        <v>Yes</v>
      </c>
      <c r="W125" s="277">
        <f t="shared" si="63"/>
        <v>4</v>
      </c>
      <c r="X125" s="277">
        <f t="shared" si="64"/>
        <v>8</v>
      </c>
      <c r="Y125" s="277">
        <f t="shared" si="65"/>
        <v>12</v>
      </c>
      <c r="Z125" s="277">
        <f t="shared" si="66"/>
        <v>16</v>
      </c>
    </row>
    <row r="126" spans="2:26">
      <c r="B126" s="277" t="s">
        <v>620</v>
      </c>
      <c r="C126" s="277" t="str">
        <f>'Daily Mbr Ins'!C46</f>
        <v>025</v>
      </c>
      <c r="D126" s="277">
        <f>'Daily Mbr Ins'!B46</f>
        <v>7159</v>
      </c>
      <c r="E126" s="277" t="str">
        <f>'Daily Mbr Ins'!D46</f>
        <v>Phoenix</v>
      </c>
      <c r="F126" s="201">
        <f>'Daily Mbr Ins'!F46</f>
        <v>8</v>
      </c>
      <c r="G126" s="201">
        <f>'Daily Mbr Ins'!L46</f>
        <v>0</v>
      </c>
      <c r="H126" s="241">
        <f t="shared" si="61"/>
        <v>0</v>
      </c>
      <c r="I126" s="242">
        <f t="shared" si="59"/>
        <v>8</v>
      </c>
      <c r="J126" s="201">
        <f>'Daily Mbr Ins'!N46</f>
        <v>3</v>
      </c>
      <c r="K126" s="201">
        <f>'Daily Mbr Ins'!T46</f>
        <v>0</v>
      </c>
      <c r="L126" s="241">
        <f t="shared" si="62"/>
        <v>0</v>
      </c>
      <c r="M126" s="201">
        <f t="shared" si="60"/>
        <v>3</v>
      </c>
      <c r="N126" s="256" t="str">
        <f t="shared" si="76"/>
        <v>Yes</v>
      </c>
      <c r="O126" s="256" t="str">
        <f t="shared" si="77"/>
        <v>Yes</v>
      </c>
      <c r="P126" s="256" t="str">
        <f t="shared" si="78"/>
        <v>No</v>
      </c>
      <c r="Q126" s="256" t="str">
        <f t="shared" si="79"/>
        <v>No</v>
      </c>
      <c r="R126" s="387" t="str">
        <f t="shared" si="80"/>
        <v>Yes</v>
      </c>
      <c r="S126" s="387" t="str">
        <f t="shared" si="81"/>
        <v>Yes</v>
      </c>
      <c r="T126" s="387" t="str">
        <f t="shared" si="82"/>
        <v>Yes</v>
      </c>
      <c r="U126" s="387" t="str">
        <f t="shared" si="83"/>
        <v>Yes</v>
      </c>
      <c r="V126" s="387" t="str">
        <f t="shared" si="84"/>
        <v>Yes</v>
      </c>
      <c r="W126" s="277">
        <f t="shared" si="63"/>
        <v>8</v>
      </c>
      <c r="X126" s="277">
        <f t="shared" si="64"/>
        <v>16</v>
      </c>
      <c r="Y126" s="277">
        <f t="shared" si="65"/>
        <v>24</v>
      </c>
      <c r="Z126" s="277">
        <f t="shared" si="66"/>
        <v>32</v>
      </c>
    </row>
    <row r="127" spans="2:26">
      <c r="B127" s="277" t="s">
        <v>620</v>
      </c>
      <c r="C127" s="277" t="str">
        <f>'Daily Mbr Ins'!C91</f>
        <v>025</v>
      </c>
      <c r="D127" s="277">
        <f>'Daily Mbr Ins'!B91</f>
        <v>10832</v>
      </c>
      <c r="E127" s="277" t="str">
        <f>'Daily Mbr Ins'!D91</f>
        <v>Phoenix</v>
      </c>
      <c r="F127" s="201">
        <f>'Daily Mbr Ins'!F91</f>
        <v>4</v>
      </c>
      <c r="G127" s="201">
        <f>'Daily Mbr Ins'!L91</f>
        <v>0</v>
      </c>
      <c r="H127" s="241">
        <f t="shared" si="61"/>
        <v>0</v>
      </c>
      <c r="I127" s="242">
        <f t="shared" si="59"/>
        <v>4</v>
      </c>
      <c r="J127" s="201">
        <f>'Daily Mbr Ins'!N91</f>
        <v>3</v>
      </c>
      <c r="K127" s="201">
        <f>'Daily Mbr Ins'!T91</f>
        <v>0</v>
      </c>
      <c r="L127" s="241">
        <f t="shared" si="62"/>
        <v>0</v>
      </c>
      <c r="M127" s="201">
        <f t="shared" si="60"/>
        <v>3</v>
      </c>
      <c r="N127" s="256" t="str">
        <f t="shared" si="76"/>
        <v>Yes</v>
      </c>
      <c r="O127" s="256" t="str">
        <f t="shared" si="77"/>
        <v>Yes</v>
      </c>
      <c r="P127" s="256" t="str">
        <f t="shared" si="78"/>
        <v>No</v>
      </c>
      <c r="Q127" s="256" t="str">
        <f t="shared" si="79"/>
        <v>No</v>
      </c>
      <c r="R127" s="387" t="str">
        <f t="shared" si="80"/>
        <v>No</v>
      </c>
      <c r="S127" s="387" t="str">
        <f t="shared" si="81"/>
        <v>Yes</v>
      </c>
      <c r="T127" s="387" t="str">
        <f t="shared" si="82"/>
        <v>Yes</v>
      </c>
      <c r="U127" s="387" t="str">
        <f t="shared" si="83"/>
        <v>No</v>
      </c>
      <c r="V127" s="387" t="str">
        <f t="shared" si="84"/>
        <v>No</v>
      </c>
      <c r="W127" s="277">
        <f t="shared" si="63"/>
        <v>4</v>
      </c>
      <c r="X127" s="277">
        <f t="shared" si="64"/>
        <v>8</v>
      </c>
      <c r="Y127" s="277">
        <f t="shared" si="65"/>
        <v>12</v>
      </c>
      <c r="Z127" s="277">
        <f t="shared" si="66"/>
        <v>16</v>
      </c>
    </row>
    <row r="128" spans="2:26">
      <c r="B128" s="277" t="s">
        <v>620</v>
      </c>
      <c r="C128" s="277" t="str">
        <f>'Daily Mbr Ins'!C107</f>
        <v>025</v>
      </c>
      <c r="D128" s="277">
        <f>'Daily Mbr Ins'!B107</f>
        <v>12164</v>
      </c>
      <c r="E128" s="277" t="str">
        <f>'Daily Mbr Ins'!D107</f>
        <v>Scottsdale</v>
      </c>
      <c r="F128" s="201">
        <f>'Daily Mbr Ins'!F107</f>
        <v>10</v>
      </c>
      <c r="G128" s="201">
        <f>'Daily Mbr Ins'!L107</f>
        <v>0</v>
      </c>
      <c r="H128" s="241">
        <f t="shared" si="61"/>
        <v>0</v>
      </c>
      <c r="I128" s="242">
        <f t="shared" si="59"/>
        <v>10</v>
      </c>
      <c r="J128" s="201">
        <f>'Daily Mbr Ins'!N107</f>
        <v>4</v>
      </c>
      <c r="K128" s="201">
        <f>'Daily Mbr Ins'!T107</f>
        <v>0</v>
      </c>
      <c r="L128" s="241">
        <f t="shared" si="62"/>
        <v>0</v>
      </c>
      <c r="M128" s="201">
        <f t="shared" si="60"/>
        <v>4</v>
      </c>
      <c r="N128" s="256" t="str">
        <f t="shared" si="76"/>
        <v>Yes</v>
      </c>
      <c r="O128" s="256" t="str">
        <f t="shared" si="77"/>
        <v>Yes</v>
      </c>
      <c r="P128" s="256" t="str">
        <f t="shared" si="78"/>
        <v>No</v>
      </c>
      <c r="Q128" s="256" t="str">
        <f t="shared" si="79"/>
        <v>No</v>
      </c>
      <c r="R128" s="387" t="str">
        <f t="shared" si="80"/>
        <v>No</v>
      </c>
      <c r="S128" s="387" t="str">
        <f t="shared" si="81"/>
        <v>Yes</v>
      </c>
      <c r="T128" s="387" t="str">
        <f t="shared" si="82"/>
        <v>Yes</v>
      </c>
      <c r="U128" s="387" t="str">
        <f t="shared" si="83"/>
        <v>No</v>
      </c>
      <c r="V128" s="387" t="str">
        <f t="shared" si="84"/>
        <v>No</v>
      </c>
      <c r="W128" s="277">
        <f t="shared" si="63"/>
        <v>10</v>
      </c>
      <c r="X128" s="277">
        <f t="shared" si="64"/>
        <v>20</v>
      </c>
      <c r="Y128" s="277">
        <f t="shared" si="65"/>
        <v>30</v>
      </c>
      <c r="Z128" s="277">
        <f t="shared" si="66"/>
        <v>40</v>
      </c>
    </row>
    <row r="129" spans="2:26">
      <c r="B129" s="277" t="s">
        <v>620</v>
      </c>
      <c r="C129" s="277" t="str">
        <f>'Daily Mbr Ins'!C141</f>
        <v>025</v>
      </c>
      <c r="D129" s="277">
        <f>'Daily Mbr Ins'!B141</f>
        <v>14357</v>
      </c>
      <c r="E129" s="277" t="str">
        <f>'Daily Mbr Ins'!D141</f>
        <v>Phoenix</v>
      </c>
      <c r="F129" s="201">
        <f>'Daily Mbr Ins'!F141</f>
        <v>10</v>
      </c>
      <c r="G129" s="201">
        <f>'Daily Mbr Ins'!L141</f>
        <v>0</v>
      </c>
      <c r="H129" s="241">
        <f t="shared" si="61"/>
        <v>0</v>
      </c>
      <c r="I129" s="242">
        <f t="shared" si="59"/>
        <v>10</v>
      </c>
      <c r="J129" s="201">
        <f>'Daily Mbr Ins'!N141</f>
        <v>4</v>
      </c>
      <c r="K129" s="201">
        <f>'Daily Mbr Ins'!T141</f>
        <v>0</v>
      </c>
      <c r="L129" s="241">
        <f t="shared" si="62"/>
        <v>0</v>
      </c>
      <c r="M129" s="201">
        <f t="shared" si="60"/>
        <v>4</v>
      </c>
      <c r="N129" s="256" t="str">
        <f t="shared" si="76"/>
        <v>Yes</v>
      </c>
      <c r="O129" s="256" t="str">
        <f t="shared" si="77"/>
        <v>No</v>
      </c>
      <c r="P129" s="256" t="str">
        <f t="shared" si="78"/>
        <v>No</v>
      </c>
      <c r="Q129" s="256" t="str">
        <f t="shared" si="79"/>
        <v>No</v>
      </c>
      <c r="R129" s="387" t="str">
        <f t="shared" si="80"/>
        <v>No</v>
      </c>
      <c r="S129" s="387" t="str">
        <f t="shared" si="81"/>
        <v>No</v>
      </c>
      <c r="T129" s="387" t="str">
        <f t="shared" si="82"/>
        <v>Yes</v>
      </c>
      <c r="U129" s="387" t="str">
        <f t="shared" si="83"/>
        <v>No</v>
      </c>
      <c r="V129" s="387" t="str">
        <f t="shared" si="84"/>
        <v>No</v>
      </c>
      <c r="W129" s="277">
        <f t="shared" si="63"/>
        <v>10</v>
      </c>
      <c r="X129" s="277">
        <f t="shared" si="64"/>
        <v>20</v>
      </c>
      <c r="Y129" s="277">
        <f t="shared" si="65"/>
        <v>30</v>
      </c>
      <c r="Z129" s="277">
        <f t="shared" si="66"/>
        <v>40</v>
      </c>
    </row>
    <row r="130" spans="2:26">
      <c r="B130" s="277" t="s">
        <v>620</v>
      </c>
      <c r="C130" s="277" t="str">
        <f>'Daily Mbr Ins'!C146</f>
        <v>025</v>
      </c>
      <c r="D130" s="277">
        <f>'Daily Mbr Ins'!B146</f>
        <v>15001</v>
      </c>
      <c r="E130" s="277" t="str">
        <f>'Daily Mbr Ins'!D146</f>
        <v>Phoenix</v>
      </c>
      <c r="F130" s="201">
        <f>'Daily Mbr Ins'!F146</f>
        <v>10</v>
      </c>
      <c r="G130" s="201">
        <f>'Daily Mbr Ins'!L146</f>
        <v>0</v>
      </c>
      <c r="H130" s="241">
        <f t="shared" si="61"/>
        <v>0</v>
      </c>
      <c r="I130" s="242">
        <f t="shared" si="59"/>
        <v>10</v>
      </c>
      <c r="J130" s="201">
        <f>'Daily Mbr Ins'!N146</f>
        <v>3</v>
      </c>
      <c r="K130" s="201">
        <f>'Daily Mbr Ins'!T146</f>
        <v>0</v>
      </c>
      <c r="L130" s="241">
        <f t="shared" si="62"/>
        <v>0</v>
      </c>
      <c r="M130" s="201">
        <f t="shared" si="60"/>
        <v>3</v>
      </c>
      <c r="N130" s="256" t="str">
        <f t="shared" si="76"/>
        <v>Yes</v>
      </c>
      <c r="O130" s="256" t="str">
        <f t="shared" si="77"/>
        <v>Yes</v>
      </c>
      <c r="P130" s="256" t="str">
        <f t="shared" si="78"/>
        <v>No</v>
      </c>
      <c r="Q130" s="256" t="str">
        <f t="shared" si="79"/>
        <v>No</v>
      </c>
      <c r="R130" s="387" t="str">
        <f t="shared" si="80"/>
        <v>No</v>
      </c>
      <c r="S130" s="387" t="str">
        <f t="shared" si="81"/>
        <v>No</v>
      </c>
      <c r="T130" s="387" t="str">
        <f t="shared" si="82"/>
        <v>No</v>
      </c>
      <c r="U130" s="387" t="str">
        <f t="shared" si="83"/>
        <v>Yes</v>
      </c>
      <c r="V130" s="387" t="str">
        <f t="shared" si="84"/>
        <v>Yes</v>
      </c>
      <c r="W130" s="277">
        <f t="shared" si="63"/>
        <v>10</v>
      </c>
      <c r="X130" s="277">
        <f t="shared" si="64"/>
        <v>20</v>
      </c>
      <c r="Y130" s="277">
        <f t="shared" si="65"/>
        <v>30</v>
      </c>
      <c r="Z130" s="277">
        <f t="shared" si="66"/>
        <v>40</v>
      </c>
    </row>
    <row r="131" spans="2:26" hidden="1">
      <c r="B131" s="277" t="s">
        <v>625</v>
      </c>
      <c r="C131" s="277" t="str">
        <f>'Daily Mbr Ins'!C20</f>
        <v>026</v>
      </c>
      <c r="D131" s="277">
        <f>'Daily Mbr Ins'!B20</f>
        <v>3136</v>
      </c>
      <c r="E131" s="277" t="str">
        <f>'Daily Mbr Ins'!D20</f>
        <v>Casa Grande</v>
      </c>
      <c r="F131" s="201">
        <f>'Daily Mbr Ins'!F20</f>
        <v>9</v>
      </c>
      <c r="G131" s="201">
        <f>'Daily Mbr Ins'!L20</f>
        <v>0</v>
      </c>
      <c r="H131" s="241">
        <f t="shared" si="61"/>
        <v>0</v>
      </c>
      <c r="I131" s="242">
        <f t="shared" si="59"/>
        <v>9</v>
      </c>
      <c r="J131" s="201">
        <f>'Daily Mbr Ins'!N20</f>
        <v>3</v>
      </c>
      <c r="K131" s="201">
        <f>'Daily Mbr Ins'!T20</f>
        <v>0</v>
      </c>
      <c r="L131" s="241">
        <f t="shared" si="62"/>
        <v>0</v>
      </c>
      <c r="M131" s="201">
        <f t="shared" si="60"/>
        <v>3</v>
      </c>
      <c r="N131" s="256" t="str">
        <f t="shared" si="76"/>
        <v>Yes</v>
      </c>
      <c r="O131" s="256" t="str">
        <f t="shared" si="77"/>
        <v>Yes</v>
      </c>
      <c r="P131" s="256" t="str">
        <f t="shared" si="78"/>
        <v>No</v>
      </c>
      <c r="Q131" s="256" t="str">
        <f t="shared" si="79"/>
        <v>No</v>
      </c>
      <c r="R131" s="387" t="str">
        <f t="shared" si="80"/>
        <v>No</v>
      </c>
      <c r="S131" s="387" t="str">
        <f t="shared" si="81"/>
        <v>Yes</v>
      </c>
      <c r="T131" s="387" t="str">
        <f t="shared" si="82"/>
        <v>Yes</v>
      </c>
      <c r="U131" s="387" t="str">
        <f t="shared" si="83"/>
        <v>Yes</v>
      </c>
      <c r="V131" s="387" t="str">
        <f t="shared" si="84"/>
        <v>No</v>
      </c>
      <c r="W131" s="277">
        <f t="shared" si="63"/>
        <v>9</v>
      </c>
      <c r="X131" s="277">
        <f t="shared" si="64"/>
        <v>18</v>
      </c>
      <c r="Y131" s="277">
        <f t="shared" si="65"/>
        <v>27</v>
      </c>
      <c r="Z131" s="277">
        <f t="shared" si="66"/>
        <v>36</v>
      </c>
    </row>
    <row r="132" spans="2:26" hidden="1">
      <c r="B132" s="277" t="s">
        <v>625</v>
      </c>
      <c r="C132" s="277" t="str">
        <f>'Daily Mbr Ins'!C33</f>
        <v>026</v>
      </c>
      <c r="D132" s="277">
        <f>'Daily Mbr Ins'!B33</f>
        <v>5221</v>
      </c>
      <c r="E132" s="277" t="str">
        <f>'Daily Mbr Ins'!D33</f>
        <v>Florence</v>
      </c>
      <c r="F132" s="201">
        <f>'Daily Mbr Ins'!F33</f>
        <v>6</v>
      </c>
      <c r="G132" s="201">
        <f>'Daily Mbr Ins'!L33</f>
        <v>5</v>
      </c>
      <c r="H132" s="241">
        <f t="shared" si="61"/>
        <v>83.333333333333329</v>
      </c>
      <c r="I132" s="242">
        <f t="shared" si="59"/>
        <v>1</v>
      </c>
      <c r="J132" s="201">
        <f>'Daily Mbr Ins'!N33</f>
        <v>3</v>
      </c>
      <c r="K132" s="201">
        <f>'Daily Mbr Ins'!T33</f>
        <v>0</v>
      </c>
      <c r="L132" s="241">
        <f t="shared" si="62"/>
        <v>0</v>
      </c>
      <c r="M132" s="201">
        <f t="shared" si="60"/>
        <v>3</v>
      </c>
      <c r="N132" s="256" t="str">
        <f t="shared" si="76"/>
        <v>Yes</v>
      </c>
      <c r="O132" s="256" t="str">
        <f t="shared" si="77"/>
        <v>Yes</v>
      </c>
      <c r="P132" s="256" t="str">
        <f t="shared" si="78"/>
        <v>No</v>
      </c>
      <c r="Q132" s="256" t="str">
        <f t="shared" si="79"/>
        <v>No</v>
      </c>
      <c r="R132" s="387" t="str">
        <f t="shared" si="80"/>
        <v>No</v>
      </c>
      <c r="S132" s="387" t="str">
        <f t="shared" si="81"/>
        <v>No</v>
      </c>
      <c r="T132" s="387" t="str">
        <f t="shared" si="82"/>
        <v>Yes</v>
      </c>
      <c r="U132" s="387" t="str">
        <f t="shared" si="83"/>
        <v>Yes</v>
      </c>
      <c r="V132" s="387" t="str">
        <f t="shared" si="84"/>
        <v>No</v>
      </c>
      <c r="W132" s="277">
        <f t="shared" si="63"/>
        <v>1</v>
      </c>
      <c r="X132" s="277">
        <f t="shared" si="64"/>
        <v>7</v>
      </c>
      <c r="Y132" s="277">
        <f t="shared" si="65"/>
        <v>13</v>
      </c>
      <c r="Z132" s="277">
        <f t="shared" si="66"/>
        <v>19</v>
      </c>
    </row>
    <row r="133" spans="2:26" hidden="1">
      <c r="B133" s="277" t="s">
        <v>625</v>
      </c>
      <c r="C133" s="277" t="str">
        <f>'Daily Mbr Ins'!C84</f>
        <v>026</v>
      </c>
      <c r="D133" s="277">
        <f>'Daily Mbr Ins'!B84</f>
        <v>10062</v>
      </c>
      <c r="E133" s="277" t="str">
        <f>'Daily Mbr Ins'!D84</f>
        <v>Phoenix</v>
      </c>
      <c r="F133" s="201">
        <f>'Daily Mbr Ins'!F84</f>
        <v>23</v>
      </c>
      <c r="G133" s="201">
        <f>'Daily Mbr Ins'!L84</f>
        <v>2</v>
      </c>
      <c r="H133" s="241">
        <f t="shared" si="61"/>
        <v>8.695652173913043</v>
      </c>
      <c r="I133" s="242">
        <f t="shared" si="59"/>
        <v>21</v>
      </c>
      <c r="J133" s="201">
        <f>'Daily Mbr Ins'!N84</f>
        <v>8</v>
      </c>
      <c r="K133" s="201">
        <f>'Daily Mbr Ins'!T84</f>
        <v>1</v>
      </c>
      <c r="L133" s="241">
        <f t="shared" si="62"/>
        <v>12.5</v>
      </c>
      <c r="M133" s="201">
        <f t="shared" si="60"/>
        <v>7</v>
      </c>
      <c r="N133" s="256" t="str">
        <f t="shared" si="76"/>
        <v>Yes</v>
      </c>
      <c r="O133" s="256" t="str">
        <f t="shared" si="77"/>
        <v>Yes</v>
      </c>
      <c r="P133" s="256" t="str">
        <f t="shared" si="78"/>
        <v>No</v>
      </c>
      <c r="Q133" s="256" t="str">
        <f t="shared" si="79"/>
        <v>No</v>
      </c>
      <c r="R133" s="387" t="str">
        <f t="shared" si="80"/>
        <v>Yes</v>
      </c>
      <c r="S133" s="387" t="str">
        <f t="shared" si="81"/>
        <v>Yes</v>
      </c>
      <c r="T133" s="387" t="str">
        <f t="shared" si="82"/>
        <v>Yes</v>
      </c>
      <c r="U133" s="387" t="str">
        <f t="shared" si="83"/>
        <v>Yes</v>
      </c>
      <c r="V133" s="387" t="str">
        <f t="shared" si="84"/>
        <v>Yes</v>
      </c>
      <c r="W133" s="277">
        <f t="shared" si="63"/>
        <v>21</v>
      </c>
      <c r="X133" s="277">
        <f t="shared" si="64"/>
        <v>44</v>
      </c>
      <c r="Y133" s="277">
        <f t="shared" si="65"/>
        <v>67</v>
      </c>
      <c r="Z133" s="277">
        <f t="shared" si="66"/>
        <v>90</v>
      </c>
    </row>
    <row r="134" spans="2:26" hidden="1">
      <c r="B134" s="277" t="s">
        <v>625</v>
      </c>
      <c r="C134" s="201" t="str">
        <f>'Daily Mbr Ins'!C112</f>
        <v>026</v>
      </c>
      <c r="D134" s="246">
        <f>'Daily Mbr Ins'!B112</f>
        <v>12375</v>
      </c>
      <c r="E134" s="246" t="str">
        <f>'Daily Mbr Ins'!D112</f>
        <v>Coolidge</v>
      </c>
      <c r="F134" s="201">
        <f>'Daily Mbr Ins'!F112</f>
        <v>4</v>
      </c>
      <c r="G134" s="201">
        <f>'Daily Mbr Ins'!L112</f>
        <v>0</v>
      </c>
      <c r="H134" s="241">
        <f t="shared" si="61"/>
        <v>0</v>
      </c>
      <c r="I134" s="242">
        <f t="shared" si="59"/>
        <v>4</v>
      </c>
      <c r="J134" s="201">
        <f>'Daily Mbr Ins'!N112</f>
        <v>3</v>
      </c>
      <c r="K134" s="201">
        <f>'Daily Mbr Ins'!T112</f>
        <v>0</v>
      </c>
      <c r="L134" s="241">
        <f t="shared" si="62"/>
        <v>0</v>
      </c>
      <c r="M134" s="201">
        <f t="shared" si="60"/>
        <v>3</v>
      </c>
      <c r="N134" s="256"/>
      <c r="O134" s="256"/>
      <c r="P134" s="256"/>
      <c r="Q134" s="256"/>
      <c r="R134" s="387"/>
      <c r="S134" s="387"/>
      <c r="T134" s="387"/>
      <c r="U134" s="387"/>
      <c r="V134" s="387"/>
      <c r="W134" s="277">
        <f t="shared" si="63"/>
        <v>4</v>
      </c>
      <c r="X134" s="277">
        <f t="shared" si="64"/>
        <v>8</v>
      </c>
      <c r="Y134" s="277">
        <f t="shared" si="65"/>
        <v>12</v>
      </c>
      <c r="Z134" s="277">
        <f t="shared" si="66"/>
        <v>16</v>
      </c>
    </row>
    <row r="135" spans="2:26" hidden="1">
      <c r="B135" s="277" t="s">
        <v>625</v>
      </c>
      <c r="C135" s="201" t="str">
        <f>'Daily Mbr Ins'!C130</f>
        <v>026</v>
      </c>
      <c r="D135" s="201">
        <f>'Daily Mbr Ins'!B130</f>
        <v>13841</v>
      </c>
      <c r="E135" s="201" t="str">
        <f>'Daily Mbr Ins'!D130</f>
        <v>Eloy</v>
      </c>
      <c r="F135" s="201">
        <f>'Daily Mbr Ins'!F130</f>
        <v>4</v>
      </c>
      <c r="G135" s="201">
        <f>'Daily Mbr Ins'!L130</f>
        <v>1</v>
      </c>
      <c r="H135" s="241">
        <f t="shared" si="61"/>
        <v>25</v>
      </c>
      <c r="I135" s="242">
        <f t="shared" si="59"/>
        <v>3</v>
      </c>
      <c r="J135" s="201">
        <f>'Daily Mbr Ins'!N130</f>
        <v>3</v>
      </c>
      <c r="K135" s="201">
        <f>'Daily Mbr Ins'!T130</f>
        <v>0</v>
      </c>
      <c r="L135" s="241">
        <f t="shared" si="62"/>
        <v>0</v>
      </c>
      <c r="M135" s="201">
        <f t="shared" si="60"/>
        <v>3</v>
      </c>
      <c r="N135" s="256" t="str">
        <f>IF(COUNTIF(Missing185,D135)=0,"Yes","No")</f>
        <v>Yes</v>
      </c>
      <c r="O135" s="256" t="str">
        <f>IF(COUNTIF(Missing365,D135)=0,"Yes","No")</f>
        <v>Yes</v>
      </c>
      <c r="P135" s="256" t="str">
        <f t="shared" ref="P135:P143" si="85">IF(COUNTIF(Missing1728,D135)=0,"Yes","No")</f>
        <v>No</v>
      </c>
      <c r="Q135" s="256" t="str">
        <f>IF(COUNTIF(MissingSP7,D135)=0,"Yes","No")</f>
        <v>No</v>
      </c>
      <c r="R135" s="387" t="str">
        <f>IF(AND($S135&gt;="Yes", $T135&gt;="Yes", $U135&gt;="Yes", $V135&gt;="Yes"), "Yes", "No")</f>
        <v>No</v>
      </c>
      <c r="S135" s="387" t="str">
        <f t="shared" ref="S135:S143" si="86">IF((COUNTIF(ProgramDir,D135)=0),"No","Yes")</f>
        <v>No</v>
      </c>
      <c r="T135" s="387" t="str">
        <f t="shared" ref="T135:T143" si="87">IF(COUNTIF(NonCompliantGrandKnight,D135)=0,"No","Yes")</f>
        <v>Yes</v>
      </c>
      <c r="U135" s="387" t="str">
        <f t="shared" ref="U135:U143" si="88">IF(COUNTIF(FamilyDir,D135)=0,"No","Yes")</f>
        <v>Yes</v>
      </c>
      <c r="V135" s="387" t="str">
        <f t="shared" ref="V135:V143" si="89">IF(COUNTIF(CommunityDir,D135)=0,"No","Yes")</f>
        <v>No</v>
      </c>
      <c r="W135" s="277">
        <f t="shared" si="63"/>
        <v>3</v>
      </c>
      <c r="X135" s="277">
        <f t="shared" si="64"/>
        <v>7</v>
      </c>
      <c r="Y135" s="277">
        <f t="shared" si="65"/>
        <v>11</v>
      </c>
      <c r="Z135" s="277">
        <f t="shared" si="66"/>
        <v>15</v>
      </c>
    </row>
    <row r="136" spans="2:26" hidden="1">
      <c r="B136" s="277" t="s">
        <v>625</v>
      </c>
      <c r="C136" s="311" t="str">
        <f>'Daily Mbr Ins'!C158</f>
        <v>026</v>
      </c>
      <c r="D136" s="311">
        <f>'Daily Mbr Ins'!B158</f>
        <v>17036</v>
      </c>
      <c r="E136" s="311" t="str">
        <f>'Daily Mbr Ins'!D158</f>
        <v>San Tan Valley</v>
      </c>
      <c r="F136" s="311">
        <f>'Daily Mbr Ins'!$F$158</f>
        <v>4</v>
      </c>
      <c r="G136" s="311">
        <f>'Daily Mbr Ins'!$L$158</f>
        <v>7</v>
      </c>
      <c r="H136" s="241">
        <f>IF(F136=0,0,G136*100/F136)</f>
        <v>175</v>
      </c>
      <c r="I136" s="242" t="str">
        <f t="shared" si="59"/>
        <v>Yes</v>
      </c>
      <c r="J136" s="311">
        <f>'Daily Mbr Ins'!$N$158</f>
        <v>3</v>
      </c>
      <c r="K136" s="311">
        <f>'Daily Mbr Ins'!$T$158</f>
        <v>1</v>
      </c>
      <c r="L136" s="241">
        <f>IF(J136=0,0,K136*100/J136)</f>
        <v>33.333333333333336</v>
      </c>
      <c r="M136" s="201">
        <f t="shared" si="60"/>
        <v>2</v>
      </c>
      <c r="N136" s="312" t="s">
        <v>801</v>
      </c>
      <c r="O136" s="312" t="s">
        <v>801</v>
      </c>
      <c r="P136" s="256" t="str">
        <f t="shared" si="85"/>
        <v>No</v>
      </c>
      <c r="Q136" s="256" t="s">
        <v>801</v>
      </c>
      <c r="R136" s="387" t="str">
        <f>IF(COUNTIF(SENonCompliant,D136)=0,"Yes","No")</f>
        <v>No</v>
      </c>
      <c r="S136" s="387" t="str">
        <f t="shared" si="86"/>
        <v>No</v>
      </c>
      <c r="T136" s="387" t="str">
        <f t="shared" si="87"/>
        <v>No</v>
      </c>
      <c r="U136" s="387" t="str">
        <f t="shared" si="88"/>
        <v>No</v>
      </c>
      <c r="V136" s="387" t="str">
        <f t="shared" si="89"/>
        <v>No</v>
      </c>
      <c r="W136" s="507">
        <v>0</v>
      </c>
      <c r="X136" s="507">
        <v>0</v>
      </c>
      <c r="Y136" s="507">
        <v>0</v>
      </c>
      <c r="Z136" s="507">
        <v>0</v>
      </c>
    </row>
    <row r="137" spans="2:26" hidden="1">
      <c r="B137" s="201" t="s">
        <v>644</v>
      </c>
      <c r="C137" s="201" t="str">
        <f>'Daily Mbr Ins'!C47</f>
        <v>027</v>
      </c>
      <c r="D137" s="201">
        <f>'Daily Mbr Ins'!B47</f>
        <v>7243</v>
      </c>
      <c r="E137" s="201" t="str">
        <f>'Daily Mbr Ins'!D47</f>
        <v>Apache Jct</v>
      </c>
      <c r="F137" s="201">
        <f>'Daily Mbr Ins'!F47</f>
        <v>7</v>
      </c>
      <c r="G137" s="201">
        <f>'Daily Mbr Ins'!L47</f>
        <v>0</v>
      </c>
      <c r="H137" s="241">
        <f t="shared" ref="H137:H162" si="90">G137*100/F137</f>
        <v>0</v>
      </c>
      <c r="I137" s="242">
        <f t="shared" si="59"/>
        <v>7</v>
      </c>
      <c r="J137" s="201">
        <f>'Daily Mbr Ins'!N47</f>
        <v>3</v>
      </c>
      <c r="K137" s="201">
        <f>'Daily Mbr Ins'!T47</f>
        <v>-1</v>
      </c>
      <c r="L137" s="241">
        <f t="shared" ref="L137:L162" si="91">K137*100/J137</f>
        <v>-33.333333333333336</v>
      </c>
      <c r="M137" s="201">
        <f t="shared" si="60"/>
        <v>4</v>
      </c>
      <c r="N137" s="256" t="str">
        <f t="shared" ref="N137:N143" si="92">IF(COUNTIF(Missing185,D137)=0,"Yes","No")</f>
        <v>Yes</v>
      </c>
      <c r="O137" s="256" t="str">
        <f t="shared" ref="O137:O143" si="93">IF(COUNTIF(Missing365,D137)=0,"Yes","No")</f>
        <v>Yes</v>
      </c>
      <c r="P137" s="256" t="str">
        <f t="shared" si="85"/>
        <v>No</v>
      </c>
      <c r="Q137" s="256" t="str">
        <f t="shared" ref="Q137:Q143" si="94">IF(COUNTIF(MissingSP7,D137)=0,"Yes","No")</f>
        <v>No</v>
      </c>
      <c r="R137" s="387" t="str">
        <f t="shared" ref="R137:R143" si="95">IF(AND($S137&gt;="Yes", $T137&gt;="Yes", $U137&gt;="Yes", $V137&gt;="Yes"), "Yes", "No")</f>
        <v>No</v>
      </c>
      <c r="S137" s="387" t="str">
        <f t="shared" si="86"/>
        <v>No</v>
      </c>
      <c r="T137" s="387" t="str">
        <f t="shared" si="87"/>
        <v>Yes</v>
      </c>
      <c r="U137" s="387" t="str">
        <f t="shared" si="88"/>
        <v>No</v>
      </c>
      <c r="V137" s="387" t="str">
        <f t="shared" si="89"/>
        <v>No</v>
      </c>
      <c r="W137" s="277">
        <f t="shared" ref="W137:W162" si="96">IF(AND($G137&gt;=$F137,$K137&gt;=$J137), "S", $F137-$G137)</f>
        <v>7</v>
      </c>
      <c r="X137" s="277">
        <f t="shared" ref="X137:X162" si="97">IF(AND($G137&gt;=$F137*2,$K137&gt;=$J137),"DS",$F137*2-$G137)</f>
        <v>14</v>
      </c>
      <c r="Y137" s="277">
        <f t="shared" ref="Y137:Y162" si="98">IF(AND($G137&gt;=$F137*3,$K137&gt;=$J137),"TS",$F137*3-$G137)</f>
        <v>21</v>
      </c>
      <c r="Z137" s="277">
        <f t="shared" ref="Z137:Z162" si="99">IF(AND($G137&gt;=$F137*4,$K137&gt;=$J137),"QS",$F137*4-$G137)</f>
        <v>28</v>
      </c>
    </row>
    <row r="138" spans="2:26" hidden="1">
      <c r="B138" s="277" t="s">
        <v>644</v>
      </c>
      <c r="C138" s="277" t="str">
        <f>'Daily Mbr Ins'!C55</f>
        <v>027</v>
      </c>
      <c r="D138" s="277">
        <f>'Daily Mbr Ins'!B55</f>
        <v>7904</v>
      </c>
      <c r="E138" s="277" t="str">
        <f>'Daily Mbr Ins'!D55</f>
        <v>Mesa</v>
      </c>
      <c r="F138" s="201">
        <f>'Daily Mbr Ins'!F55</f>
        <v>19</v>
      </c>
      <c r="G138" s="201">
        <f>'Daily Mbr Ins'!L55</f>
        <v>1</v>
      </c>
      <c r="H138" s="241">
        <f t="shared" si="90"/>
        <v>5.2631578947368425</v>
      </c>
      <c r="I138" s="242">
        <f t="shared" si="59"/>
        <v>18</v>
      </c>
      <c r="J138" s="201">
        <f>'Daily Mbr Ins'!N55</f>
        <v>7</v>
      </c>
      <c r="K138" s="201">
        <f>'Daily Mbr Ins'!T55</f>
        <v>2</v>
      </c>
      <c r="L138" s="241">
        <f t="shared" si="91"/>
        <v>28.571428571428573</v>
      </c>
      <c r="M138" s="201">
        <f t="shared" si="60"/>
        <v>5</v>
      </c>
      <c r="N138" s="256" t="str">
        <f t="shared" si="92"/>
        <v>Yes</v>
      </c>
      <c r="O138" s="256" t="str">
        <f t="shared" si="93"/>
        <v>Yes</v>
      </c>
      <c r="P138" s="256" t="str">
        <f t="shared" si="85"/>
        <v>No</v>
      </c>
      <c r="Q138" s="256" t="str">
        <f t="shared" si="94"/>
        <v>No</v>
      </c>
      <c r="R138" s="387" t="str">
        <f t="shared" si="95"/>
        <v>No</v>
      </c>
      <c r="S138" s="387" t="str">
        <f t="shared" si="86"/>
        <v>Yes</v>
      </c>
      <c r="T138" s="387" t="str">
        <f t="shared" si="87"/>
        <v>Yes</v>
      </c>
      <c r="U138" s="387" t="str">
        <f t="shared" si="88"/>
        <v>No</v>
      </c>
      <c r="V138" s="387" t="str">
        <f t="shared" si="89"/>
        <v>Yes</v>
      </c>
      <c r="W138" s="277">
        <f t="shared" si="96"/>
        <v>18</v>
      </c>
      <c r="X138" s="277">
        <f t="shared" si="97"/>
        <v>37</v>
      </c>
      <c r="Y138" s="277">
        <f t="shared" si="98"/>
        <v>56</v>
      </c>
      <c r="Z138" s="277">
        <f t="shared" si="99"/>
        <v>75</v>
      </c>
    </row>
    <row r="139" spans="2:26" hidden="1">
      <c r="B139" s="277" t="s">
        <v>644</v>
      </c>
      <c r="C139" s="277" t="str">
        <f>'Daily Mbr Ins'!C108</f>
        <v>027</v>
      </c>
      <c r="D139" s="277">
        <f>'Daily Mbr Ins'!B108</f>
        <v>12246</v>
      </c>
      <c r="E139" s="277" t="str">
        <f>'Daily Mbr Ins'!D108</f>
        <v>Chandler</v>
      </c>
      <c r="F139" s="201">
        <f>'Daily Mbr Ins'!F108</f>
        <v>11</v>
      </c>
      <c r="G139" s="201">
        <f>'Daily Mbr Ins'!L108</f>
        <v>0</v>
      </c>
      <c r="H139" s="241">
        <f t="shared" si="90"/>
        <v>0</v>
      </c>
      <c r="I139" s="242">
        <f t="shared" si="59"/>
        <v>11</v>
      </c>
      <c r="J139" s="201">
        <f>'Daily Mbr Ins'!N108</f>
        <v>4</v>
      </c>
      <c r="K139" s="201">
        <f>'Daily Mbr Ins'!T108</f>
        <v>0</v>
      </c>
      <c r="L139" s="241">
        <f t="shared" si="91"/>
        <v>0</v>
      </c>
      <c r="M139" s="201">
        <f t="shared" si="60"/>
        <v>4</v>
      </c>
      <c r="N139" s="256" t="str">
        <f t="shared" si="92"/>
        <v>Yes</v>
      </c>
      <c r="O139" s="256" t="str">
        <f t="shared" si="93"/>
        <v>No</v>
      </c>
      <c r="P139" s="256" t="str">
        <f t="shared" si="85"/>
        <v>No</v>
      </c>
      <c r="Q139" s="256" t="str">
        <f t="shared" si="94"/>
        <v>No</v>
      </c>
      <c r="R139" s="387" t="str">
        <f t="shared" si="95"/>
        <v>No</v>
      </c>
      <c r="S139" s="387" t="str">
        <f t="shared" si="86"/>
        <v>No</v>
      </c>
      <c r="T139" s="387" t="str">
        <f t="shared" si="87"/>
        <v>Yes</v>
      </c>
      <c r="U139" s="387" t="str">
        <f t="shared" si="88"/>
        <v>No</v>
      </c>
      <c r="V139" s="387" t="str">
        <f t="shared" si="89"/>
        <v>No</v>
      </c>
      <c r="W139" s="277">
        <f t="shared" si="96"/>
        <v>11</v>
      </c>
      <c r="X139" s="277">
        <f t="shared" si="97"/>
        <v>22</v>
      </c>
      <c r="Y139" s="277">
        <f t="shared" si="98"/>
        <v>33</v>
      </c>
      <c r="Z139" s="277">
        <f t="shared" si="99"/>
        <v>44</v>
      </c>
    </row>
    <row r="140" spans="2:26" hidden="1">
      <c r="B140" s="277" t="s">
        <v>644</v>
      </c>
      <c r="C140" s="277" t="str">
        <f>'Daily Mbr Ins'!C128</f>
        <v>027</v>
      </c>
      <c r="D140" s="277">
        <f>'Daily Mbr Ins'!B128</f>
        <v>13779</v>
      </c>
      <c r="E140" s="277" t="str">
        <f>'Daily Mbr Ins'!D128</f>
        <v>Gilbert</v>
      </c>
      <c r="F140" s="201">
        <f>'Daily Mbr Ins'!F128</f>
        <v>15</v>
      </c>
      <c r="G140" s="201">
        <f>'Daily Mbr Ins'!L128</f>
        <v>-1</v>
      </c>
      <c r="H140" s="241">
        <f t="shared" si="90"/>
        <v>-6.666666666666667</v>
      </c>
      <c r="I140" s="242">
        <f t="shared" si="59"/>
        <v>16</v>
      </c>
      <c r="J140" s="201">
        <f>'Daily Mbr Ins'!N128</f>
        <v>6</v>
      </c>
      <c r="K140" s="201">
        <f>'Daily Mbr Ins'!T128</f>
        <v>0</v>
      </c>
      <c r="L140" s="241">
        <f t="shared" si="91"/>
        <v>0</v>
      </c>
      <c r="M140" s="201">
        <f t="shared" si="60"/>
        <v>6</v>
      </c>
      <c r="N140" s="256" t="str">
        <f t="shared" si="92"/>
        <v>Yes</v>
      </c>
      <c r="O140" s="256" t="str">
        <f t="shared" si="93"/>
        <v>Yes</v>
      </c>
      <c r="P140" s="256" t="str">
        <f t="shared" si="85"/>
        <v>No</v>
      </c>
      <c r="Q140" s="256" t="str">
        <f t="shared" si="94"/>
        <v>No</v>
      </c>
      <c r="R140" s="387" t="str">
        <f t="shared" si="95"/>
        <v>No</v>
      </c>
      <c r="S140" s="387" t="str">
        <f t="shared" si="86"/>
        <v>No</v>
      </c>
      <c r="T140" s="387" t="str">
        <f t="shared" si="87"/>
        <v>Yes</v>
      </c>
      <c r="U140" s="387" t="str">
        <f t="shared" si="88"/>
        <v>No</v>
      </c>
      <c r="V140" s="387" t="str">
        <f t="shared" si="89"/>
        <v>No</v>
      </c>
      <c r="W140" s="277">
        <f t="shared" si="96"/>
        <v>16</v>
      </c>
      <c r="X140" s="277">
        <f t="shared" si="97"/>
        <v>31</v>
      </c>
      <c r="Y140" s="277">
        <f t="shared" si="98"/>
        <v>46</v>
      </c>
      <c r="Z140" s="277">
        <f t="shared" si="99"/>
        <v>61</v>
      </c>
    </row>
    <row r="141" spans="2:26" hidden="1">
      <c r="B141" s="277" t="s">
        <v>625</v>
      </c>
      <c r="C141" s="277" t="str">
        <f>'Daily Mbr Ins'!C27</f>
        <v>028</v>
      </c>
      <c r="D141" s="277">
        <f>'Daily Mbr Ins'!B27</f>
        <v>4339</v>
      </c>
      <c r="E141" s="277" t="str">
        <f>'Daily Mbr Ins'!D27</f>
        <v>Phoenix</v>
      </c>
      <c r="F141" s="201">
        <f>'Daily Mbr Ins'!F27</f>
        <v>4</v>
      </c>
      <c r="G141" s="201">
        <f>'Daily Mbr Ins'!L27</f>
        <v>0</v>
      </c>
      <c r="H141" s="241">
        <f t="shared" si="90"/>
        <v>0</v>
      </c>
      <c r="I141" s="242">
        <f t="shared" ref="I141:I162" si="100">IF($G141&gt;=$F141, "Yes",$F141-$G141)</f>
        <v>4</v>
      </c>
      <c r="J141" s="201">
        <f>'Daily Mbr Ins'!N27</f>
        <v>3</v>
      </c>
      <c r="K141" s="201">
        <f>'Daily Mbr Ins'!T27</f>
        <v>0</v>
      </c>
      <c r="L141" s="241">
        <f t="shared" si="91"/>
        <v>0</v>
      </c>
      <c r="M141" s="201">
        <f t="shared" ref="M141:M162" si="101">IF($K141&gt;=$J141, "Yes",$J141-$K141)</f>
        <v>3</v>
      </c>
      <c r="N141" s="256" t="str">
        <f t="shared" si="92"/>
        <v>Yes</v>
      </c>
      <c r="O141" s="256" t="str">
        <f t="shared" si="93"/>
        <v>Yes</v>
      </c>
      <c r="P141" s="256" t="str">
        <f t="shared" si="85"/>
        <v>No</v>
      </c>
      <c r="Q141" s="256" t="str">
        <f t="shared" si="94"/>
        <v>No</v>
      </c>
      <c r="R141" s="387" t="str">
        <f t="shared" si="95"/>
        <v>No</v>
      </c>
      <c r="S141" s="387" t="str">
        <f t="shared" si="86"/>
        <v>No</v>
      </c>
      <c r="T141" s="387" t="str">
        <f t="shared" si="87"/>
        <v>Yes</v>
      </c>
      <c r="U141" s="387" t="str">
        <f t="shared" si="88"/>
        <v>No</v>
      </c>
      <c r="V141" s="387" t="str">
        <f t="shared" si="89"/>
        <v>No</v>
      </c>
      <c r="W141" s="277">
        <f t="shared" si="96"/>
        <v>4</v>
      </c>
      <c r="X141" s="277">
        <f t="shared" si="97"/>
        <v>8</v>
      </c>
      <c r="Y141" s="277">
        <f t="shared" si="98"/>
        <v>12</v>
      </c>
      <c r="Z141" s="277">
        <f t="shared" si="99"/>
        <v>16</v>
      </c>
    </row>
    <row r="142" spans="2:26" hidden="1">
      <c r="B142" s="277" t="s">
        <v>625</v>
      </c>
      <c r="C142" s="201" t="str">
        <f>'Daily Mbr Ins'!C30</f>
        <v>028</v>
      </c>
      <c r="D142" s="201">
        <f>'Daily Mbr Ins'!B30</f>
        <v>4737</v>
      </c>
      <c r="E142" s="201" t="str">
        <f>'Daily Mbr Ins'!D30</f>
        <v>Avondale</v>
      </c>
      <c r="F142" s="201">
        <f>'Daily Mbr Ins'!F30</f>
        <v>9</v>
      </c>
      <c r="G142" s="201">
        <f>'Daily Mbr Ins'!L30</f>
        <v>0</v>
      </c>
      <c r="H142" s="241">
        <f t="shared" si="90"/>
        <v>0</v>
      </c>
      <c r="I142" s="242">
        <f t="shared" si="100"/>
        <v>9</v>
      </c>
      <c r="J142" s="201">
        <f>'Daily Mbr Ins'!N30</f>
        <v>3</v>
      </c>
      <c r="K142" s="201">
        <f>'Daily Mbr Ins'!T30</f>
        <v>0</v>
      </c>
      <c r="L142" s="241">
        <f t="shared" si="91"/>
        <v>0</v>
      </c>
      <c r="M142" s="201">
        <f t="shared" si="101"/>
        <v>3</v>
      </c>
      <c r="N142" s="256" t="str">
        <f t="shared" si="92"/>
        <v>Yes</v>
      </c>
      <c r="O142" s="256" t="str">
        <f t="shared" si="93"/>
        <v>Yes</v>
      </c>
      <c r="P142" s="256" t="str">
        <f t="shared" si="85"/>
        <v>No</v>
      </c>
      <c r="Q142" s="256" t="str">
        <f t="shared" si="94"/>
        <v>No</v>
      </c>
      <c r="R142" s="387" t="str">
        <f t="shared" si="95"/>
        <v>No</v>
      </c>
      <c r="S142" s="387" t="str">
        <f t="shared" si="86"/>
        <v>No</v>
      </c>
      <c r="T142" s="387" t="str">
        <f t="shared" si="87"/>
        <v>Yes</v>
      </c>
      <c r="U142" s="387" t="str">
        <f t="shared" si="88"/>
        <v>No</v>
      </c>
      <c r="V142" s="387" t="str">
        <f t="shared" si="89"/>
        <v>No</v>
      </c>
      <c r="W142" s="277">
        <f t="shared" si="96"/>
        <v>9</v>
      </c>
      <c r="X142" s="277">
        <f t="shared" si="97"/>
        <v>18</v>
      </c>
      <c r="Y142" s="277">
        <f t="shared" si="98"/>
        <v>27</v>
      </c>
      <c r="Z142" s="277">
        <f t="shared" si="99"/>
        <v>36</v>
      </c>
    </row>
    <row r="143" spans="2:26" hidden="1">
      <c r="B143" s="277" t="s">
        <v>625</v>
      </c>
      <c r="C143" s="201" t="str">
        <f>'Daily Mbr Ins'!C52</f>
        <v>028</v>
      </c>
      <c r="D143" s="201">
        <f>'Daily Mbr Ins'!B52</f>
        <v>7562</v>
      </c>
      <c r="E143" s="201" t="str">
        <f>'Daily Mbr Ins'!D52</f>
        <v>Phoenix</v>
      </c>
      <c r="F143" s="201">
        <f>'Daily Mbr Ins'!F52</f>
        <v>5</v>
      </c>
      <c r="G143" s="201">
        <f>'Daily Mbr Ins'!L52</f>
        <v>0</v>
      </c>
      <c r="H143" s="241">
        <f t="shared" si="90"/>
        <v>0</v>
      </c>
      <c r="I143" s="242">
        <f t="shared" si="100"/>
        <v>5</v>
      </c>
      <c r="J143" s="201">
        <f>'Daily Mbr Ins'!N52</f>
        <v>3</v>
      </c>
      <c r="K143" s="201">
        <f>'Daily Mbr Ins'!T52</f>
        <v>0</v>
      </c>
      <c r="L143" s="241">
        <f t="shared" si="91"/>
        <v>0</v>
      </c>
      <c r="M143" s="201">
        <f t="shared" si="101"/>
        <v>3</v>
      </c>
      <c r="N143" s="256" t="str">
        <f t="shared" si="92"/>
        <v>Yes</v>
      </c>
      <c r="O143" s="256" t="str">
        <f t="shared" si="93"/>
        <v>Yes</v>
      </c>
      <c r="P143" s="256" t="str">
        <f t="shared" si="85"/>
        <v>No</v>
      </c>
      <c r="Q143" s="256" t="str">
        <f t="shared" si="94"/>
        <v>No</v>
      </c>
      <c r="R143" s="387" t="str">
        <f t="shared" si="95"/>
        <v>No</v>
      </c>
      <c r="S143" s="387" t="str">
        <f t="shared" si="86"/>
        <v>No</v>
      </c>
      <c r="T143" s="387" t="str">
        <f t="shared" si="87"/>
        <v>Yes</v>
      </c>
      <c r="U143" s="387" t="str">
        <f t="shared" si="88"/>
        <v>No</v>
      </c>
      <c r="V143" s="387" t="str">
        <f t="shared" si="89"/>
        <v>No</v>
      </c>
      <c r="W143" s="277">
        <f t="shared" si="96"/>
        <v>5</v>
      </c>
      <c r="X143" s="277">
        <f t="shared" si="97"/>
        <v>10</v>
      </c>
      <c r="Y143" s="277">
        <f t="shared" si="98"/>
        <v>15</v>
      </c>
      <c r="Z143" s="277">
        <f t="shared" si="99"/>
        <v>20</v>
      </c>
    </row>
    <row r="144" spans="2:26" hidden="1">
      <c r="B144" s="277" t="s">
        <v>625</v>
      </c>
      <c r="C144" s="201" t="str">
        <f>'Daily Mbr Ins'!C103</f>
        <v>028</v>
      </c>
      <c r="D144" s="246">
        <f>'Daily Mbr Ins'!B103</f>
        <v>11912</v>
      </c>
      <c r="E144" s="246" t="str">
        <f>'Daily Mbr Ins'!D103</f>
        <v>Phoenix</v>
      </c>
      <c r="F144" s="201">
        <f>'Daily Mbr Ins'!F103</f>
        <v>4</v>
      </c>
      <c r="G144" s="201">
        <f>'Daily Mbr Ins'!L103</f>
        <v>0</v>
      </c>
      <c r="H144" s="241">
        <f t="shared" si="90"/>
        <v>0</v>
      </c>
      <c r="I144" s="242">
        <f t="shared" si="100"/>
        <v>4</v>
      </c>
      <c r="J144" s="201">
        <f>'Daily Mbr Ins'!N103</f>
        <v>3</v>
      </c>
      <c r="K144" s="201">
        <f>'Daily Mbr Ins'!T103</f>
        <v>0</v>
      </c>
      <c r="L144" s="241">
        <f t="shared" si="91"/>
        <v>0</v>
      </c>
      <c r="M144" s="201">
        <f t="shared" si="101"/>
        <v>3</v>
      </c>
      <c r="N144" s="256"/>
      <c r="O144" s="256"/>
      <c r="P144" s="256"/>
      <c r="Q144" s="256"/>
      <c r="R144" s="387"/>
      <c r="S144" s="387"/>
      <c r="T144" s="387"/>
      <c r="U144" s="387"/>
      <c r="V144" s="387"/>
      <c r="W144" s="277">
        <f t="shared" si="96"/>
        <v>4</v>
      </c>
      <c r="X144" s="277">
        <f t="shared" si="97"/>
        <v>8</v>
      </c>
      <c r="Y144" s="277">
        <f t="shared" si="98"/>
        <v>12</v>
      </c>
      <c r="Z144" s="277">
        <f t="shared" si="99"/>
        <v>16</v>
      </c>
    </row>
    <row r="145" spans="2:26" hidden="1">
      <c r="B145" s="277" t="s">
        <v>625</v>
      </c>
      <c r="C145" s="201" t="str">
        <f>'Daily Mbr Ins'!C145</f>
        <v>028</v>
      </c>
      <c r="D145" s="201">
        <f>'Daily Mbr Ins'!B145</f>
        <v>14804</v>
      </c>
      <c r="E145" s="201" t="str">
        <f>'Daily Mbr Ins'!D145</f>
        <v>Cashion</v>
      </c>
      <c r="F145" s="201">
        <f>'Daily Mbr Ins'!F145</f>
        <v>4</v>
      </c>
      <c r="G145" s="201">
        <f>'Daily Mbr Ins'!L145</f>
        <v>4</v>
      </c>
      <c r="H145" s="241">
        <f t="shared" si="90"/>
        <v>100</v>
      </c>
      <c r="I145" s="242" t="str">
        <f t="shared" si="100"/>
        <v>Yes</v>
      </c>
      <c r="J145" s="201">
        <f>'Daily Mbr Ins'!N145</f>
        <v>3</v>
      </c>
      <c r="K145" s="201">
        <f>'Daily Mbr Ins'!T145</f>
        <v>0</v>
      </c>
      <c r="L145" s="241">
        <f t="shared" si="91"/>
        <v>0</v>
      </c>
      <c r="M145" s="201">
        <f t="shared" si="101"/>
        <v>3</v>
      </c>
      <c r="N145" s="256" t="str">
        <f t="shared" ref="N145:N156" si="102">IF(COUNTIF(Missing185,D145)=0,"Yes","No")</f>
        <v>No</v>
      </c>
      <c r="O145" s="256" t="str">
        <f t="shared" ref="O145:O156" si="103">IF(COUNTIF(Missing365,D145)=0,"Yes","No")</f>
        <v>No</v>
      </c>
      <c r="P145" s="256" t="str">
        <f t="shared" ref="P145:P156" si="104">IF(COUNTIF(Missing1728,D145)=0,"Yes","No")</f>
        <v>No</v>
      </c>
      <c r="Q145" s="256" t="str">
        <f t="shared" ref="Q145:Q156" si="105">IF(COUNTIF(MissingSP7,D145)=0,"Yes","No")</f>
        <v>No</v>
      </c>
      <c r="R145" s="387" t="str">
        <f t="shared" ref="R145:R156" si="106">IF(AND($S145&gt;="Yes", $T145&gt;="Yes", $U145&gt;="Yes", $V145&gt;="Yes"), "Yes", "No")</f>
        <v>No</v>
      </c>
      <c r="S145" s="387" t="str">
        <f t="shared" ref="S145:S156" si="107">IF((COUNTIF(ProgramDir,D145)=0),"No","Yes")</f>
        <v>No</v>
      </c>
      <c r="T145" s="387" t="str">
        <f t="shared" ref="T145:T156" si="108">IF(COUNTIF(NonCompliantGrandKnight,D145)=0,"No","Yes")</f>
        <v>No</v>
      </c>
      <c r="U145" s="387" t="str">
        <f t="shared" ref="U145:U156" si="109">IF(COUNTIF(FamilyDir,D145)=0,"No","Yes")</f>
        <v>No</v>
      </c>
      <c r="V145" s="387" t="str">
        <f t="shared" ref="V145:V156" si="110">IF(COUNTIF(CommunityDir,D145)=0,"No","Yes")</f>
        <v>No</v>
      </c>
      <c r="W145" s="277">
        <f t="shared" si="96"/>
        <v>0</v>
      </c>
      <c r="X145" s="277">
        <f t="shared" si="97"/>
        <v>4</v>
      </c>
      <c r="Y145" s="277">
        <f t="shared" si="98"/>
        <v>8</v>
      </c>
      <c r="Z145" s="277">
        <f t="shared" si="99"/>
        <v>12</v>
      </c>
    </row>
    <row r="146" spans="2:26" hidden="1">
      <c r="B146" s="277" t="s">
        <v>609</v>
      </c>
      <c r="C146" s="277" t="str">
        <f>'Daily Mbr Ins'!C12</f>
        <v>029</v>
      </c>
      <c r="D146" s="277">
        <f>'Daily Mbr Ins'!B12</f>
        <v>1200</v>
      </c>
      <c r="E146" s="277" t="str">
        <f>'Daily Mbr Ins'!D12</f>
        <v>Tucson</v>
      </c>
      <c r="F146" s="201">
        <f>'Daily Mbr Ins'!F12</f>
        <v>14</v>
      </c>
      <c r="G146" s="201">
        <f>'Daily Mbr Ins'!L12</f>
        <v>0</v>
      </c>
      <c r="H146" s="241">
        <f t="shared" si="90"/>
        <v>0</v>
      </c>
      <c r="I146" s="242">
        <f t="shared" si="100"/>
        <v>14</v>
      </c>
      <c r="J146" s="201">
        <f>'Daily Mbr Ins'!N12</f>
        <v>5</v>
      </c>
      <c r="K146" s="201">
        <f>'Daily Mbr Ins'!T12</f>
        <v>0</v>
      </c>
      <c r="L146" s="241">
        <f t="shared" si="91"/>
        <v>0</v>
      </c>
      <c r="M146" s="201">
        <f t="shared" si="101"/>
        <v>5</v>
      </c>
      <c r="N146" s="256" t="str">
        <f t="shared" si="102"/>
        <v>Yes</v>
      </c>
      <c r="O146" s="256" t="str">
        <f t="shared" si="103"/>
        <v>Yes</v>
      </c>
      <c r="P146" s="256" t="str">
        <f t="shared" si="104"/>
        <v>No</v>
      </c>
      <c r="Q146" s="256" t="str">
        <f t="shared" si="105"/>
        <v>No</v>
      </c>
      <c r="R146" s="387" t="str">
        <f t="shared" si="106"/>
        <v>No</v>
      </c>
      <c r="S146" s="387" t="str">
        <f t="shared" si="107"/>
        <v>Yes</v>
      </c>
      <c r="T146" s="387" t="str">
        <f t="shared" si="108"/>
        <v>Yes</v>
      </c>
      <c r="U146" s="387" t="str">
        <f t="shared" si="109"/>
        <v>No</v>
      </c>
      <c r="V146" s="387" t="str">
        <f t="shared" si="110"/>
        <v>Yes</v>
      </c>
      <c r="W146" s="277">
        <f t="shared" si="96"/>
        <v>14</v>
      </c>
      <c r="X146" s="201">
        <f t="shared" si="97"/>
        <v>28</v>
      </c>
      <c r="Y146" s="201">
        <f t="shared" si="98"/>
        <v>42</v>
      </c>
      <c r="Z146" s="201">
        <f t="shared" si="99"/>
        <v>56</v>
      </c>
    </row>
    <row r="147" spans="2:26" hidden="1">
      <c r="B147" s="201" t="s">
        <v>609</v>
      </c>
      <c r="C147" s="201" t="str">
        <f>'Daily Mbr Ins'!C67</f>
        <v>029</v>
      </c>
      <c r="D147" s="201">
        <f>'Daily Mbr Ins'!B67</f>
        <v>8813</v>
      </c>
      <c r="E147" s="201" t="str">
        <f>'Daily Mbr Ins'!D67</f>
        <v>Tucson</v>
      </c>
      <c r="F147" s="201">
        <f>'Daily Mbr Ins'!F67</f>
        <v>6</v>
      </c>
      <c r="G147" s="201">
        <f>'Daily Mbr Ins'!L67</f>
        <v>0</v>
      </c>
      <c r="H147" s="241">
        <f t="shared" si="90"/>
        <v>0</v>
      </c>
      <c r="I147" s="242">
        <f t="shared" si="100"/>
        <v>6</v>
      </c>
      <c r="J147" s="201">
        <f>'Daily Mbr Ins'!N67</f>
        <v>3</v>
      </c>
      <c r="K147" s="201">
        <f>'Daily Mbr Ins'!T67</f>
        <v>-1</v>
      </c>
      <c r="L147" s="241">
        <f t="shared" si="91"/>
        <v>-33.333333333333336</v>
      </c>
      <c r="M147" s="201">
        <f t="shared" si="101"/>
        <v>4</v>
      </c>
      <c r="N147" s="256" t="str">
        <f t="shared" si="102"/>
        <v>Yes</v>
      </c>
      <c r="O147" s="256" t="str">
        <f t="shared" si="103"/>
        <v>No</v>
      </c>
      <c r="P147" s="256" t="str">
        <f t="shared" si="104"/>
        <v>No</v>
      </c>
      <c r="Q147" s="256" t="str">
        <f t="shared" si="105"/>
        <v>No</v>
      </c>
      <c r="R147" s="387" t="str">
        <f t="shared" si="106"/>
        <v>No</v>
      </c>
      <c r="S147" s="387" t="str">
        <f t="shared" si="107"/>
        <v>No</v>
      </c>
      <c r="T147" s="387" t="str">
        <f t="shared" si="108"/>
        <v>No</v>
      </c>
      <c r="U147" s="387" t="str">
        <f t="shared" si="109"/>
        <v>No</v>
      </c>
      <c r="V147" s="387" t="str">
        <f t="shared" si="110"/>
        <v>No</v>
      </c>
      <c r="W147" s="201">
        <f t="shared" si="96"/>
        <v>6</v>
      </c>
      <c r="X147" s="201">
        <f t="shared" si="97"/>
        <v>12</v>
      </c>
      <c r="Y147" s="201">
        <f t="shared" si="98"/>
        <v>18</v>
      </c>
      <c r="Z147" s="201">
        <f t="shared" si="99"/>
        <v>24</v>
      </c>
    </row>
    <row r="148" spans="2:26" hidden="1">
      <c r="B148" s="201" t="s">
        <v>609</v>
      </c>
      <c r="C148" s="201" t="str">
        <f>'Daily Mbr Ins'!C136</f>
        <v>029</v>
      </c>
      <c r="D148" s="201">
        <f>'Daily Mbr Ins'!B136</f>
        <v>14139</v>
      </c>
      <c r="E148" s="201" t="str">
        <f>'Daily Mbr Ins'!D136</f>
        <v>Tucson</v>
      </c>
      <c r="F148" s="201">
        <f>'Daily Mbr Ins'!F136</f>
        <v>5</v>
      </c>
      <c r="G148" s="201">
        <f>'Daily Mbr Ins'!L136</f>
        <v>0</v>
      </c>
      <c r="H148" s="241">
        <f t="shared" si="90"/>
        <v>0</v>
      </c>
      <c r="I148" s="242">
        <f t="shared" si="100"/>
        <v>5</v>
      </c>
      <c r="J148" s="201">
        <f>'Daily Mbr Ins'!N136</f>
        <v>3</v>
      </c>
      <c r="K148" s="201">
        <f>'Daily Mbr Ins'!T136</f>
        <v>0</v>
      </c>
      <c r="L148" s="241">
        <f t="shared" si="91"/>
        <v>0</v>
      </c>
      <c r="M148" s="201">
        <f t="shared" si="101"/>
        <v>3</v>
      </c>
      <c r="N148" s="256" t="str">
        <f t="shared" si="102"/>
        <v>Yes</v>
      </c>
      <c r="O148" s="256" t="str">
        <f t="shared" si="103"/>
        <v>No</v>
      </c>
      <c r="P148" s="256" t="str">
        <f t="shared" si="104"/>
        <v>No</v>
      </c>
      <c r="Q148" s="256" t="str">
        <f t="shared" si="105"/>
        <v>No</v>
      </c>
      <c r="R148" s="387" t="str">
        <f t="shared" si="106"/>
        <v>No</v>
      </c>
      <c r="S148" s="387" t="str">
        <f t="shared" si="107"/>
        <v>No</v>
      </c>
      <c r="T148" s="387" t="str">
        <f t="shared" si="108"/>
        <v>No</v>
      </c>
      <c r="U148" s="387" t="str">
        <f t="shared" si="109"/>
        <v>No</v>
      </c>
      <c r="V148" s="387" t="str">
        <f t="shared" si="110"/>
        <v>No</v>
      </c>
      <c r="W148" s="277">
        <f t="shared" si="96"/>
        <v>5</v>
      </c>
      <c r="X148" s="277">
        <f t="shared" si="97"/>
        <v>10</v>
      </c>
      <c r="Y148" s="277">
        <f t="shared" si="98"/>
        <v>15</v>
      </c>
      <c r="Z148" s="277">
        <f t="shared" si="99"/>
        <v>20</v>
      </c>
    </row>
    <row r="149" spans="2:26" hidden="1">
      <c r="B149" s="201" t="s">
        <v>609</v>
      </c>
      <c r="C149" s="201" t="str">
        <f>'Daily Mbr Ins'!C149</f>
        <v>029</v>
      </c>
      <c r="D149" s="201">
        <f>'Daily Mbr Ins'!B149</f>
        <v>15376</v>
      </c>
      <c r="E149" s="201" t="str">
        <f>'Daily Mbr Ins'!D149</f>
        <v>Tucson</v>
      </c>
      <c r="F149" s="201">
        <f>'Daily Mbr Ins'!F149</f>
        <v>8</v>
      </c>
      <c r="G149" s="201">
        <f>'Daily Mbr Ins'!L149</f>
        <v>-26</v>
      </c>
      <c r="H149" s="241">
        <f t="shared" si="90"/>
        <v>-325</v>
      </c>
      <c r="I149" s="242">
        <f t="shared" si="100"/>
        <v>34</v>
      </c>
      <c r="J149" s="201">
        <f>'Daily Mbr Ins'!N149</f>
        <v>3</v>
      </c>
      <c r="K149" s="201">
        <f>'Daily Mbr Ins'!T149</f>
        <v>-7</v>
      </c>
      <c r="L149" s="241">
        <f t="shared" si="91"/>
        <v>-233.33333333333334</v>
      </c>
      <c r="M149" s="201">
        <f t="shared" si="101"/>
        <v>10</v>
      </c>
      <c r="N149" s="256" t="str">
        <f t="shared" si="102"/>
        <v>Yes</v>
      </c>
      <c r="O149" s="256" t="str">
        <f t="shared" si="103"/>
        <v>Yes</v>
      </c>
      <c r="P149" s="256" t="str">
        <f t="shared" si="104"/>
        <v>No</v>
      </c>
      <c r="Q149" s="256" t="str">
        <f t="shared" si="105"/>
        <v>No</v>
      </c>
      <c r="R149" s="387" t="str">
        <f t="shared" si="106"/>
        <v>No</v>
      </c>
      <c r="S149" s="387" t="str">
        <f t="shared" si="107"/>
        <v>No</v>
      </c>
      <c r="T149" s="387" t="str">
        <f t="shared" si="108"/>
        <v>Yes</v>
      </c>
      <c r="U149" s="387" t="str">
        <f t="shared" si="109"/>
        <v>No</v>
      </c>
      <c r="V149" s="387" t="str">
        <f t="shared" si="110"/>
        <v>No</v>
      </c>
      <c r="W149" s="277">
        <f t="shared" si="96"/>
        <v>34</v>
      </c>
      <c r="X149" s="277">
        <f t="shared" si="97"/>
        <v>42</v>
      </c>
      <c r="Y149" s="277">
        <f t="shared" si="98"/>
        <v>50</v>
      </c>
      <c r="Z149" s="277">
        <f t="shared" si="99"/>
        <v>58</v>
      </c>
    </row>
    <row r="150" spans="2:26" hidden="1">
      <c r="B150" s="201" t="s">
        <v>1974</v>
      </c>
      <c r="C150" s="201" t="str">
        <f>'Daily Mbr Ins'!C28</f>
        <v>030</v>
      </c>
      <c r="D150" s="201">
        <f>'Daily Mbr Ins'!B28</f>
        <v>4426</v>
      </c>
      <c r="E150" s="201" t="str">
        <f>'Daily Mbr Ins'!D28</f>
        <v>Scottsdale</v>
      </c>
      <c r="F150" s="201">
        <f>'Daily Mbr Ins'!F28</f>
        <v>7</v>
      </c>
      <c r="G150" s="201">
        <f>'Daily Mbr Ins'!L28</f>
        <v>0</v>
      </c>
      <c r="H150" s="241">
        <f t="shared" si="90"/>
        <v>0</v>
      </c>
      <c r="I150" s="242">
        <f t="shared" si="100"/>
        <v>7</v>
      </c>
      <c r="J150" s="201">
        <f>'Daily Mbr Ins'!N28</f>
        <v>3</v>
      </c>
      <c r="K150" s="201">
        <f>'Daily Mbr Ins'!T28</f>
        <v>0</v>
      </c>
      <c r="L150" s="241">
        <f t="shared" si="91"/>
        <v>0</v>
      </c>
      <c r="M150" s="201">
        <f t="shared" si="101"/>
        <v>3</v>
      </c>
      <c r="N150" s="256" t="str">
        <f t="shared" si="102"/>
        <v>No</v>
      </c>
      <c r="O150" s="256" t="str">
        <f t="shared" si="103"/>
        <v>No</v>
      </c>
      <c r="P150" s="256" t="str">
        <f t="shared" si="104"/>
        <v>No</v>
      </c>
      <c r="Q150" s="256" t="str">
        <f t="shared" si="105"/>
        <v>No</v>
      </c>
      <c r="R150" s="387" t="str">
        <f t="shared" si="106"/>
        <v>No</v>
      </c>
      <c r="S150" s="387" t="str">
        <f t="shared" si="107"/>
        <v>No</v>
      </c>
      <c r="T150" s="387" t="str">
        <f t="shared" si="108"/>
        <v>No</v>
      </c>
      <c r="U150" s="387" t="str">
        <f t="shared" si="109"/>
        <v>No</v>
      </c>
      <c r="V150" s="387" t="str">
        <f t="shared" si="110"/>
        <v>No</v>
      </c>
      <c r="W150" s="277">
        <f t="shared" si="96"/>
        <v>7</v>
      </c>
      <c r="X150" s="277">
        <f t="shared" si="97"/>
        <v>14</v>
      </c>
      <c r="Y150" s="277">
        <f t="shared" si="98"/>
        <v>21</v>
      </c>
      <c r="Z150" s="277">
        <f t="shared" si="99"/>
        <v>28</v>
      </c>
    </row>
    <row r="151" spans="2:26" hidden="1">
      <c r="B151" s="201" t="s">
        <v>1974</v>
      </c>
      <c r="C151" s="201" t="str">
        <f>'Daily Mbr Ins'!C71</f>
        <v>030</v>
      </c>
      <c r="D151" s="201">
        <f>'Daily Mbr Ins'!B71</f>
        <v>9312</v>
      </c>
      <c r="E151" s="201" t="str">
        <f>'Daily Mbr Ins'!D71</f>
        <v>Scottsdale</v>
      </c>
      <c r="F151" s="201">
        <f>'Daily Mbr Ins'!F71</f>
        <v>4</v>
      </c>
      <c r="G151" s="201">
        <f>'Daily Mbr Ins'!L71</f>
        <v>0</v>
      </c>
      <c r="H151" s="241">
        <f t="shared" si="90"/>
        <v>0</v>
      </c>
      <c r="I151" s="242">
        <f t="shared" si="100"/>
        <v>4</v>
      </c>
      <c r="J151" s="201">
        <f>'Daily Mbr Ins'!N71</f>
        <v>3</v>
      </c>
      <c r="K151" s="201">
        <f>'Daily Mbr Ins'!T71</f>
        <v>0</v>
      </c>
      <c r="L151" s="241">
        <f t="shared" si="91"/>
        <v>0</v>
      </c>
      <c r="M151" s="201">
        <f t="shared" si="101"/>
        <v>3</v>
      </c>
      <c r="N151" s="256" t="str">
        <f t="shared" si="102"/>
        <v>Yes</v>
      </c>
      <c r="O151" s="256" t="str">
        <f t="shared" si="103"/>
        <v>No</v>
      </c>
      <c r="P151" s="256" t="str">
        <f t="shared" si="104"/>
        <v>No</v>
      </c>
      <c r="Q151" s="256" t="str">
        <f t="shared" si="105"/>
        <v>No</v>
      </c>
      <c r="R151" s="387" t="str">
        <f t="shared" si="106"/>
        <v>No</v>
      </c>
      <c r="S151" s="387" t="str">
        <f t="shared" si="107"/>
        <v>No</v>
      </c>
      <c r="T151" s="387" t="str">
        <f t="shared" si="108"/>
        <v>No</v>
      </c>
      <c r="U151" s="387" t="str">
        <f t="shared" si="109"/>
        <v>No</v>
      </c>
      <c r="V151" s="387" t="str">
        <f t="shared" si="110"/>
        <v>No</v>
      </c>
      <c r="W151" s="277">
        <f t="shared" si="96"/>
        <v>4</v>
      </c>
      <c r="X151" s="277">
        <f t="shared" si="97"/>
        <v>8</v>
      </c>
      <c r="Y151" s="277">
        <f t="shared" si="98"/>
        <v>12</v>
      </c>
      <c r="Z151" s="277">
        <f t="shared" si="99"/>
        <v>16</v>
      </c>
    </row>
    <row r="152" spans="2:26" hidden="1">
      <c r="B152" s="201" t="s">
        <v>1974</v>
      </c>
      <c r="C152" s="201" t="str">
        <f>'Daily Mbr Ins'!C93</f>
        <v>030</v>
      </c>
      <c r="D152" s="201">
        <f>'Daily Mbr Ins'!B93</f>
        <v>11007</v>
      </c>
      <c r="E152" s="201" t="str">
        <f>'Daily Mbr Ins'!D93</f>
        <v>Scottsdale</v>
      </c>
      <c r="F152" s="201">
        <f>'Daily Mbr Ins'!F93</f>
        <v>5</v>
      </c>
      <c r="G152" s="201">
        <f>'Daily Mbr Ins'!L93</f>
        <v>3</v>
      </c>
      <c r="H152" s="241">
        <f t="shared" si="90"/>
        <v>60</v>
      </c>
      <c r="I152" s="242">
        <f t="shared" si="100"/>
        <v>2</v>
      </c>
      <c r="J152" s="201">
        <f>'Daily Mbr Ins'!N93</f>
        <v>3</v>
      </c>
      <c r="K152" s="201">
        <f>'Daily Mbr Ins'!T93</f>
        <v>-1</v>
      </c>
      <c r="L152" s="241">
        <f t="shared" si="91"/>
        <v>-33.333333333333336</v>
      </c>
      <c r="M152" s="201">
        <f t="shared" si="101"/>
        <v>4</v>
      </c>
      <c r="N152" s="256" t="str">
        <f t="shared" si="102"/>
        <v>Yes</v>
      </c>
      <c r="O152" s="256" t="str">
        <f t="shared" si="103"/>
        <v>Yes</v>
      </c>
      <c r="P152" s="256" t="str">
        <f t="shared" si="104"/>
        <v>No</v>
      </c>
      <c r="Q152" s="256" t="str">
        <f t="shared" si="105"/>
        <v>No</v>
      </c>
      <c r="R152" s="387" t="str">
        <f t="shared" si="106"/>
        <v>No</v>
      </c>
      <c r="S152" s="387" t="str">
        <f t="shared" si="107"/>
        <v>No</v>
      </c>
      <c r="T152" s="387" t="str">
        <f t="shared" si="108"/>
        <v>Yes</v>
      </c>
      <c r="U152" s="387" t="str">
        <f t="shared" si="109"/>
        <v>No</v>
      </c>
      <c r="V152" s="387" t="str">
        <f t="shared" si="110"/>
        <v>No</v>
      </c>
      <c r="W152" s="277">
        <f t="shared" si="96"/>
        <v>2</v>
      </c>
      <c r="X152" s="277">
        <f t="shared" si="97"/>
        <v>7</v>
      </c>
      <c r="Y152" s="277">
        <f t="shared" si="98"/>
        <v>12</v>
      </c>
      <c r="Z152" s="277">
        <f t="shared" si="99"/>
        <v>17</v>
      </c>
    </row>
    <row r="153" spans="2:26" hidden="1">
      <c r="B153" s="201" t="s">
        <v>1974</v>
      </c>
      <c r="C153" s="201" t="str">
        <f>'Daily Mbr Ins'!C125</f>
        <v>030</v>
      </c>
      <c r="D153" s="201">
        <f>'Daily Mbr Ins'!B125</f>
        <v>13497</v>
      </c>
      <c r="E153" s="201" t="str">
        <f>'Daily Mbr Ins'!D125</f>
        <v>Phoenix</v>
      </c>
      <c r="F153" s="201">
        <f>'Daily Mbr Ins'!F125</f>
        <v>4</v>
      </c>
      <c r="G153" s="201">
        <f>'Daily Mbr Ins'!L125</f>
        <v>0</v>
      </c>
      <c r="H153" s="241">
        <f t="shared" si="90"/>
        <v>0</v>
      </c>
      <c r="I153" s="242">
        <f t="shared" si="100"/>
        <v>4</v>
      </c>
      <c r="J153" s="201">
        <f>'Daily Mbr Ins'!N125</f>
        <v>3</v>
      </c>
      <c r="K153" s="201">
        <f>'Daily Mbr Ins'!T125</f>
        <v>0</v>
      </c>
      <c r="L153" s="241">
        <f t="shared" si="91"/>
        <v>0</v>
      </c>
      <c r="M153" s="201">
        <f t="shared" si="101"/>
        <v>3</v>
      </c>
      <c r="N153" s="256" t="str">
        <f t="shared" si="102"/>
        <v>No</v>
      </c>
      <c r="O153" s="256" t="str">
        <f t="shared" si="103"/>
        <v>No</v>
      </c>
      <c r="P153" s="256" t="str">
        <f t="shared" si="104"/>
        <v>No</v>
      </c>
      <c r="Q153" s="256" t="str">
        <f t="shared" si="105"/>
        <v>No</v>
      </c>
      <c r="R153" s="387" t="str">
        <f t="shared" si="106"/>
        <v>No</v>
      </c>
      <c r="S153" s="387" t="str">
        <f t="shared" si="107"/>
        <v>No</v>
      </c>
      <c r="T153" s="387" t="str">
        <f t="shared" si="108"/>
        <v>No</v>
      </c>
      <c r="U153" s="387" t="str">
        <f t="shared" si="109"/>
        <v>No</v>
      </c>
      <c r="V153" s="387" t="str">
        <f t="shared" si="110"/>
        <v>No</v>
      </c>
      <c r="W153" s="277">
        <f t="shared" si="96"/>
        <v>4</v>
      </c>
      <c r="X153" s="277">
        <f t="shared" si="97"/>
        <v>8</v>
      </c>
      <c r="Y153" s="277">
        <f t="shared" si="98"/>
        <v>12</v>
      </c>
      <c r="Z153" s="277">
        <f t="shared" si="99"/>
        <v>16</v>
      </c>
    </row>
    <row r="154" spans="2:26" hidden="1">
      <c r="B154" s="277" t="s">
        <v>1974</v>
      </c>
      <c r="C154" s="277" t="str">
        <f>'Daily Mbr Ins'!C31</f>
        <v>031</v>
      </c>
      <c r="D154" s="277">
        <f>'Daily Mbr Ins'!B31</f>
        <v>5133</v>
      </c>
      <c r="E154" s="277" t="str">
        <f>'Daily Mbr Ins'!D31</f>
        <v>Tucson</v>
      </c>
      <c r="F154" s="201">
        <f>'Daily Mbr Ins'!F31</f>
        <v>10</v>
      </c>
      <c r="G154" s="201">
        <f>'Daily Mbr Ins'!L31</f>
        <v>0</v>
      </c>
      <c r="H154" s="241">
        <f t="shared" si="90"/>
        <v>0</v>
      </c>
      <c r="I154" s="242">
        <f t="shared" si="100"/>
        <v>10</v>
      </c>
      <c r="J154" s="201">
        <f>'Daily Mbr Ins'!N31</f>
        <v>4</v>
      </c>
      <c r="K154" s="201">
        <f>'Daily Mbr Ins'!T31</f>
        <v>-1</v>
      </c>
      <c r="L154" s="241">
        <f t="shared" si="91"/>
        <v>-25</v>
      </c>
      <c r="M154" s="201">
        <f t="shared" si="101"/>
        <v>5</v>
      </c>
      <c r="N154" s="256" t="str">
        <f t="shared" si="102"/>
        <v>Yes</v>
      </c>
      <c r="O154" s="256" t="str">
        <f t="shared" si="103"/>
        <v>No</v>
      </c>
      <c r="P154" s="256" t="str">
        <f t="shared" si="104"/>
        <v>No</v>
      </c>
      <c r="Q154" s="256" t="str">
        <f t="shared" si="105"/>
        <v>No</v>
      </c>
      <c r="R154" s="387" t="str">
        <f t="shared" si="106"/>
        <v>No</v>
      </c>
      <c r="S154" s="387" t="str">
        <f t="shared" si="107"/>
        <v>No</v>
      </c>
      <c r="T154" s="387" t="str">
        <f t="shared" si="108"/>
        <v>Yes</v>
      </c>
      <c r="U154" s="387" t="str">
        <f t="shared" si="109"/>
        <v>No</v>
      </c>
      <c r="V154" s="387" t="str">
        <f t="shared" si="110"/>
        <v>No</v>
      </c>
      <c r="W154" s="277">
        <f t="shared" si="96"/>
        <v>10</v>
      </c>
      <c r="X154" s="201">
        <f t="shared" si="97"/>
        <v>20</v>
      </c>
      <c r="Y154" s="201">
        <f t="shared" si="98"/>
        <v>30</v>
      </c>
      <c r="Z154" s="201">
        <f t="shared" si="99"/>
        <v>40</v>
      </c>
    </row>
    <row r="155" spans="2:26" hidden="1">
      <c r="B155" s="201" t="s">
        <v>1974</v>
      </c>
      <c r="C155" s="201" t="str">
        <f>'Daily Mbr Ins'!C42</f>
        <v>031</v>
      </c>
      <c r="D155" s="201">
        <f>'Daily Mbr Ins'!B42</f>
        <v>6848</v>
      </c>
      <c r="E155" s="201" t="str">
        <f>'Daily Mbr Ins'!D42</f>
        <v>Tucson</v>
      </c>
      <c r="F155" s="201">
        <f>'Daily Mbr Ins'!F42</f>
        <v>5</v>
      </c>
      <c r="G155" s="201">
        <f>'Daily Mbr Ins'!L42</f>
        <v>2</v>
      </c>
      <c r="H155" s="241">
        <f t="shared" si="90"/>
        <v>40</v>
      </c>
      <c r="I155" s="242">
        <f t="shared" si="100"/>
        <v>3</v>
      </c>
      <c r="J155" s="201">
        <f>'Daily Mbr Ins'!N42</f>
        <v>3</v>
      </c>
      <c r="K155" s="201">
        <f>'Daily Mbr Ins'!T42</f>
        <v>0</v>
      </c>
      <c r="L155" s="241">
        <f t="shared" si="91"/>
        <v>0</v>
      </c>
      <c r="M155" s="201">
        <f t="shared" si="101"/>
        <v>3</v>
      </c>
      <c r="N155" s="256" t="str">
        <f t="shared" si="102"/>
        <v>Yes</v>
      </c>
      <c r="O155" s="256" t="str">
        <f t="shared" si="103"/>
        <v>No</v>
      </c>
      <c r="P155" s="256" t="str">
        <f t="shared" si="104"/>
        <v>No</v>
      </c>
      <c r="Q155" s="256" t="str">
        <f t="shared" si="105"/>
        <v>No</v>
      </c>
      <c r="R155" s="387" t="str">
        <f t="shared" si="106"/>
        <v>No</v>
      </c>
      <c r="S155" s="387" t="str">
        <f t="shared" si="107"/>
        <v>No</v>
      </c>
      <c r="T155" s="387" t="str">
        <f t="shared" si="108"/>
        <v>No</v>
      </c>
      <c r="U155" s="387" t="str">
        <f t="shared" si="109"/>
        <v>No</v>
      </c>
      <c r="V155" s="387" t="str">
        <f t="shared" si="110"/>
        <v>No</v>
      </c>
      <c r="W155" s="201">
        <f t="shared" si="96"/>
        <v>3</v>
      </c>
      <c r="X155" s="201">
        <f t="shared" si="97"/>
        <v>8</v>
      </c>
      <c r="Y155" s="201">
        <f t="shared" si="98"/>
        <v>13</v>
      </c>
      <c r="Z155" s="201">
        <f t="shared" si="99"/>
        <v>18</v>
      </c>
    </row>
    <row r="156" spans="2:26" hidden="1">
      <c r="B156" s="201" t="s">
        <v>1974</v>
      </c>
      <c r="C156" s="201" t="str">
        <f>'Daily Mbr Ins'!C73</f>
        <v>031</v>
      </c>
      <c r="D156" s="201">
        <f>'Daily Mbr Ins'!B73</f>
        <v>9380</v>
      </c>
      <c r="E156" s="201" t="str">
        <f>'Daily Mbr Ins'!D73</f>
        <v>Tucson</v>
      </c>
      <c r="F156" s="201">
        <f>'Daily Mbr Ins'!F73</f>
        <v>5</v>
      </c>
      <c r="G156" s="201">
        <f>'Daily Mbr Ins'!L73</f>
        <v>0</v>
      </c>
      <c r="H156" s="241">
        <f t="shared" si="90"/>
        <v>0</v>
      </c>
      <c r="I156" s="242">
        <f t="shared" si="100"/>
        <v>5</v>
      </c>
      <c r="J156" s="201">
        <f>'Daily Mbr Ins'!N73</f>
        <v>3</v>
      </c>
      <c r="K156" s="201">
        <f>'Daily Mbr Ins'!T73</f>
        <v>-1</v>
      </c>
      <c r="L156" s="241">
        <f t="shared" si="91"/>
        <v>-33.333333333333336</v>
      </c>
      <c r="M156" s="201">
        <f t="shared" si="101"/>
        <v>4</v>
      </c>
      <c r="N156" s="256" t="str">
        <f t="shared" si="102"/>
        <v>Yes</v>
      </c>
      <c r="O156" s="256" t="str">
        <f t="shared" si="103"/>
        <v>Yes</v>
      </c>
      <c r="P156" s="256" t="str">
        <f t="shared" si="104"/>
        <v>No</v>
      </c>
      <c r="Q156" s="256" t="str">
        <f t="shared" si="105"/>
        <v>No</v>
      </c>
      <c r="R156" s="387" t="str">
        <f t="shared" si="106"/>
        <v>No</v>
      </c>
      <c r="S156" s="387" t="str">
        <f t="shared" si="107"/>
        <v>Yes</v>
      </c>
      <c r="T156" s="387" t="str">
        <f t="shared" si="108"/>
        <v>Yes</v>
      </c>
      <c r="U156" s="387" t="str">
        <f t="shared" si="109"/>
        <v>No</v>
      </c>
      <c r="V156" s="387" t="str">
        <f t="shared" si="110"/>
        <v>No</v>
      </c>
      <c r="W156" s="277">
        <f t="shared" si="96"/>
        <v>5</v>
      </c>
      <c r="X156" s="277">
        <f t="shared" si="97"/>
        <v>10</v>
      </c>
      <c r="Y156" s="277">
        <f t="shared" si="98"/>
        <v>15</v>
      </c>
      <c r="Z156" s="277">
        <f t="shared" si="99"/>
        <v>20</v>
      </c>
    </row>
    <row r="157" spans="2:26" hidden="1">
      <c r="B157" s="201" t="s">
        <v>1974</v>
      </c>
      <c r="C157" s="201" t="str">
        <f>'Daily Mbr Ins'!C116</f>
        <v>031</v>
      </c>
      <c r="D157" s="246">
        <f>'Daily Mbr Ins'!B116</f>
        <v>12737</v>
      </c>
      <c r="E157" s="246" t="str">
        <f>'Daily Mbr Ins'!D116</f>
        <v>Tucson</v>
      </c>
      <c r="F157" s="201">
        <f>'Daily Mbr Ins'!F116</f>
        <v>4</v>
      </c>
      <c r="G157" s="201">
        <f>'Daily Mbr Ins'!L116</f>
        <v>0</v>
      </c>
      <c r="H157" s="241">
        <f t="shared" si="90"/>
        <v>0</v>
      </c>
      <c r="I157" s="242">
        <f t="shared" si="100"/>
        <v>4</v>
      </c>
      <c r="J157" s="201">
        <f>'Daily Mbr Ins'!N116</f>
        <v>3</v>
      </c>
      <c r="K157" s="201">
        <f>'Daily Mbr Ins'!T116</f>
        <v>0</v>
      </c>
      <c r="L157" s="241">
        <f t="shared" si="91"/>
        <v>0</v>
      </c>
      <c r="M157" s="201">
        <f t="shared" si="101"/>
        <v>3</v>
      </c>
      <c r="N157" s="256"/>
      <c r="O157" s="256"/>
      <c r="P157" s="256"/>
      <c r="Q157" s="256"/>
      <c r="R157" s="387"/>
      <c r="S157" s="387"/>
      <c r="T157" s="387"/>
      <c r="U157" s="387"/>
      <c r="V157" s="387"/>
      <c r="W157" s="277">
        <f t="shared" si="96"/>
        <v>4</v>
      </c>
      <c r="X157" s="277">
        <f t="shared" si="97"/>
        <v>8</v>
      </c>
      <c r="Y157" s="277">
        <f t="shared" si="98"/>
        <v>12</v>
      </c>
      <c r="Z157" s="277">
        <f t="shared" si="99"/>
        <v>16</v>
      </c>
    </row>
    <row r="158" spans="2:26" hidden="1">
      <c r="B158" s="201" t="s">
        <v>1974</v>
      </c>
      <c r="C158" s="201" t="str">
        <f>'Daily Mbr Ins'!C153</f>
        <v>031</v>
      </c>
      <c r="D158" s="201">
        <f>'Daily Mbr Ins'!B153</f>
        <v>16061</v>
      </c>
      <c r="E158" s="201" t="str">
        <f>'Daily Mbr Ins'!D153</f>
        <v>Tucson</v>
      </c>
      <c r="F158" s="201">
        <f>'Daily Mbr Ins'!F153</f>
        <v>4</v>
      </c>
      <c r="G158" s="201">
        <f>'Daily Mbr Ins'!L153</f>
        <v>0</v>
      </c>
      <c r="H158" s="241">
        <f t="shared" si="90"/>
        <v>0</v>
      </c>
      <c r="I158" s="242">
        <f t="shared" si="100"/>
        <v>4</v>
      </c>
      <c r="J158" s="201">
        <f>'Daily Mbr Ins'!N153</f>
        <v>3</v>
      </c>
      <c r="K158" s="201">
        <f>'Daily Mbr Ins'!T153</f>
        <v>0</v>
      </c>
      <c r="L158" s="241">
        <f t="shared" si="91"/>
        <v>0</v>
      </c>
      <c r="M158" s="201">
        <f t="shared" si="101"/>
        <v>3</v>
      </c>
      <c r="N158" s="256" t="str">
        <f>IF(COUNTIF(Missing185,D158)=0,"Yes","No")</f>
        <v>Yes</v>
      </c>
      <c r="O158" s="256" t="str">
        <f>IF(COUNTIF(Missing365,D158)=0,"Yes","No")</f>
        <v>Yes</v>
      </c>
      <c r="P158" s="256" t="str">
        <f>IF(COUNTIF(Missing1728,D158)=0,"Yes","No")</f>
        <v>No</v>
      </c>
      <c r="Q158" s="256" t="str">
        <f>IF(COUNTIF(MissingSP7,D158)=0,"Yes","No")</f>
        <v>No</v>
      </c>
      <c r="R158" s="387" t="str">
        <f>IF(AND($S158&gt;="Yes", $T158&gt;="Yes", $U158&gt;="Yes", $V158&gt;="Yes"), "Yes", "No")</f>
        <v>No</v>
      </c>
      <c r="S158" s="387" t="str">
        <f>IF((COUNTIF(ProgramDir,D158)=0),"No","Yes")</f>
        <v>No</v>
      </c>
      <c r="T158" s="387" t="str">
        <f>IF(COUNTIF(NonCompliantGrandKnight,D158)=0,"No","Yes")</f>
        <v>No</v>
      </c>
      <c r="U158" s="387" t="str">
        <f>IF(COUNTIF(FamilyDir,D158)=0,"No","Yes")</f>
        <v>No</v>
      </c>
      <c r="V158" s="387" t="str">
        <f>IF(COUNTIF(CommunityDir,D158)=0,"No","Yes")</f>
        <v>No</v>
      </c>
      <c r="W158" s="277">
        <f t="shared" si="96"/>
        <v>4</v>
      </c>
      <c r="X158" s="277">
        <f t="shared" si="97"/>
        <v>8</v>
      </c>
      <c r="Y158" s="277">
        <f t="shared" si="98"/>
        <v>12</v>
      </c>
      <c r="Z158" s="277">
        <f t="shared" si="99"/>
        <v>16</v>
      </c>
    </row>
    <row r="159" spans="2:26" hidden="1">
      <c r="B159" s="201" t="s">
        <v>1974</v>
      </c>
      <c r="C159" s="201" t="str">
        <f>'Daily Mbr Ins'!C11</f>
        <v>032</v>
      </c>
      <c r="D159" s="246">
        <f>'Daily Mbr Ins'!B11</f>
        <v>1189</v>
      </c>
      <c r="E159" s="246" t="str">
        <f>'Daily Mbr Ins'!D11</f>
        <v>Phoenix</v>
      </c>
      <c r="F159" s="201">
        <f>'Daily Mbr Ins'!F11</f>
        <v>4</v>
      </c>
      <c r="G159" s="201">
        <f>'Daily Mbr Ins'!L11</f>
        <v>0</v>
      </c>
      <c r="H159" s="241">
        <f t="shared" si="90"/>
        <v>0</v>
      </c>
      <c r="I159" s="242">
        <f t="shared" si="100"/>
        <v>4</v>
      </c>
      <c r="J159" s="201">
        <f>'Daily Mbr Ins'!N11</f>
        <v>3</v>
      </c>
      <c r="K159" s="201">
        <f>'Daily Mbr Ins'!T11</f>
        <v>0</v>
      </c>
      <c r="L159" s="241">
        <f t="shared" si="91"/>
        <v>0</v>
      </c>
      <c r="M159" s="201">
        <f t="shared" si="101"/>
        <v>3</v>
      </c>
      <c r="N159" s="256"/>
      <c r="O159" s="256"/>
      <c r="P159" s="256"/>
      <c r="Q159" s="256"/>
      <c r="R159" s="387"/>
      <c r="S159" s="387"/>
      <c r="T159" s="387"/>
      <c r="U159" s="387"/>
      <c r="V159" s="387"/>
      <c r="W159" s="277">
        <f t="shared" si="96"/>
        <v>4</v>
      </c>
      <c r="X159" s="277">
        <f t="shared" si="97"/>
        <v>8</v>
      </c>
      <c r="Y159" s="277">
        <f t="shared" si="98"/>
        <v>12</v>
      </c>
      <c r="Z159" s="277">
        <f t="shared" si="99"/>
        <v>16</v>
      </c>
    </row>
    <row r="160" spans="2:26" hidden="1">
      <c r="B160" s="201" t="s">
        <v>1974</v>
      </c>
      <c r="C160" s="201" t="str">
        <f>'Daily Mbr Ins'!C48</f>
        <v>032</v>
      </c>
      <c r="D160" s="201">
        <f>'Daily Mbr Ins'!B48</f>
        <v>7306</v>
      </c>
      <c r="E160" s="201" t="str">
        <f>'Daily Mbr Ins'!D48</f>
        <v>Phoenix</v>
      </c>
      <c r="F160" s="201">
        <f>'Daily Mbr Ins'!F48</f>
        <v>5</v>
      </c>
      <c r="G160" s="201">
        <f>'Daily Mbr Ins'!L48</f>
        <v>0</v>
      </c>
      <c r="H160" s="241">
        <f t="shared" si="90"/>
        <v>0</v>
      </c>
      <c r="I160" s="242">
        <f t="shared" si="100"/>
        <v>5</v>
      </c>
      <c r="J160" s="201">
        <f>'Daily Mbr Ins'!N48</f>
        <v>3</v>
      </c>
      <c r="K160" s="201">
        <f>'Daily Mbr Ins'!T48</f>
        <v>-1</v>
      </c>
      <c r="L160" s="241">
        <f t="shared" si="91"/>
        <v>-33.333333333333336</v>
      </c>
      <c r="M160" s="201">
        <f t="shared" si="101"/>
        <v>4</v>
      </c>
      <c r="N160" s="256" t="str">
        <f>IF(COUNTIF(Missing185,D160)=0,"Yes","No")</f>
        <v>Yes</v>
      </c>
      <c r="O160" s="256" t="str">
        <f>IF(COUNTIF(Missing365,D160)=0,"Yes","No")</f>
        <v>Yes</v>
      </c>
      <c r="P160" s="256" t="str">
        <f>IF(COUNTIF(Missing1728,D160)=0,"Yes","No")</f>
        <v>No</v>
      </c>
      <c r="Q160" s="256" t="str">
        <f>IF(COUNTIF(MissingSP7,D160)=0,"Yes","No")</f>
        <v>No</v>
      </c>
      <c r="R160" s="387" t="str">
        <f>IF(AND($S160&gt;="Yes", $T160&gt;="Yes", $U160&gt;="Yes", $V160&gt;="Yes"), "Yes", "No")</f>
        <v>No</v>
      </c>
      <c r="S160" s="387" t="str">
        <f>IF((COUNTIF(ProgramDir,D160)=0),"No","Yes")</f>
        <v>No</v>
      </c>
      <c r="T160" s="387" t="str">
        <f>IF(COUNTIF(NonCompliantGrandKnight,D160)=0,"No","Yes")</f>
        <v>No</v>
      </c>
      <c r="U160" s="387" t="str">
        <f>IF(COUNTIF(FamilyDir,D160)=0,"No","Yes")</f>
        <v>No</v>
      </c>
      <c r="V160" s="387" t="str">
        <f>IF(COUNTIF(CommunityDir,D160)=0,"No","Yes")</f>
        <v>No</v>
      </c>
      <c r="W160" s="277">
        <f t="shared" si="96"/>
        <v>5</v>
      </c>
      <c r="X160" s="277">
        <f t="shared" si="97"/>
        <v>10</v>
      </c>
      <c r="Y160" s="277">
        <f t="shared" si="98"/>
        <v>15</v>
      </c>
      <c r="Z160" s="277">
        <f t="shared" si="99"/>
        <v>20</v>
      </c>
    </row>
    <row r="161" spans="2:26" hidden="1">
      <c r="B161" s="201" t="s">
        <v>1974</v>
      </c>
      <c r="C161" s="201" t="str">
        <f>'Daily Mbr Ins'!C70</f>
        <v>032</v>
      </c>
      <c r="D161" s="201">
        <f>'Daily Mbr Ins'!B70</f>
        <v>9287</v>
      </c>
      <c r="E161" s="201" t="str">
        <f>'Daily Mbr Ins'!D70</f>
        <v>Phoenix</v>
      </c>
      <c r="F161" s="201">
        <f>'Daily Mbr Ins'!F70</f>
        <v>4</v>
      </c>
      <c r="G161" s="201">
        <f>'Daily Mbr Ins'!L70</f>
        <v>1</v>
      </c>
      <c r="H161" s="241">
        <f t="shared" si="90"/>
        <v>25</v>
      </c>
      <c r="I161" s="242">
        <f t="shared" si="100"/>
        <v>3</v>
      </c>
      <c r="J161" s="201">
        <f>'Daily Mbr Ins'!N70</f>
        <v>3</v>
      </c>
      <c r="K161" s="201">
        <f>'Daily Mbr Ins'!T70</f>
        <v>0</v>
      </c>
      <c r="L161" s="241">
        <f t="shared" si="91"/>
        <v>0</v>
      </c>
      <c r="M161" s="201">
        <f t="shared" si="101"/>
        <v>3</v>
      </c>
      <c r="N161" s="256" t="str">
        <f>IF(COUNTIF(Missing185,D161)=0,"Yes","No")</f>
        <v>Yes</v>
      </c>
      <c r="O161" s="256" t="str">
        <f>IF(COUNTIF(Missing365,D161)=0,"Yes","No")</f>
        <v>No</v>
      </c>
      <c r="P161" s="256" t="str">
        <f>IF(COUNTIF(Missing1728,D161)=0,"Yes","No")</f>
        <v>No</v>
      </c>
      <c r="Q161" s="256" t="str">
        <f>IF(COUNTIF(MissingSP7,D161)=0,"Yes","No")</f>
        <v>No</v>
      </c>
      <c r="R161" s="387" t="str">
        <f>IF(AND($S161&gt;="Yes", $T161&gt;="Yes", $U161&gt;="Yes", $V161&gt;="Yes"), "Yes", "No")</f>
        <v>No</v>
      </c>
      <c r="S161" s="387" t="str">
        <f>IF((COUNTIF(ProgramDir,D161)=0),"No","Yes")</f>
        <v>No</v>
      </c>
      <c r="T161" s="387" t="str">
        <f>IF(COUNTIF(NonCompliantGrandKnight,D161)=0,"No","Yes")</f>
        <v>No</v>
      </c>
      <c r="U161" s="387" t="str">
        <f>IF(COUNTIF(FamilyDir,D161)=0,"No","Yes")</f>
        <v>No</v>
      </c>
      <c r="V161" s="387" t="str">
        <f>IF(COUNTIF(CommunityDir,D161)=0,"No","Yes")</f>
        <v>No</v>
      </c>
      <c r="W161" s="277">
        <f t="shared" si="96"/>
        <v>3</v>
      </c>
      <c r="X161" s="277">
        <f t="shared" si="97"/>
        <v>7</v>
      </c>
      <c r="Y161" s="277">
        <f t="shared" si="98"/>
        <v>11</v>
      </c>
      <c r="Z161" s="277">
        <f t="shared" si="99"/>
        <v>15</v>
      </c>
    </row>
    <row r="162" spans="2:26" hidden="1">
      <c r="B162" s="277" t="s">
        <v>1974</v>
      </c>
      <c r="C162" s="277" t="str">
        <f>'Daily Mbr Ins'!C122</f>
        <v>032</v>
      </c>
      <c r="D162" s="277">
        <f>'Daily Mbr Ins'!B122</f>
        <v>13278</v>
      </c>
      <c r="E162" s="277" t="str">
        <f>'Daily Mbr Ins'!D122</f>
        <v>Phoenix</v>
      </c>
      <c r="F162" s="201">
        <f>'Daily Mbr Ins'!F122</f>
        <v>9</v>
      </c>
      <c r="G162" s="201">
        <f>'Daily Mbr Ins'!L122</f>
        <v>1</v>
      </c>
      <c r="H162" s="241">
        <f t="shared" si="90"/>
        <v>11.111111111111111</v>
      </c>
      <c r="I162" s="242">
        <f t="shared" si="100"/>
        <v>8</v>
      </c>
      <c r="J162" s="201">
        <f>'Daily Mbr Ins'!N122</f>
        <v>3</v>
      </c>
      <c r="K162" s="201">
        <f>'Daily Mbr Ins'!T122</f>
        <v>0</v>
      </c>
      <c r="L162" s="241">
        <f t="shared" si="91"/>
        <v>0</v>
      </c>
      <c r="M162" s="201">
        <f t="shared" si="101"/>
        <v>3</v>
      </c>
      <c r="N162" s="256" t="str">
        <f>IF(COUNTIF(Missing185,D162)=0,"Yes","No")</f>
        <v>Yes</v>
      </c>
      <c r="O162" s="256" t="str">
        <f>IF(COUNTIF(Missing365,D162)=0,"Yes","No")</f>
        <v>No</v>
      </c>
      <c r="P162" s="256" t="str">
        <f>IF(COUNTIF(Missing1728,D162)=0,"Yes","No")</f>
        <v>No</v>
      </c>
      <c r="Q162" s="256" t="str">
        <f>IF(COUNTIF(MissingSP7,D162)=0,"Yes","No")</f>
        <v>No</v>
      </c>
      <c r="R162" s="387" t="str">
        <f>IF(AND($S162&gt;="Yes", $T162&gt;="Yes", $U162&gt;="Yes", $V162&gt;="Yes"), "Yes", "No")</f>
        <v>No</v>
      </c>
      <c r="S162" s="387" t="str">
        <f>IF((COUNTIF(ProgramDir,D162)=0),"No","Yes")</f>
        <v>No</v>
      </c>
      <c r="T162" s="387" t="str">
        <f>IF(COUNTIF(NonCompliantGrandKnight,D162)=0,"No","Yes")</f>
        <v>Yes</v>
      </c>
      <c r="U162" s="387" t="str">
        <f>IF(COUNTIF(FamilyDir,D162)=0,"No","Yes")</f>
        <v>Yes</v>
      </c>
      <c r="V162" s="387" t="str">
        <f>IF(COUNTIF(CommunityDir,D162)=0,"No","Yes")</f>
        <v>No</v>
      </c>
      <c r="W162" s="277">
        <f t="shared" si="96"/>
        <v>8</v>
      </c>
      <c r="X162" s="277">
        <f t="shared" si="97"/>
        <v>17</v>
      </c>
      <c r="Y162" s="277">
        <f t="shared" si="98"/>
        <v>26</v>
      </c>
      <c r="Z162" s="277">
        <f t="shared" si="99"/>
        <v>35</v>
      </c>
    </row>
    <row r="163" spans="2:26" hidden="1">
      <c r="B163" s="201" t="s">
        <v>610</v>
      </c>
      <c r="C163" s="201" t="str">
        <f>'Daily Mbr Ins'!C86</f>
        <v>Unassigned</v>
      </c>
      <c r="D163" s="246">
        <f>'Daily Mbr Ins'!B86</f>
        <v>10324</v>
      </c>
      <c r="E163" s="246" t="str">
        <f>'Daily Mbr Ins'!D86</f>
        <v>Sedona</v>
      </c>
      <c r="F163" s="201">
        <f>'Daily Mbr Ins'!F86</f>
        <v>0</v>
      </c>
      <c r="G163" s="201">
        <f>'Daily Mbr Ins'!L86</f>
        <v>0</v>
      </c>
      <c r="H163" s="241">
        <v>0</v>
      </c>
      <c r="I163" s="242">
        <v>0</v>
      </c>
      <c r="J163" s="201">
        <f>'Daily Mbr Ins'!N86</f>
        <v>0</v>
      </c>
      <c r="K163" s="201">
        <f>'Daily Mbr Ins'!T86</f>
        <v>0</v>
      </c>
      <c r="L163" s="241">
        <v>0</v>
      </c>
      <c r="M163" s="201">
        <v>0</v>
      </c>
      <c r="N163" s="256"/>
      <c r="O163" s="256"/>
      <c r="P163" s="256"/>
      <c r="Q163" s="256"/>
      <c r="R163" s="387"/>
      <c r="S163" s="387"/>
      <c r="T163" s="387"/>
      <c r="U163" s="387"/>
      <c r="V163" s="387"/>
      <c r="W163" s="277">
        <v>0</v>
      </c>
      <c r="X163" s="277">
        <v>0</v>
      </c>
      <c r="Y163" s="277">
        <v>0</v>
      </c>
      <c r="Z163" s="277">
        <v>0</v>
      </c>
    </row>
    <row r="164" spans="2:26">
      <c r="L164"/>
    </row>
    <row r="165" spans="2:26">
      <c r="L165"/>
    </row>
    <row r="167" spans="2:26">
      <c r="H167" s="291"/>
    </row>
  </sheetData>
  <autoFilter ref="B12:Z163" xr:uid="{00000000-0009-0000-0000-000001000000}">
    <filterColumn colId="0">
      <filters>
        <filter val="Baratta"/>
      </filters>
    </filterColumn>
    <sortState ref="B13:Z163">
      <sortCondition ref="C12:C163"/>
    </sortState>
  </autoFilter>
  <mergeCells count="15">
    <mergeCell ref="B5:G5"/>
    <mergeCell ref="B1:Z1"/>
    <mergeCell ref="AA1:AD1"/>
    <mergeCell ref="B2:E2"/>
    <mergeCell ref="B3:F3"/>
    <mergeCell ref="B4:G4"/>
    <mergeCell ref="R11:V11"/>
    <mergeCell ref="W11:Z11"/>
    <mergeCell ref="B6:G6"/>
    <mergeCell ref="E7:G7"/>
    <mergeCell ref="L7:P7"/>
    <mergeCell ref="E8:G8"/>
    <mergeCell ref="F11:I11"/>
    <mergeCell ref="J11:M11"/>
    <mergeCell ref="N11:Q11"/>
  </mergeCells>
  <conditionalFormatting sqref="F163 X163 W13:Z161 Z162:Z163 W162:Y162 P13:Q162 D13:M161 D162:G162 J162:K162 H162:I163 L162:M163">
    <cfRule type="expression" dxfId="51" priority="11">
      <formula>$W13="S"</formula>
    </cfRule>
  </conditionalFormatting>
  <conditionalFormatting sqref="Q13:Q163">
    <cfRule type="expression" dxfId="50" priority="6">
      <formula>$Q13="Yes"</formula>
    </cfRule>
  </conditionalFormatting>
  <conditionalFormatting sqref="J3 D163:E163 G163 J163:K163">
    <cfRule type="expression" dxfId="49" priority="10">
      <formula>$R3="S"</formula>
    </cfRule>
  </conditionalFormatting>
  <conditionalFormatting sqref="I13:I163">
    <cfRule type="expression" dxfId="48" priority="9">
      <formula>$I13="Yes"</formula>
    </cfRule>
  </conditionalFormatting>
  <conditionalFormatting sqref="M13:M163">
    <cfRule type="expression" dxfId="47" priority="8">
      <formula>$M13="Yes"</formula>
    </cfRule>
  </conditionalFormatting>
  <conditionalFormatting sqref="P13:P163">
    <cfRule type="expression" dxfId="46" priority="7">
      <formula>$P13="Yes"</formula>
    </cfRule>
  </conditionalFormatting>
  <conditionalFormatting sqref="N13:N161">
    <cfRule type="expression" dxfId="45" priority="5">
      <formula>$N13="Yes"</formula>
    </cfRule>
  </conditionalFormatting>
  <conditionalFormatting sqref="O13:O161">
    <cfRule type="expression" dxfId="44" priority="4">
      <formula>$O13="Yes"</formula>
    </cfRule>
  </conditionalFormatting>
  <conditionalFormatting sqref="N162:N163">
    <cfRule type="expression" dxfId="43" priority="3">
      <formula>$N162="Yes"</formula>
    </cfRule>
  </conditionalFormatting>
  <conditionalFormatting sqref="O162:O163">
    <cfRule type="expression" dxfId="42" priority="2">
      <formula>$O162="Yes"</formula>
    </cfRule>
  </conditionalFormatting>
  <conditionalFormatting sqref="R13:V163">
    <cfRule type="cellIs" dxfId="41" priority="1" operator="equal">
      <formula>"Yes"</formula>
    </cfRule>
  </conditionalFormatting>
  <conditionalFormatting sqref="P163:Q163 W163">
    <cfRule type="expression" dxfId="40" priority="12">
      <formula>$R163="S"</formula>
    </cfRule>
  </conditionalFormatting>
  <conditionalFormatting sqref="Y163">
    <cfRule type="expression" dxfId="39" priority="13">
      <formula>$W162="S"</formula>
    </cfRule>
  </conditionalFormatting>
  <pageMargins left="0.7" right="0.7" top="0.75" bottom="0.75" header="0.3" footer="0.3"/>
  <pageSetup scale="3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DACF-4AA4-4DE7-9249-126D6C9A10C3}">
  <sheetPr filterMode="1">
    <tabColor rgb="FFFFFF00"/>
    <pageSetUpPr fitToPage="1"/>
  </sheetPr>
  <dimension ref="B1:AD167"/>
  <sheetViews>
    <sheetView zoomScale="80" zoomScaleNormal="80" workbookViewId="0">
      <selection activeCell="B131" sqref="B131:B136"/>
    </sheetView>
  </sheetViews>
  <sheetFormatPr defaultRowHeight="15"/>
  <cols>
    <col min="1" max="1" width="2.28515625" customWidth="1"/>
    <col min="2" max="2" width="11.140625" style="371" customWidth="1"/>
    <col min="3" max="3" width="12.42578125" customWidth="1"/>
    <col min="5" max="5" width="21.85546875" customWidth="1"/>
    <col min="7" max="7" width="14" customWidth="1"/>
    <col min="9" max="9" width="11.28515625" customWidth="1"/>
    <col min="10" max="10" width="7.7109375" customWidth="1"/>
    <col min="11" max="11" width="9.5703125" bestFit="1" customWidth="1"/>
    <col min="12" max="12" width="9.140625" style="240"/>
    <col min="13" max="13" width="11.85546875" customWidth="1"/>
    <col min="14" max="14" width="9.28515625" customWidth="1"/>
    <col min="15" max="15" width="10.28515625" customWidth="1"/>
    <col min="16" max="17" width="9.5703125" customWidth="1"/>
    <col min="18" max="18" width="10.7109375" customWidth="1"/>
    <col min="19" max="19" width="10.28515625" customWidth="1"/>
    <col min="20" max="21" width="10" customWidth="1"/>
    <col min="22" max="22" width="11.28515625" customWidth="1"/>
    <col min="23" max="23" width="12" customWidth="1"/>
    <col min="24" max="25" width="9.42578125" customWidth="1"/>
    <col min="26" max="26" width="13.28515625" customWidth="1"/>
    <col min="27" max="27" width="14.28515625" customWidth="1"/>
    <col min="28" max="28" width="14.7109375" customWidth="1"/>
    <col min="29" max="29" width="14.28515625" customWidth="1"/>
  </cols>
  <sheetData>
    <row r="1" spans="2:30" ht="23.25">
      <c r="B1" s="585" t="s">
        <v>588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6"/>
      <c r="AB1" s="587"/>
      <c r="AC1" s="587"/>
      <c r="AD1" s="587"/>
    </row>
    <row r="2" spans="2:30" ht="18" customHeight="1">
      <c r="B2" s="588" t="str">
        <f>'Daily Mbr Ins'!$R$1</f>
        <v>08-29-2018</v>
      </c>
      <c r="C2" s="588"/>
      <c r="D2" s="588"/>
      <c r="E2" s="588"/>
      <c r="K2" s="524"/>
      <c r="L2" s="223"/>
      <c r="M2" s="224"/>
      <c r="N2" s="224"/>
      <c r="O2" s="224"/>
      <c r="P2" s="224"/>
      <c r="Q2" s="224"/>
      <c r="R2" s="37"/>
      <c r="S2" s="37"/>
      <c r="T2" s="37"/>
      <c r="U2" s="37"/>
      <c r="V2" s="37"/>
      <c r="W2" s="37"/>
      <c r="X2" s="37"/>
      <c r="Y2" s="37"/>
      <c r="Z2" s="37"/>
      <c r="AA2" s="84"/>
      <c r="AB2" s="84"/>
      <c r="AC2" s="84"/>
    </row>
    <row r="3" spans="2:30" ht="18.75">
      <c r="B3" s="583" t="s">
        <v>589</v>
      </c>
      <c r="C3" s="584"/>
      <c r="D3" s="584"/>
      <c r="E3" s="584"/>
      <c r="F3" s="584"/>
      <c r="H3" s="225">
        <f>COUNTIF(W13:W163,"=S")</f>
        <v>0</v>
      </c>
      <c r="I3" s="225"/>
      <c r="J3" s="226"/>
      <c r="L3" s="227" t="s">
        <v>590</v>
      </c>
      <c r="M3" s="523"/>
      <c r="N3" s="523"/>
      <c r="O3" s="523"/>
      <c r="P3" s="523"/>
      <c r="Q3" s="243">
        <f>COUNTIF(I13:I163,"=1")</f>
        <v>1</v>
      </c>
      <c r="R3" s="228"/>
      <c r="T3" s="37"/>
      <c r="U3" s="37"/>
      <c r="V3" s="37"/>
      <c r="W3" s="37"/>
      <c r="X3" s="37"/>
      <c r="Y3" s="37"/>
      <c r="Z3" s="84"/>
      <c r="AA3" s="229"/>
      <c r="AB3" s="84"/>
      <c r="AC3" s="84"/>
      <c r="AD3" s="84"/>
    </row>
    <row r="4" spans="2:30" ht="18.75">
      <c r="B4" s="583" t="s">
        <v>641</v>
      </c>
      <c r="C4" s="584"/>
      <c r="D4" s="584"/>
      <c r="E4" s="584"/>
      <c r="F4" s="584"/>
      <c r="G4" s="584"/>
      <c r="H4" s="225">
        <f>COUNTIF(I13:I163,"Yes")-COUNTIF(W13:W163,"=S")</f>
        <v>3</v>
      </c>
      <c r="I4" s="225"/>
      <c r="J4" s="230"/>
      <c r="L4" s="227" t="s">
        <v>591</v>
      </c>
      <c r="M4" s="231"/>
      <c r="N4" s="231"/>
      <c r="O4" s="231"/>
      <c r="P4" s="231"/>
      <c r="Q4" s="243">
        <f>COUNTIF(M13:M163,"=1")</f>
        <v>3</v>
      </c>
      <c r="R4" s="228"/>
      <c r="T4" s="37"/>
      <c r="U4" s="37"/>
      <c r="V4" s="37"/>
      <c r="W4" s="37"/>
      <c r="X4" s="37"/>
      <c r="Y4" s="37"/>
      <c r="Z4" s="84"/>
      <c r="AA4" s="229"/>
      <c r="AB4" s="84"/>
      <c r="AC4" s="84"/>
      <c r="AD4" s="84"/>
    </row>
    <row r="5" spans="2:30" ht="21">
      <c r="B5" s="583" t="s">
        <v>642</v>
      </c>
      <c r="C5" s="584"/>
      <c r="D5" s="584"/>
      <c r="E5" s="584"/>
      <c r="F5" s="584"/>
      <c r="G5" s="584"/>
      <c r="H5" s="225">
        <f>COUNTIF(M13:M163,"Yes")-COUNTIF(W13:W163,"=S")</f>
        <v>0</v>
      </c>
      <c r="I5" s="225"/>
      <c r="J5" s="230"/>
      <c r="K5" s="232"/>
      <c r="L5" s="271" t="s">
        <v>592</v>
      </c>
      <c r="M5" s="272"/>
      <c r="N5" s="272"/>
      <c r="O5" s="272"/>
      <c r="P5" s="272"/>
      <c r="Q5" s="272"/>
      <c r="R5" s="272"/>
      <c r="S5" s="273"/>
      <c r="T5" s="390">
        <f>950-'Daily Mbr Ins'!J7</f>
        <v>846</v>
      </c>
      <c r="U5" s="390"/>
      <c r="V5" s="390"/>
      <c r="W5" s="274"/>
      <c r="X5" s="274"/>
      <c r="Y5" s="274"/>
      <c r="AA5" s="245"/>
      <c r="AB5" s="233"/>
      <c r="AC5" s="84"/>
      <c r="AD5" s="84"/>
    </row>
    <row r="6" spans="2:30" ht="21.75" thickBot="1">
      <c r="B6" s="572" t="s">
        <v>643</v>
      </c>
      <c r="C6" s="572"/>
      <c r="D6" s="572"/>
      <c r="E6" s="572"/>
      <c r="F6" s="572"/>
      <c r="G6" s="572"/>
      <c r="H6" s="196">
        <f>COUNTIF(Q13:Q163,"Yes")</f>
        <v>0</v>
      </c>
      <c r="J6" s="228"/>
      <c r="K6" s="232"/>
      <c r="L6" s="271" t="s">
        <v>605</v>
      </c>
      <c r="M6" s="234"/>
      <c r="N6" s="234"/>
      <c r="O6" s="234"/>
      <c r="P6" s="234"/>
      <c r="Q6" s="234"/>
      <c r="R6" s="234"/>
      <c r="S6" s="235"/>
      <c r="T6" s="390">
        <f>Stardom!$T$6</f>
        <v>26</v>
      </c>
      <c r="U6" s="390"/>
      <c r="V6" s="390"/>
      <c r="W6" s="236"/>
      <c r="X6" s="236"/>
      <c r="Y6" s="236"/>
      <c r="AA6" s="245"/>
      <c r="AB6" s="84"/>
      <c r="AC6" s="84"/>
    </row>
    <row r="7" spans="2:30" ht="21.75" thickBot="1">
      <c r="C7" s="238">
        <v>0</v>
      </c>
      <c r="D7" s="388"/>
      <c r="E7" s="573" t="s">
        <v>593</v>
      </c>
      <c r="F7" s="574"/>
      <c r="G7" s="575"/>
      <c r="H7" s="231"/>
      <c r="I7" s="231"/>
      <c r="J7" s="231"/>
      <c r="K7" s="232"/>
      <c r="L7" s="576" t="s">
        <v>949</v>
      </c>
      <c r="M7" s="577"/>
      <c r="N7" s="577"/>
      <c r="O7" s="577"/>
      <c r="P7" s="578"/>
      <c r="Q7" s="513"/>
      <c r="R7" s="234"/>
      <c r="S7" s="235"/>
      <c r="T7" s="236"/>
      <c r="U7" s="236"/>
      <c r="V7" s="236"/>
      <c r="W7" s="236"/>
      <c r="X7" s="236"/>
      <c r="Y7" s="236"/>
      <c r="Z7" s="237"/>
      <c r="AA7" s="84"/>
      <c r="AB7" s="84"/>
      <c r="AC7" s="84"/>
    </row>
    <row r="8" spans="2:30" ht="30.75" thickBot="1">
      <c r="C8" s="239"/>
      <c r="D8" s="389"/>
      <c r="E8" s="579" t="s">
        <v>594</v>
      </c>
      <c r="F8" s="574"/>
      <c r="G8" s="575"/>
      <c r="H8" s="37"/>
      <c r="I8" s="37"/>
      <c r="J8" s="37"/>
      <c r="K8" s="232"/>
      <c r="L8" s="263" t="s">
        <v>626</v>
      </c>
      <c r="M8" s="263" t="s">
        <v>627</v>
      </c>
      <c r="N8" s="263" t="s">
        <v>628</v>
      </c>
      <c r="O8" s="263" t="s">
        <v>629</v>
      </c>
      <c r="P8" s="511" t="s">
        <v>948</v>
      </c>
      <c r="Q8" s="513"/>
      <c r="R8" s="234"/>
      <c r="S8" s="235"/>
      <c r="T8" s="236"/>
      <c r="U8" s="236"/>
      <c r="V8" s="236"/>
      <c r="W8" s="236"/>
      <c r="X8" s="236"/>
      <c r="Y8" s="236"/>
      <c r="Z8" s="237"/>
      <c r="AA8" s="84"/>
      <c r="AB8" s="84"/>
      <c r="AC8" s="84"/>
    </row>
    <row r="9" spans="2:30" ht="15.75" thickBot="1">
      <c r="C9" s="103"/>
      <c r="D9" s="247" t="s">
        <v>607</v>
      </c>
      <c r="E9" s="248"/>
      <c r="F9" s="523"/>
      <c r="G9" s="523"/>
      <c r="H9" s="523"/>
      <c r="I9" s="523"/>
      <c r="J9" s="228"/>
      <c r="K9" s="231"/>
      <c r="L9" s="244">
        <f>0-COUNTIF(N13:N163,"No")</f>
        <v>-15</v>
      </c>
      <c r="M9" s="244">
        <f>0-COUNTIF(O13:O163,"No")</f>
        <v>-56</v>
      </c>
      <c r="N9" s="244">
        <f>0-COUNTIF(P13:P163,"No")</f>
        <v>-132</v>
      </c>
      <c r="O9" s="244">
        <f>0-COUNTIF(Q13:Q163,"No")</f>
        <v>-132</v>
      </c>
      <c r="P9" s="512">
        <f>0-COUNTIF(R13:R163,"No")</f>
        <v>-127</v>
      </c>
      <c r="Q9" s="514"/>
      <c r="R9" s="231"/>
      <c r="S9" s="231"/>
      <c r="T9" s="37"/>
      <c r="U9" s="37"/>
      <c r="V9" s="37"/>
      <c r="W9" s="37"/>
      <c r="X9" s="37"/>
      <c r="Y9" s="37"/>
      <c r="Z9" s="37"/>
      <c r="AA9" s="84"/>
      <c r="AB9" s="84"/>
      <c r="AC9" s="84"/>
    </row>
    <row r="10" spans="2:30" ht="24.75" thickBot="1">
      <c r="C10" s="103"/>
      <c r="D10" s="103"/>
      <c r="E10" s="103"/>
      <c r="L10"/>
      <c r="N10" s="240"/>
      <c r="O10" s="268"/>
      <c r="P10" s="10"/>
      <c r="W10" s="252" t="s">
        <v>601</v>
      </c>
      <c r="X10" s="253" t="s">
        <v>602</v>
      </c>
      <c r="Y10" s="253" t="s">
        <v>603</v>
      </c>
      <c r="Z10" s="254" t="s">
        <v>604</v>
      </c>
      <c r="AA10" s="84"/>
      <c r="AB10" s="84"/>
      <c r="AC10" s="84"/>
    </row>
    <row r="11" spans="2:30" s="103" customFormat="1" ht="15.75" thickBot="1">
      <c r="B11" s="249"/>
      <c r="C11" s="249"/>
      <c r="D11" s="249"/>
      <c r="E11" s="250"/>
      <c r="F11" s="569" t="s">
        <v>595</v>
      </c>
      <c r="G11" s="570"/>
      <c r="H11" s="570"/>
      <c r="I11" s="570"/>
      <c r="J11" s="569" t="s">
        <v>596</v>
      </c>
      <c r="K11" s="580"/>
      <c r="L11" s="580"/>
      <c r="M11" s="570"/>
      <c r="N11" s="566" t="s">
        <v>630</v>
      </c>
      <c r="O11" s="567"/>
      <c r="P11" s="567"/>
      <c r="Q11" s="568"/>
      <c r="R11" s="566" t="s">
        <v>1086</v>
      </c>
      <c r="S11" s="581"/>
      <c r="T11" s="581"/>
      <c r="U11" s="581"/>
      <c r="V11" s="582"/>
      <c r="W11" s="569" t="s">
        <v>606</v>
      </c>
      <c r="X11" s="570"/>
      <c r="Y11" s="570"/>
      <c r="Z11" s="571"/>
      <c r="AA11" s="39"/>
      <c r="AB11" s="39"/>
      <c r="AC11" s="39"/>
    </row>
    <row r="12" spans="2:30" s="103" customFormat="1" ht="45.75" thickBot="1">
      <c r="B12" s="251" t="s">
        <v>608</v>
      </c>
      <c r="C12" s="251" t="s">
        <v>28</v>
      </c>
      <c r="D12" s="259" t="s">
        <v>264</v>
      </c>
      <c r="E12" s="255" t="s">
        <v>611</v>
      </c>
      <c r="F12" s="259" t="s">
        <v>612</v>
      </c>
      <c r="G12" s="260" t="s">
        <v>613</v>
      </c>
      <c r="H12" s="261" t="s">
        <v>615</v>
      </c>
      <c r="I12" s="262" t="s">
        <v>614</v>
      </c>
      <c r="J12" s="264" t="s">
        <v>616</v>
      </c>
      <c r="K12" s="265" t="s">
        <v>617</v>
      </c>
      <c r="L12" s="266" t="s">
        <v>618</v>
      </c>
      <c r="M12" s="263" t="s">
        <v>619</v>
      </c>
      <c r="N12" s="269" t="s">
        <v>626</v>
      </c>
      <c r="O12" s="269" t="s">
        <v>627</v>
      </c>
      <c r="P12" s="269" t="s">
        <v>628</v>
      </c>
      <c r="Q12" s="269" t="s">
        <v>629</v>
      </c>
      <c r="R12" s="269" t="s">
        <v>2047</v>
      </c>
      <c r="S12" s="269" t="s">
        <v>2046</v>
      </c>
      <c r="T12" s="269" t="s">
        <v>2055</v>
      </c>
      <c r="U12" s="269" t="s">
        <v>2048</v>
      </c>
      <c r="V12" s="269" t="s">
        <v>2049</v>
      </c>
      <c r="W12" s="280" t="s">
        <v>597</v>
      </c>
      <c r="X12" s="280" t="s">
        <v>598</v>
      </c>
      <c r="Y12" s="280" t="s">
        <v>599</v>
      </c>
      <c r="Z12" s="280" t="s">
        <v>600</v>
      </c>
      <c r="AA12" s="39"/>
      <c r="AB12" s="39"/>
      <c r="AC12" s="39"/>
    </row>
    <row r="13" spans="2:30">
      <c r="B13" s="256" t="s">
        <v>609</v>
      </c>
      <c r="C13" s="256" t="str">
        <f>'Daily Mbr Ins'!C8</f>
        <v>001</v>
      </c>
      <c r="D13" s="256">
        <f>'Daily Mbr Ins'!B8</f>
        <v>863</v>
      </c>
      <c r="E13" s="256" t="str">
        <f>'Daily Mbr Ins'!D8</f>
        <v>Bisbee</v>
      </c>
      <c r="F13" s="256">
        <f>'Daily Mbr Ins'!F8</f>
        <v>5</v>
      </c>
      <c r="G13" s="256">
        <f>'Daily Mbr Ins'!L8</f>
        <v>0</v>
      </c>
      <c r="H13" s="257">
        <f t="shared" ref="H13:H22" si="0">G13*100/F13</f>
        <v>0</v>
      </c>
      <c r="I13" s="258">
        <f t="shared" ref="I13:I76" si="1">IF($G13&gt;=$F13, "Yes",$F13-$G13)</f>
        <v>5</v>
      </c>
      <c r="J13" s="256">
        <f>'Daily Mbr Ins'!N8</f>
        <v>3</v>
      </c>
      <c r="K13" s="256">
        <f>'Daily Mbr Ins'!T8</f>
        <v>0</v>
      </c>
      <c r="L13" s="257">
        <f t="shared" ref="L13:L22" si="2">K13*100/J13</f>
        <v>0</v>
      </c>
      <c r="M13" s="256">
        <f t="shared" ref="M13:M76" si="3">IF($K13&gt;=$J13, "Yes",$J13-$K13)</f>
        <v>3</v>
      </c>
      <c r="N13" s="256" t="str">
        <f t="shared" ref="N13:N23" si="4">IF(COUNTIF(Missing185,D13)=0,"Yes","No")</f>
        <v>Yes</v>
      </c>
      <c r="O13" s="256" t="str">
        <f t="shared" ref="O13:O23" si="5">IF(COUNTIF(Missing365,D13)=0,"Yes","No")</f>
        <v>Yes</v>
      </c>
      <c r="P13" s="256" t="str">
        <f t="shared" ref="P13:P24" si="6">IF(COUNTIF(Missing1728,D13)=0,"Yes","No")</f>
        <v>No</v>
      </c>
      <c r="Q13" s="256" t="str">
        <f t="shared" ref="Q13:Q23" si="7">IF(COUNTIF(MissingSP7,D13)=0,"Yes","No")</f>
        <v>No</v>
      </c>
      <c r="R13" s="387" t="str">
        <f t="shared" ref="R13:R24" si="8">IF(AND($S13&gt;="Yes", $T13&gt;="Yes", $U13&gt;="Yes", $V13&gt;="Yes"), "Yes", "No")</f>
        <v>No</v>
      </c>
      <c r="S13" s="387" t="str">
        <f t="shared" ref="S13:S24" si="9">IF((COUNTIF(ProgramDir,D13)=0),"No","Yes")</f>
        <v>No</v>
      </c>
      <c r="T13" s="387" t="str">
        <f t="shared" ref="T13:T24" si="10">IF(COUNTIF(NonCompliantGrandKnight,D13)=0,"No","Yes")</f>
        <v>Yes</v>
      </c>
      <c r="U13" s="387" t="str">
        <f t="shared" ref="U13:U24" si="11">IF(COUNTIF(FamilyDir,D13)=0,"No","Yes")</f>
        <v>No</v>
      </c>
      <c r="V13" s="387" t="str">
        <f t="shared" ref="V13:V24" si="12">IF(COUNTIF(CommunityDir,D13)=0,"No","Yes")</f>
        <v>No</v>
      </c>
      <c r="W13" s="256">
        <f t="shared" ref="W13:W22" si="13">IF(AND($G13&gt;=$F13,$K13&gt;=$J13), "S", $F13-$G13)</f>
        <v>5</v>
      </c>
      <c r="X13" s="256">
        <f t="shared" ref="X13:X22" si="14">IF(AND($G13&gt;=$F13*2,$K13&gt;=$J13),"DS",$F13*2-$G13)</f>
        <v>10</v>
      </c>
      <c r="Y13" s="256">
        <f t="shared" ref="Y13:Y22" si="15">IF(AND($G13&gt;=$F13*3,$K13&gt;=$J13),"TS",$F13*3-$G13)</f>
        <v>15</v>
      </c>
      <c r="Z13" s="256">
        <f t="shared" ref="Z13:Z22" si="16">IF(AND($G13&gt;=$F13*4,$K13&gt;=$J13),"QS",$F13*4-$G13)</f>
        <v>20</v>
      </c>
    </row>
    <row r="14" spans="2:30">
      <c r="B14" s="256" t="s">
        <v>609</v>
      </c>
      <c r="C14" s="201" t="str">
        <f>'Daily Mbr Ins'!C16</f>
        <v>001</v>
      </c>
      <c r="D14" s="201">
        <f>'Daily Mbr Ins'!B16</f>
        <v>1858</v>
      </c>
      <c r="E14" s="201" t="str">
        <f>'Daily Mbr Ins'!D16</f>
        <v>Douglas</v>
      </c>
      <c r="F14" s="201">
        <f>'Daily Mbr Ins'!F16</f>
        <v>5</v>
      </c>
      <c r="G14" s="201">
        <f>'Daily Mbr Ins'!L16</f>
        <v>2</v>
      </c>
      <c r="H14" s="241">
        <f t="shared" si="0"/>
        <v>40</v>
      </c>
      <c r="I14" s="242">
        <f t="shared" si="1"/>
        <v>3</v>
      </c>
      <c r="J14" s="201">
        <f>'Daily Mbr Ins'!N16</f>
        <v>3</v>
      </c>
      <c r="K14" s="201">
        <f>'Daily Mbr Ins'!T16</f>
        <v>0</v>
      </c>
      <c r="L14" s="241">
        <f t="shared" si="2"/>
        <v>0</v>
      </c>
      <c r="M14" s="201">
        <f t="shared" si="3"/>
        <v>3</v>
      </c>
      <c r="N14" s="256" t="str">
        <f t="shared" si="4"/>
        <v>Yes</v>
      </c>
      <c r="O14" s="256" t="str">
        <f t="shared" si="5"/>
        <v>Yes</v>
      </c>
      <c r="P14" s="256" t="str">
        <f t="shared" si="6"/>
        <v>No</v>
      </c>
      <c r="Q14" s="256" t="str">
        <f t="shared" si="7"/>
        <v>No</v>
      </c>
      <c r="R14" s="387" t="str">
        <f t="shared" si="8"/>
        <v>No</v>
      </c>
      <c r="S14" s="387" t="str">
        <f t="shared" si="9"/>
        <v>No</v>
      </c>
      <c r="T14" s="387" t="str">
        <f t="shared" si="10"/>
        <v>Yes</v>
      </c>
      <c r="U14" s="387" t="str">
        <f t="shared" si="11"/>
        <v>No</v>
      </c>
      <c r="V14" s="387" t="str">
        <f t="shared" si="12"/>
        <v>No</v>
      </c>
      <c r="W14" s="201">
        <f t="shared" si="13"/>
        <v>3</v>
      </c>
      <c r="X14" s="201">
        <f t="shared" si="14"/>
        <v>8</v>
      </c>
      <c r="Y14" s="201">
        <f t="shared" si="15"/>
        <v>13</v>
      </c>
      <c r="Z14" s="201">
        <f t="shared" si="16"/>
        <v>18</v>
      </c>
    </row>
    <row r="15" spans="2:30">
      <c r="B15" s="256" t="s">
        <v>609</v>
      </c>
      <c r="C15" s="201" t="str">
        <f>'Daily Mbr Ins'!C29</f>
        <v>001</v>
      </c>
      <c r="D15" s="201">
        <f>'Daily Mbr Ins'!B29</f>
        <v>4584</v>
      </c>
      <c r="E15" s="201" t="str">
        <f>'Daily Mbr Ins'!D29</f>
        <v>Sierra Vista</v>
      </c>
      <c r="F15" s="201">
        <f>'Daily Mbr Ins'!F29</f>
        <v>17</v>
      </c>
      <c r="G15" s="201">
        <f>'Daily Mbr Ins'!L29</f>
        <v>2</v>
      </c>
      <c r="H15" s="241">
        <f t="shared" si="0"/>
        <v>11.764705882352942</v>
      </c>
      <c r="I15" s="242">
        <f t="shared" si="1"/>
        <v>15</v>
      </c>
      <c r="J15" s="201">
        <f>'Daily Mbr Ins'!N29</f>
        <v>6</v>
      </c>
      <c r="K15" s="201">
        <f>'Daily Mbr Ins'!T29</f>
        <v>2</v>
      </c>
      <c r="L15" s="241">
        <f t="shared" si="2"/>
        <v>33.333333333333336</v>
      </c>
      <c r="M15" s="201">
        <f t="shared" si="3"/>
        <v>4</v>
      </c>
      <c r="N15" s="256" t="str">
        <f t="shared" si="4"/>
        <v>Yes</v>
      </c>
      <c r="O15" s="256" t="str">
        <f t="shared" si="5"/>
        <v>No</v>
      </c>
      <c r="P15" s="256" t="str">
        <f t="shared" si="6"/>
        <v>No</v>
      </c>
      <c r="Q15" s="256" t="str">
        <f t="shared" si="7"/>
        <v>No</v>
      </c>
      <c r="R15" s="387" t="str">
        <f t="shared" si="8"/>
        <v>No</v>
      </c>
      <c r="S15" s="387" t="str">
        <f t="shared" si="9"/>
        <v>Yes</v>
      </c>
      <c r="T15" s="387" t="str">
        <f t="shared" si="10"/>
        <v>Yes</v>
      </c>
      <c r="U15" s="387" t="str">
        <f t="shared" si="11"/>
        <v>Yes</v>
      </c>
      <c r="V15" s="387" t="str">
        <f t="shared" si="12"/>
        <v>No</v>
      </c>
      <c r="W15" s="201">
        <f t="shared" si="13"/>
        <v>15</v>
      </c>
      <c r="X15" s="201">
        <f t="shared" si="14"/>
        <v>32</v>
      </c>
      <c r="Y15" s="201">
        <f t="shared" si="15"/>
        <v>49</v>
      </c>
      <c r="Z15" s="201">
        <f t="shared" si="16"/>
        <v>66</v>
      </c>
    </row>
    <row r="16" spans="2:30">
      <c r="B16" s="256" t="s">
        <v>609</v>
      </c>
      <c r="C16" s="201" t="str">
        <f>'Daily Mbr Ins'!C90</f>
        <v>001</v>
      </c>
      <c r="D16" s="201">
        <f>'Daily Mbr Ins'!B90</f>
        <v>10799</v>
      </c>
      <c r="E16" s="201" t="str">
        <f>'Daily Mbr Ins'!D90</f>
        <v>Sierra Vista</v>
      </c>
      <c r="F16" s="201">
        <f>'Daily Mbr Ins'!F90</f>
        <v>12</v>
      </c>
      <c r="G16" s="201">
        <f>'Daily Mbr Ins'!L90</f>
        <v>0</v>
      </c>
      <c r="H16" s="241">
        <f t="shared" si="0"/>
        <v>0</v>
      </c>
      <c r="I16" s="242">
        <f t="shared" si="1"/>
        <v>12</v>
      </c>
      <c r="J16" s="201">
        <f>'Daily Mbr Ins'!N90</f>
        <v>4</v>
      </c>
      <c r="K16" s="201">
        <f>'Daily Mbr Ins'!T90</f>
        <v>2</v>
      </c>
      <c r="L16" s="241">
        <f t="shared" si="2"/>
        <v>50</v>
      </c>
      <c r="M16" s="201">
        <f t="shared" si="3"/>
        <v>2</v>
      </c>
      <c r="N16" s="256" t="str">
        <f t="shared" si="4"/>
        <v>Yes</v>
      </c>
      <c r="O16" s="256" t="str">
        <f t="shared" si="5"/>
        <v>No</v>
      </c>
      <c r="P16" s="256" t="str">
        <f t="shared" si="6"/>
        <v>No</v>
      </c>
      <c r="Q16" s="256" t="str">
        <f t="shared" si="7"/>
        <v>No</v>
      </c>
      <c r="R16" s="387" t="str">
        <f t="shared" si="8"/>
        <v>No</v>
      </c>
      <c r="S16" s="387" t="str">
        <f t="shared" si="9"/>
        <v>Yes</v>
      </c>
      <c r="T16" s="387" t="str">
        <f t="shared" si="10"/>
        <v>Yes</v>
      </c>
      <c r="U16" s="387" t="str">
        <f t="shared" si="11"/>
        <v>Yes</v>
      </c>
      <c r="V16" s="387" t="str">
        <f t="shared" si="12"/>
        <v>No</v>
      </c>
      <c r="W16" s="201">
        <f t="shared" si="13"/>
        <v>12</v>
      </c>
      <c r="X16" s="201">
        <f t="shared" si="14"/>
        <v>24</v>
      </c>
      <c r="Y16" s="201">
        <f t="shared" si="15"/>
        <v>36</v>
      </c>
      <c r="Z16" s="201">
        <f t="shared" si="16"/>
        <v>48</v>
      </c>
    </row>
    <row r="17" spans="2:26">
      <c r="B17" s="256" t="s">
        <v>609</v>
      </c>
      <c r="C17" s="201" t="str">
        <f>'Daily Mbr Ins'!C119</f>
        <v>001</v>
      </c>
      <c r="D17" s="201">
        <f>'Daily Mbr Ins'!B119</f>
        <v>13004</v>
      </c>
      <c r="E17" s="201" t="str">
        <f>'Daily Mbr Ins'!D119</f>
        <v>Tombstone</v>
      </c>
      <c r="F17" s="201">
        <f>'Daily Mbr Ins'!F119</f>
        <v>4</v>
      </c>
      <c r="G17" s="201">
        <f>'Daily Mbr Ins'!L119</f>
        <v>1</v>
      </c>
      <c r="H17" s="241">
        <f t="shared" si="0"/>
        <v>25</v>
      </c>
      <c r="I17" s="242">
        <f t="shared" si="1"/>
        <v>3</v>
      </c>
      <c r="J17" s="201">
        <f>'Daily Mbr Ins'!N119</f>
        <v>3</v>
      </c>
      <c r="K17" s="201">
        <f>'Daily Mbr Ins'!T119</f>
        <v>0</v>
      </c>
      <c r="L17" s="241">
        <f t="shared" si="2"/>
        <v>0</v>
      </c>
      <c r="M17" s="201">
        <f t="shared" si="3"/>
        <v>3</v>
      </c>
      <c r="N17" s="256" t="str">
        <f t="shared" si="4"/>
        <v>Yes</v>
      </c>
      <c r="O17" s="256" t="str">
        <f t="shared" si="5"/>
        <v>No</v>
      </c>
      <c r="P17" s="256" t="str">
        <f t="shared" si="6"/>
        <v>No</v>
      </c>
      <c r="Q17" s="256" t="str">
        <f t="shared" si="7"/>
        <v>No</v>
      </c>
      <c r="R17" s="387" t="str">
        <f t="shared" si="8"/>
        <v>No</v>
      </c>
      <c r="S17" s="387" t="str">
        <f t="shared" si="9"/>
        <v>No</v>
      </c>
      <c r="T17" s="387" t="str">
        <f t="shared" si="10"/>
        <v>No</v>
      </c>
      <c r="U17" s="387" t="str">
        <f t="shared" si="11"/>
        <v>No</v>
      </c>
      <c r="V17" s="387" t="str">
        <f t="shared" si="12"/>
        <v>No</v>
      </c>
      <c r="W17" s="201">
        <f t="shared" si="13"/>
        <v>3</v>
      </c>
      <c r="X17" s="201">
        <f t="shared" si="14"/>
        <v>7</v>
      </c>
      <c r="Y17" s="201">
        <f t="shared" si="15"/>
        <v>11</v>
      </c>
      <c r="Z17" s="201">
        <f t="shared" si="16"/>
        <v>15</v>
      </c>
    </row>
    <row r="18" spans="2:26" hidden="1">
      <c r="B18" s="277" t="s">
        <v>1974</v>
      </c>
      <c r="C18" s="277" t="str">
        <f>'Daily Mbr Ins'!C14</f>
        <v>033</v>
      </c>
      <c r="D18" s="277">
        <f>'Daily Mbr Ins'!B14</f>
        <v>1784</v>
      </c>
      <c r="E18" s="277" t="str">
        <f>'Daily Mbr Ins'!D14</f>
        <v>Nogales</v>
      </c>
      <c r="F18" s="201">
        <f>'Daily Mbr Ins'!F14</f>
        <v>7</v>
      </c>
      <c r="G18" s="201">
        <f>'Daily Mbr Ins'!L14</f>
        <v>3</v>
      </c>
      <c r="H18" s="241">
        <f t="shared" si="0"/>
        <v>42.857142857142854</v>
      </c>
      <c r="I18" s="242">
        <f t="shared" si="1"/>
        <v>4</v>
      </c>
      <c r="J18" s="201">
        <f>'Daily Mbr Ins'!N14</f>
        <v>3</v>
      </c>
      <c r="K18" s="201">
        <f>'Daily Mbr Ins'!T14</f>
        <v>1</v>
      </c>
      <c r="L18" s="241">
        <f t="shared" si="2"/>
        <v>33.333333333333336</v>
      </c>
      <c r="M18" s="201">
        <f t="shared" si="3"/>
        <v>2</v>
      </c>
      <c r="N18" s="256" t="str">
        <f t="shared" si="4"/>
        <v>Yes</v>
      </c>
      <c r="O18" s="256" t="str">
        <f t="shared" si="5"/>
        <v>No</v>
      </c>
      <c r="P18" s="256" t="str">
        <f t="shared" si="6"/>
        <v>No</v>
      </c>
      <c r="Q18" s="256" t="str">
        <f t="shared" si="7"/>
        <v>No</v>
      </c>
      <c r="R18" s="387" t="str">
        <f t="shared" si="8"/>
        <v>No</v>
      </c>
      <c r="S18" s="387" t="str">
        <f t="shared" si="9"/>
        <v>No</v>
      </c>
      <c r="T18" s="387" t="str">
        <f t="shared" si="10"/>
        <v>Yes</v>
      </c>
      <c r="U18" s="387" t="str">
        <f t="shared" si="11"/>
        <v>No</v>
      </c>
      <c r="V18" s="387" t="str">
        <f t="shared" si="12"/>
        <v>No</v>
      </c>
      <c r="W18" s="277">
        <f t="shared" si="13"/>
        <v>4</v>
      </c>
      <c r="X18" s="201">
        <f t="shared" si="14"/>
        <v>11</v>
      </c>
      <c r="Y18" s="201">
        <f t="shared" si="15"/>
        <v>18</v>
      </c>
      <c r="Z18" s="201">
        <f t="shared" si="16"/>
        <v>25</v>
      </c>
    </row>
    <row r="19" spans="2:26" hidden="1">
      <c r="B19" s="277" t="s">
        <v>1974</v>
      </c>
      <c r="C19" s="277" t="str">
        <f>'Daily Mbr Ins'!C41</f>
        <v>033</v>
      </c>
      <c r="D19" s="277">
        <f>'Daily Mbr Ins'!B41</f>
        <v>6842</v>
      </c>
      <c r="E19" s="277" t="str">
        <f>'Daily Mbr Ins'!D41</f>
        <v>Green Valley</v>
      </c>
      <c r="F19" s="201">
        <f>'Daily Mbr Ins'!F41</f>
        <v>13</v>
      </c>
      <c r="G19" s="201">
        <f>'Daily Mbr Ins'!L41</f>
        <v>2</v>
      </c>
      <c r="H19" s="241">
        <f t="shared" si="0"/>
        <v>15.384615384615385</v>
      </c>
      <c r="I19" s="242">
        <f t="shared" si="1"/>
        <v>11</v>
      </c>
      <c r="J19" s="201">
        <f>'Daily Mbr Ins'!N41</f>
        <v>5</v>
      </c>
      <c r="K19" s="201">
        <f>'Daily Mbr Ins'!T41</f>
        <v>0</v>
      </c>
      <c r="L19" s="241">
        <f t="shared" si="2"/>
        <v>0</v>
      </c>
      <c r="M19" s="201">
        <f t="shared" si="3"/>
        <v>5</v>
      </c>
      <c r="N19" s="256" t="str">
        <f t="shared" si="4"/>
        <v>Yes</v>
      </c>
      <c r="O19" s="256" t="str">
        <f t="shared" si="5"/>
        <v>No</v>
      </c>
      <c r="P19" s="256" t="str">
        <f t="shared" si="6"/>
        <v>No</v>
      </c>
      <c r="Q19" s="256" t="str">
        <f t="shared" si="7"/>
        <v>No</v>
      </c>
      <c r="R19" s="387" t="str">
        <f t="shared" si="8"/>
        <v>No</v>
      </c>
      <c r="S19" s="387" t="str">
        <f t="shared" si="9"/>
        <v>No</v>
      </c>
      <c r="T19" s="387" t="str">
        <f t="shared" si="10"/>
        <v>No</v>
      </c>
      <c r="U19" s="387" t="str">
        <f t="shared" si="11"/>
        <v>No</v>
      </c>
      <c r="V19" s="387" t="str">
        <f t="shared" si="12"/>
        <v>No</v>
      </c>
      <c r="W19" s="277">
        <f t="shared" si="13"/>
        <v>11</v>
      </c>
      <c r="X19" s="201">
        <f t="shared" si="14"/>
        <v>24</v>
      </c>
      <c r="Y19" s="201">
        <f t="shared" si="15"/>
        <v>37</v>
      </c>
      <c r="Z19" s="201">
        <f t="shared" si="16"/>
        <v>50</v>
      </c>
    </row>
    <row r="20" spans="2:26" hidden="1">
      <c r="B20" s="277" t="s">
        <v>1974</v>
      </c>
      <c r="C20" s="277" t="str">
        <f>'Daily Mbr Ins'!C85</f>
        <v>033</v>
      </c>
      <c r="D20" s="277">
        <f>'Daily Mbr Ins'!B85</f>
        <v>10070</v>
      </c>
      <c r="E20" s="277" t="str">
        <f>'Daily Mbr Ins'!D85</f>
        <v>Sahuarita</v>
      </c>
      <c r="F20" s="201">
        <f>'Daily Mbr Ins'!F85</f>
        <v>6</v>
      </c>
      <c r="G20" s="201">
        <f>'Daily Mbr Ins'!L85</f>
        <v>0</v>
      </c>
      <c r="H20" s="241">
        <f t="shared" si="0"/>
        <v>0</v>
      </c>
      <c r="I20" s="242">
        <f t="shared" si="1"/>
        <v>6</v>
      </c>
      <c r="J20" s="201">
        <f>'Daily Mbr Ins'!N85</f>
        <v>3</v>
      </c>
      <c r="K20" s="201">
        <f>'Daily Mbr Ins'!T85</f>
        <v>1</v>
      </c>
      <c r="L20" s="241">
        <f t="shared" si="2"/>
        <v>33.333333333333336</v>
      </c>
      <c r="M20" s="201">
        <f t="shared" si="3"/>
        <v>2</v>
      </c>
      <c r="N20" s="256" t="str">
        <f t="shared" si="4"/>
        <v>Yes</v>
      </c>
      <c r="O20" s="256" t="str">
        <f t="shared" si="5"/>
        <v>Yes</v>
      </c>
      <c r="P20" s="256" t="str">
        <f t="shared" si="6"/>
        <v>No</v>
      </c>
      <c r="Q20" s="256" t="str">
        <f t="shared" si="7"/>
        <v>No</v>
      </c>
      <c r="R20" s="387" t="str">
        <f t="shared" si="8"/>
        <v>No</v>
      </c>
      <c r="S20" s="387" t="str">
        <f t="shared" si="9"/>
        <v>Yes</v>
      </c>
      <c r="T20" s="387" t="str">
        <f t="shared" si="10"/>
        <v>No</v>
      </c>
      <c r="U20" s="387" t="str">
        <f t="shared" si="11"/>
        <v>Yes</v>
      </c>
      <c r="V20" s="387" t="str">
        <f t="shared" si="12"/>
        <v>Yes</v>
      </c>
      <c r="W20" s="277">
        <f t="shared" si="13"/>
        <v>6</v>
      </c>
      <c r="X20" s="201">
        <f t="shared" si="14"/>
        <v>12</v>
      </c>
      <c r="Y20" s="201">
        <f t="shared" si="15"/>
        <v>18</v>
      </c>
      <c r="Z20" s="201">
        <f t="shared" si="16"/>
        <v>24</v>
      </c>
    </row>
    <row r="21" spans="2:26" hidden="1">
      <c r="B21" s="277" t="s">
        <v>1974</v>
      </c>
      <c r="C21" s="277" t="str">
        <f>'Daily Mbr Ins'!C142</f>
        <v>033</v>
      </c>
      <c r="D21" s="277">
        <f>'Daily Mbr Ins'!B142</f>
        <v>14583</v>
      </c>
      <c r="E21" s="277" t="str">
        <f>'Daily Mbr Ins'!D142</f>
        <v>Rio Rico</v>
      </c>
      <c r="F21" s="201">
        <f>'Daily Mbr Ins'!F142</f>
        <v>7</v>
      </c>
      <c r="G21" s="201">
        <f>'Daily Mbr Ins'!L142</f>
        <v>0</v>
      </c>
      <c r="H21" s="241">
        <f t="shared" si="0"/>
        <v>0</v>
      </c>
      <c r="I21" s="242">
        <f t="shared" si="1"/>
        <v>7</v>
      </c>
      <c r="J21" s="201">
        <f>'Daily Mbr Ins'!N142</f>
        <v>3</v>
      </c>
      <c r="K21" s="201">
        <f>'Daily Mbr Ins'!T142</f>
        <v>0</v>
      </c>
      <c r="L21" s="241">
        <f t="shared" si="2"/>
        <v>0</v>
      </c>
      <c r="M21" s="201">
        <f t="shared" si="3"/>
        <v>3</v>
      </c>
      <c r="N21" s="256" t="str">
        <f t="shared" si="4"/>
        <v>Yes</v>
      </c>
      <c r="O21" s="256" t="str">
        <f t="shared" si="5"/>
        <v>No</v>
      </c>
      <c r="P21" s="256" t="str">
        <f t="shared" si="6"/>
        <v>No</v>
      </c>
      <c r="Q21" s="256" t="str">
        <f t="shared" si="7"/>
        <v>No</v>
      </c>
      <c r="R21" s="387" t="str">
        <f t="shared" si="8"/>
        <v>No</v>
      </c>
      <c r="S21" s="387" t="str">
        <f t="shared" si="9"/>
        <v>No</v>
      </c>
      <c r="T21" s="387" t="str">
        <f t="shared" si="10"/>
        <v>Yes</v>
      </c>
      <c r="U21" s="387" t="str">
        <f t="shared" si="11"/>
        <v>No</v>
      </c>
      <c r="V21" s="387" t="str">
        <f t="shared" si="12"/>
        <v>No</v>
      </c>
      <c r="W21" s="277">
        <f t="shared" si="13"/>
        <v>7</v>
      </c>
      <c r="X21" s="201">
        <f t="shared" si="14"/>
        <v>14</v>
      </c>
      <c r="Y21" s="201">
        <f t="shared" si="15"/>
        <v>21</v>
      </c>
      <c r="Z21" s="201">
        <f t="shared" si="16"/>
        <v>28</v>
      </c>
    </row>
    <row r="22" spans="2:26" ht="15.75" hidden="1" customHeight="1">
      <c r="B22" s="277" t="s">
        <v>1974</v>
      </c>
      <c r="C22" s="277" t="str">
        <f>'Daily Mbr Ins'!C147</f>
        <v>002</v>
      </c>
      <c r="D22" s="277">
        <f>'Daily Mbr Ins'!B147</f>
        <v>15164</v>
      </c>
      <c r="E22" s="277" t="str">
        <f>'Daily Mbr Ins'!D147</f>
        <v>Nogales</v>
      </c>
      <c r="F22" s="201">
        <f>'Daily Mbr Ins'!F147</f>
        <v>7</v>
      </c>
      <c r="G22" s="201">
        <f>'Daily Mbr Ins'!L147</f>
        <v>0</v>
      </c>
      <c r="H22" s="241">
        <f t="shared" si="0"/>
        <v>0</v>
      </c>
      <c r="I22" s="242">
        <f t="shared" si="1"/>
        <v>7</v>
      </c>
      <c r="J22" s="201">
        <f>'Daily Mbr Ins'!N147</f>
        <v>3</v>
      </c>
      <c r="K22" s="201">
        <f>'Daily Mbr Ins'!T147</f>
        <v>2</v>
      </c>
      <c r="L22" s="241">
        <f t="shared" si="2"/>
        <v>66.666666666666671</v>
      </c>
      <c r="M22" s="201">
        <f t="shared" si="3"/>
        <v>1</v>
      </c>
      <c r="N22" s="256" t="str">
        <f t="shared" si="4"/>
        <v>Yes</v>
      </c>
      <c r="O22" s="256" t="str">
        <f t="shared" si="5"/>
        <v>Yes</v>
      </c>
      <c r="P22" s="256" t="str">
        <f t="shared" si="6"/>
        <v>No</v>
      </c>
      <c r="Q22" s="256" t="str">
        <f t="shared" si="7"/>
        <v>No</v>
      </c>
      <c r="R22" s="387" t="str">
        <f t="shared" si="8"/>
        <v>No</v>
      </c>
      <c r="S22" s="387" t="str">
        <f t="shared" si="9"/>
        <v>Yes</v>
      </c>
      <c r="T22" s="387" t="str">
        <f t="shared" si="10"/>
        <v>No</v>
      </c>
      <c r="U22" s="387" t="str">
        <f t="shared" si="11"/>
        <v>No</v>
      </c>
      <c r="V22" s="387" t="str">
        <f t="shared" si="12"/>
        <v>No</v>
      </c>
      <c r="W22" s="277">
        <f t="shared" si="13"/>
        <v>7</v>
      </c>
      <c r="X22" s="201">
        <f t="shared" si="14"/>
        <v>14</v>
      </c>
      <c r="Y22" s="201">
        <f t="shared" si="15"/>
        <v>21</v>
      </c>
      <c r="Z22" s="201">
        <f t="shared" si="16"/>
        <v>28</v>
      </c>
    </row>
    <row r="23" spans="2:26" hidden="1">
      <c r="B23" s="277" t="s">
        <v>1974</v>
      </c>
      <c r="C23" s="277" t="str">
        <f>'Daily Mbr Ins'!C156</f>
        <v>002</v>
      </c>
      <c r="D23" s="277">
        <f>'Daily Mbr Ins'!B156</f>
        <v>16856</v>
      </c>
      <c r="E23" s="277" t="str">
        <f>'Daily Mbr Ins'!D156</f>
        <v>Tubac</v>
      </c>
      <c r="F23" s="201">
        <f>'Daily Mbr Ins'!F156</f>
        <v>4</v>
      </c>
      <c r="G23" s="201">
        <f>'Daily Mbr Ins'!L156</f>
        <v>1</v>
      </c>
      <c r="H23" s="241">
        <f>IF(F23=0,0,G23*100/F23)</f>
        <v>25</v>
      </c>
      <c r="I23" s="242">
        <f t="shared" si="1"/>
        <v>3</v>
      </c>
      <c r="J23" s="201">
        <f>'Daily Mbr Ins'!N156</f>
        <v>3</v>
      </c>
      <c r="K23" s="201">
        <f>'Daily Mbr Ins'!T156</f>
        <v>2</v>
      </c>
      <c r="L23" s="241">
        <f>IF(J23=0,0,K23*100/J23)</f>
        <v>66.666666666666671</v>
      </c>
      <c r="M23" s="201">
        <f t="shared" si="3"/>
        <v>1</v>
      </c>
      <c r="N23" s="256" t="str">
        <f t="shared" si="4"/>
        <v>Yes</v>
      </c>
      <c r="O23" s="256" t="str">
        <f t="shared" si="5"/>
        <v>Yes</v>
      </c>
      <c r="P23" s="256" t="str">
        <f t="shared" si="6"/>
        <v>No</v>
      </c>
      <c r="Q23" s="256" t="str">
        <f t="shared" si="7"/>
        <v>No</v>
      </c>
      <c r="R23" s="387" t="str">
        <f t="shared" si="8"/>
        <v>No</v>
      </c>
      <c r="S23" s="387" t="str">
        <f t="shared" si="9"/>
        <v>No</v>
      </c>
      <c r="T23" s="387" t="str">
        <f t="shared" si="10"/>
        <v>Yes</v>
      </c>
      <c r="U23" s="387" t="str">
        <f t="shared" si="11"/>
        <v>Yes</v>
      </c>
      <c r="V23" s="387" t="str">
        <f t="shared" si="12"/>
        <v>Yes</v>
      </c>
      <c r="W23" s="277">
        <v>0</v>
      </c>
      <c r="X23" s="201">
        <v>0</v>
      </c>
      <c r="Y23" s="201">
        <v>0</v>
      </c>
      <c r="Z23" s="201">
        <v>0</v>
      </c>
    </row>
    <row r="24" spans="2:26" hidden="1">
      <c r="B24" s="277" t="s">
        <v>1974</v>
      </c>
      <c r="C24" s="507" t="str">
        <f>'Daily Mbr Ins'!C157</f>
        <v>002</v>
      </c>
      <c r="D24" s="507">
        <f>'Daily Mbr Ins'!B157</f>
        <v>17005</v>
      </c>
      <c r="E24" s="507" t="str">
        <f>'Daily Mbr Ins'!D157</f>
        <v>Nogales</v>
      </c>
      <c r="F24" s="311">
        <f>'Daily Mbr Ins'!$F$157</f>
        <v>4</v>
      </c>
      <c r="G24" s="311">
        <f>'Daily Mbr Ins'!$L$157</f>
        <v>0</v>
      </c>
      <c r="H24" s="241">
        <f>IF(F24=0,0,G24*100/F24)</f>
        <v>0</v>
      </c>
      <c r="I24" s="242">
        <f t="shared" si="1"/>
        <v>4</v>
      </c>
      <c r="J24" s="311">
        <f>'Daily Mbr Ins'!$N$157</f>
        <v>3</v>
      </c>
      <c r="K24" s="311">
        <f>'Daily Mbr Ins'!$T$157</f>
        <v>1</v>
      </c>
      <c r="L24" s="241">
        <f>IF(J24=0,0,K24*100/J24)</f>
        <v>33.333333333333336</v>
      </c>
      <c r="M24" s="201">
        <f t="shared" si="3"/>
        <v>2</v>
      </c>
      <c r="N24" s="312" t="s">
        <v>801</v>
      </c>
      <c r="O24" s="312" t="s">
        <v>801</v>
      </c>
      <c r="P24" s="256" t="str">
        <f t="shared" si="6"/>
        <v>No</v>
      </c>
      <c r="Q24" s="256" t="s">
        <v>801</v>
      </c>
      <c r="R24" s="387" t="str">
        <f t="shared" si="8"/>
        <v>No</v>
      </c>
      <c r="S24" s="387" t="str">
        <f t="shared" si="9"/>
        <v>No</v>
      </c>
      <c r="T24" s="387" t="str">
        <f t="shared" si="10"/>
        <v>No</v>
      </c>
      <c r="U24" s="387" t="str">
        <f t="shared" si="11"/>
        <v>No</v>
      </c>
      <c r="V24" s="387" t="str">
        <f t="shared" si="12"/>
        <v>No</v>
      </c>
      <c r="W24" s="507">
        <v>0</v>
      </c>
      <c r="X24" s="311">
        <v>0</v>
      </c>
      <c r="Y24" s="201">
        <v>0</v>
      </c>
      <c r="Z24" s="311">
        <v>0</v>
      </c>
    </row>
    <row r="25" spans="2:26" hidden="1">
      <c r="B25" s="201" t="s">
        <v>625</v>
      </c>
      <c r="C25" s="201" t="str">
        <f>'Daily Mbr Ins'!C43</f>
        <v>003</v>
      </c>
      <c r="D25" s="246">
        <f>'Daily Mbr Ins'!B43</f>
        <v>6858</v>
      </c>
      <c r="E25" s="246" t="str">
        <f>'Daily Mbr Ins'!D43</f>
        <v>Tucson</v>
      </c>
      <c r="F25" s="201">
        <f>'Daily Mbr Ins'!F43</f>
        <v>5</v>
      </c>
      <c r="G25" s="201">
        <f>'Daily Mbr Ins'!L43</f>
        <v>0</v>
      </c>
      <c r="H25" s="241">
        <f t="shared" ref="H25:H88" si="17">G25*100/F25</f>
        <v>0</v>
      </c>
      <c r="I25" s="242">
        <f t="shared" si="1"/>
        <v>5</v>
      </c>
      <c r="J25" s="201">
        <f>'Daily Mbr Ins'!N43</f>
        <v>3</v>
      </c>
      <c r="K25" s="201">
        <f>'Daily Mbr Ins'!T43</f>
        <v>0</v>
      </c>
      <c r="L25" s="241">
        <f t="shared" ref="L25:L88" si="18">K25*100/J25</f>
        <v>0</v>
      </c>
      <c r="M25" s="201">
        <f t="shared" si="3"/>
        <v>3</v>
      </c>
      <c r="N25" s="256"/>
      <c r="O25" s="256"/>
      <c r="P25" s="256"/>
      <c r="Q25" s="256"/>
      <c r="R25" s="387"/>
      <c r="S25" s="387"/>
      <c r="T25" s="387"/>
      <c r="U25" s="387"/>
      <c r="V25" s="387"/>
      <c r="W25" s="277">
        <f t="shared" ref="W25:W88" si="19">IF(AND($G25&gt;=$F25,$K25&gt;=$J25), "S", $F25-$G25)</f>
        <v>5</v>
      </c>
      <c r="X25" s="277">
        <f t="shared" ref="X25:X88" si="20">IF(AND($G25&gt;=$F25*2,$K25&gt;=$J25),"DS",$F25*2-$G25)</f>
        <v>10</v>
      </c>
      <c r="Y25" s="277">
        <f t="shared" ref="Y25:Y88" si="21">IF(AND($G25&gt;=$F25*3,$K25&gt;=$J25),"TS",$F25*3-$G25)</f>
        <v>15</v>
      </c>
      <c r="Z25" s="277">
        <f t="shared" ref="Z25:Z88" si="22">IF(AND($G25&gt;=$F25*4,$K25&gt;=$J25),"QS",$F25*4-$G25)</f>
        <v>20</v>
      </c>
    </row>
    <row r="26" spans="2:26" hidden="1">
      <c r="B26" s="201" t="s">
        <v>625</v>
      </c>
      <c r="C26" s="201" t="str">
        <f>'Daily Mbr Ins'!C54</f>
        <v>003</v>
      </c>
      <c r="D26" s="201">
        <f>'Daily Mbr Ins'!B54</f>
        <v>7646</v>
      </c>
      <c r="E26" s="201" t="str">
        <f>'Daily Mbr Ins'!D54</f>
        <v>Tucson</v>
      </c>
      <c r="F26" s="201">
        <f>'Daily Mbr Ins'!F54</f>
        <v>8</v>
      </c>
      <c r="G26" s="201">
        <f>'Daily Mbr Ins'!L54</f>
        <v>0</v>
      </c>
      <c r="H26" s="241">
        <f t="shared" si="17"/>
        <v>0</v>
      </c>
      <c r="I26" s="242">
        <f t="shared" si="1"/>
        <v>8</v>
      </c>
      <c r="J26" s="201">
        <f>'Daily Mbr Ins'!N54</f>
        <v>3</v>
      </c>
      <c r="K26" s="201">
        <f>'Daily Mbr Ins'!T54</f>
        <v>0</v>
      </c>
      <c r="L26" s="241">
        <f t="shared" si="18"/>
        <v>0</v>
      </c>
      <c r="M26" s="201">
        <f t="shared" si="3"/>
        <v>3</v>
      </c>
      <c r="N26" s="256" t="str">
        <f t="shared" ref="N26:N44" si="23">IF(COUNTIF(Missing185,D26)=0,"Yes","No")</f>
        <v>No</v>
      </c>
      <c r="O26" s="256" t="str">
        <f t="shared" ref="O26:O44" si="24">IF(COUNTIF(Missing365,D26)=0,"Yes","No")</f>
        <v>No</v>
      </c>
      <c r="P26" s="256" t="str">
        <f t="shared" ref="P26:P44" si="25">IF(COUNTIF(Missing1728,D26)=0,"Yes","No")</f>
        <v>No</v>
      </c>
      <c r="Q26" s="256" t="str">
        <f t="shared" ref="Q26:Q44" si="26">IF(COUNTIF(MissingSP7,D26)=0,"Yes","No")</f>
        <v>No</v>
      </c>
      <c r="R26" s="387" t="str">
        <f t="shared" ref="R26:R44" si="27">IF(AND($S26&gt;="Yes", $T26&gt;="Yes", $U26&gt;="Yes", $V26&gt;="Yes"), "Yes", "No")</f>
        <v>No</v>
      </c>
      <c r="S26" s="387" t="str">
        <f t="shared" ref="S26:S44" si="28">IF((COUNTIF(ProgramDir,D26)=0),"No","Yes")</f>
        <v>No</v>
      </c>
      <c r="T26" s="387" t="str">
        <f t="shared" ref="T26:T44" si="29">IF(COUNTIF(NonCompliantGrandKnight,D26)=0,"No","Yes")</f>
        <v>No</v>
      </c>
      <c r="U26" s="387" t="str">
        <f t="shared" ref="U26:U44" si="30">IF(COUNTIF(FamilyDir,D26)=0,"No","Yes")</f>
        <v>No</v>
      </c>
      <c r="V26" s="387" t="str">
        <f t="shared" ref="V26:V44" si="31">IF(COUNTIF(CommunityDir,D26)=0,"No","Yes")</f>
        <v>No</v>
      </c>
      <c r="W26" s="277">
        <f t="shared" si="19"/>
        <v>8</v>
      </c>
      <c r="X26" s="277">
        <f t="shared" si="20"/>
        <v>16</v>
      </c>
      <c r="Y26" s="277">
        <f t="shared" si="21"/>
        <v>24</v>
      </c>
      <c r="Z26" s="277">
        <f t="shared" si="22"/>
        <v>32</v>
      </c>
    </row>
    <row r="27" spans="2:26" hidden="1">
      <c r="B27" s="201" t="s">
        <v>625</v>
      </c>
      <c r="C27" s="201" t="str">
        <f>'Daily Mbr Ins'!C68</f>
        <v>003</v>
      </c>
      <c r="D27" s="201">
        <f>'Daily Mbr Ins'!B68</f>
        <v>8854</v>
      </c>
      <c r="E27" s="201" t="str">
        <f>'Daily Mbr Ins'!D68</f>
        <v>Tucson</v>
      </c>
      <c r="F27" s="201">
        <f>'Daily Mbr Ins'!F68</f>
        <v>6</v>
      </c>
      <c r="G27" s="201">
        <f>'Daily Mbr Ins'!L68</f>
        <v>0</v>
      </c>
      <c r="H27" s="241">
        <f t="shared" si="17"/>
        <v>0</v>
      </c>
      <c r="I27" s="242">
        <f t="shared" si="1"/>
        <v>6</v>
      </c>
      <c r="J27" s="201">
        <f>'Daily Mbr Ins'!N68</f>
        <v>3</v>
      </c>
      <c r="K27" s="201">
        <f>'Daily Mbr Ins'!T68</f>
        <v>0</v>
      </c>
      <c r="L27" s="241">
        <f t="shared" si="18"/>
        <v>0</v>
      </c>
      <c r="M27" s="201">
        <f t="shared" si="3"/>
        <v>3</v>
      </c>
      <c r="N27" s="256" t="str">
        <f t="shared" si="23"/>
        <v>Yes</v>
      </c>
      <c r="O27" s="256" t="str">
        <f t="shared" si="24"/>
        <v>Yes</v>
      </c>
      <c r="P27" s="256" t="str">
        <f t="shared" si="25"/>
        <v>No</v>
      </c>
      <c r="Q27" s="256" t="str">
        <f t="shared" si="26"/>
        <v>No</v>
      </c>
      <c r="R27" s="387" t="str">
        <f t="shared" si="27"/>
        <v>No</v>
      </c>
      <c r="S27" s="387" t="str">
        <f t="shared" si="28"/>
        <v>No</v>
      </c>
      <c r="T27" s="387" t="str">
        <f t="shared" si="29"/>
        <v>No</v>
      </c>
      <c r="U27" s="387" t="str">
        <f t="shared" si="30"/>
        <v>No</v>
      </c>
      <c r="V27" s="387" t="str">
        <f t="shared" si="31"/>
        <v>No</v>
      </c>
      <c r="W27" s="277">
        <f t="shared" si="19"/>
        <v>6</v>
      </c>
      <c r="X27" s="277">
        <f t="shared" si="20"/>
        <v>12</v>
      </c>
      <c r="Y27" s="277">
        <f t="shared" si="21"/>
        <v>18</v>
      </c>
      <c r="Z27" s="277">
        <f t="shared" si="22"/>
        <v>24</v>
      </c>
    </row>
    <row r="28" spans="2:26" hidden="1">
      <c r="B28" s="277" t="s">
        <v>625</v>
      </c>
      <c r="C28" s="277" t="str">
        <f>'Daily Mbr Ins'!C135</f>
        <v>003</v>
      </c>
      <c r="D28" s="277">
        <f>'Daily Mbr Ins'!B135</f>
        <v>14121</v>
      </c>
      <c r="E28" s="277" t="str">
        <f>'Daily Mbr Ins'!D135</f>
        <v>Tucson</v>
      </c>
      <c r="F28" s="201">
        <f>'Daily Mbr Ins'!F135</f>
        <v>9</v>
      </c>
      <c r="G28" s="201">
        <f>'Daily Mbr Ins'!L135</f>
        <v>2</v>
      </c>
      <c r="H28" s="241">
        <f t="shared" si="17"/>
        <v>22.222222222222221</v>
      </c>
      <c r="I28" s="242">
        <f t="shared" si="1"/>
        <v>7</v>
      </c>
      <c r="J28" s="201">
        <f>'Daily Mbr Ins'!N135</f>
        <v>3</v>
      </c>
      <c r="K28" s="201">
        <f>'Daily Mbr Ins'!T135</f>
        <v>1</v>
      </c>
      <c r="L28" s="241">
        <f t="shared" si="18"/>
        <v>33.333333333333336</v>
      </c>
      <c r="M28" s="201">
        <f t="shared" si="3"/>
        <v>2</v>
      </c>
      <c r="N28" s="256" t="str">
        <f t="shared" si="23"/>
        <v>Yes</v>
      </c>
      <c r="O28" s="256" t="str">
        <f t="shared" si="24"/>
        <v>Yes</v>
      </c>
      <c r="P28" s="256" t="str">
        <f t="shared" si="25"/>
        <v>No</v>
      </c>
      <c r="Q28" s="256" t="str">
        <f t="shared" si="26"/>
        <v>No</v>
      </c>
      <c r="R28" s="387" t="str">
        <f t="shared" si="27"/>
        <v>No</v>
      </c>
      <c r="S28" s="387" t="str">
        <f t="shared" si="28"/>
        <v>No</v>
      </c>
      <c r="T28" s="387" t="str">
        <f t="shared" si="29"/>
        <v>Yes</v>
      </c>
      <c r="U28" s="387" t="str">
        <f t="shared" si="30"/>
        <v>Yes</v>
      </c>
      <c r="V28" s="387" t="str">
        <f t="shared" si="31"/>
        <v>Yes</v>
      </c>
      <c r="W28" s="277">
        <f t="shared" si="19"/>
        <v>7</v>
      </c>
      <c r="X28" s="277">
        <f t="shared" si="20"/>
        <v>16</v>
      </c>
      <c r="Y28" s="277">
        <f t="shared" si="21"/>
        <v>25</v>
      </c>
      <c r="Z28" s="277">
        <f t="shared" si="22"/>
        <v>34</v>
      </c>
    </row>
    <row r="29" spans="2:26" hidden="1">
      <c r="B29" s="201" t="s">
        <v>625</v>
      </c>
      <c r="C29" s="201" t="str">
        <f>'Daily Mbr Ins'!C148</f>
        <v>003</v>
      </c>
      <c r="D29" s="201">
        <f>'Daily Mbr Ins'!B148</f>
        <v>15325</v>
      </c>
      <c r="E29" s="201" t="str">
        <f>'Daily Mbr Ins'!D148</f>
        <v>Tucson</v>
      </c>
      <c r="F29" s="201">
        <f>'Daily Mbr Ins'!F148</f>
        <v>4</v>
      </c>
      <c r="G29" s="201">
        <f>'Daily Mbr Ins'!L148</f>
        <v>0</v>
      </c>
      <c r="H29" s="241">
        <f t="shared" si="17"/>
        <v>0</v>
      </c>
      <c r="I29" s="242">
        <f t="shared" si="1"/>
        <v>4</v>
      </c>
      <c r="J29" s="201">
        <f>'Daily Mbr Ins'!N148</f>
        <v>3</v>
      </c>
      <c r="K29" s="201">
        <f>'Daily Mbr Ins'!T148</f>
        <v>0</v>
      </c>
      <c r="L29" s="241">
        <f t="shared" si="18"/>
        <v>0</v>
      </c>
      <c r="M29" s="201">
        <f t="shared" si="3"/>
        <v>3</v>
      </c>
      <c r="N29" s="256" t="str">
        <f t="shared" si="23"/>
        <v>Yes</v>
      </c>
      <c r="O29" s="256" t="str">
        <f t="shared" si="24"/>
        <v>No</v>
      </c>
      <c r="P29" s="256" t="str">
        <f t="shared" si="25"/>
        <v>No</v>
      </c>
      <c r="Q29" s="256" t="str">
        <f t="shared" si="26"/>
        <v>No</v>
      </c>
      <c r="R29" s="387" t="str">
        <f t="shared" si="27"/>
        <v>No</v>
      </c>
      <c r="S29" s="387" t="str">
        <f t="shared" si="28"/>
        <v>No</v>
      </c>
      <c r="T29" s="387" t="str">
        <f t="shared" si="29"/>
        <v>No</v>
      </c>
      <c r="U29" s="387" t="str">
        <f t="shared" si="30"/>
        <v>No</v>
      </c>
      <c r="V29" s="387" t="str">
        <f t="shared" si="31"/>
        <v>No</v>
      </c>
      <c r="W29" s="201">
        <f t="shared" si="19"/>
        <v>4</v>
      </c>
      <c r="X29" s="201">
        <f t="shared" si="20"/>
        <v>8</v>
      </c>
      <c r="Y29" s="201">
        <f t="shared" si="21"/>
        <v>12</v>
      </c>
      <c r="Z29" s="201">
        <f t="shared" si="22"/>
        <v>16</v>
      </c>
    </row>
    <row r="30" spans="2:26" hidden="1">
      <c r="B30" s="201" t="s">
        <v>1974</v>
      </c>
      <c r="C30" s="201" t="str">
        <f>'Daily Mbr Ins'!C58</f>
        <v>004</v>
      </c>
      <c r="D30" s="201">
        <f>'Daily Mbr Ins'!B58</f>
        <v>8077</v>
      </c>
      <c r="E30" s="201" t="str">
        <f>'Daily Mbr Ins'!D58</f>
        <v>Tucson</v>
      </c>
      <c r="F30" s="201">
        <f>'Daily Mbr Ins'!F58</f>
        <v>22</v>
      </c>
      <c r="G30" s="201">
        <f>'Daily Mbr Ins'!L58</f>
        <v>3</v>
      </c>
      <c r="H30" s="241">
        <f t="shared" si="17"/>
        <v>13.636363636363637</v>
      </c>
      <c r="I30" s="242">
        <f t="shared" si="1"/>
        <v>19</v>
      </c>
      <c r="J30" s="201">
        <f>'Daily Mbr Ins'!N58</f>
        <v>8</v>
      </c>
      <c r="K30" s="201">
        <f>'Daily Mbr Ins'!T58</f>
        <v>1</v>
      </c>
      <c r="L30" s="241">
        <f t="shared" si="18"/>
        <v>12.5</v>
      </c>
      <c r="M30" s="201">
        <f t="shared" si="3"/>
        <v>7</v>
      </c>
      <c r="N30" s="256" t="str">
        <f t="shared" si="23"/>
        <v>Yes</v>
      </c>
      <c r="O30" s="256" t="str">
        <f t="shared" si="24"/>
        <v>Yes</v>
      </c>
      <c r="P30" s="256" t="str">
        <f t="shared" si="25"/>
        <v>No</v>
      </c>
      <c r="Q30" s="256" t="str">
        <f t="shared" si="26"/>
        <v>No</v>
      </c>
      <c r="R30" s="387" t="str">
        <f t="shared" si="27"/>
        <v>No</v>
      </c>
      <c r="S30" s="387" t="str">
        <f t="shared" si="28"/>
        <v>No</v>
      </c>
      <c r="T30" s="387" t="str">
        <f t="shared" si="29"/>
        <v>No</v>
      </c>
      <c r="U30" s="387" t="str">
        <f t="shared" si="30"/>
        <v>Yes</v>
      </c>
      <c r="V30" s="387" t="str">
        <f t="shared" si="31"/>
        <v>No</v>
      </c>
      <c r="W30" s="201">
        <f t="shared" si="19"/>
        <v>19</v>
      </c>
      <c r="X30" s="201">
        <f t="shared" si="20"/>
        <v>41</v>
      </c>
      <c r="Y30" s="201">
        <f t="shared" si="21"/>
        <v>63</v>
      </c>
      <c r="Z30" s="201">
        <f t="shared" si="22"/>
        <v>85</v>
      </c>
    </row>
    <row r="31" spans="2:26" hidden="1">
      <c r="B31" s="201" t="s">
        <v>1974</v>
      </c>
      <c r="C31" s="201" t="str">
        <f>'Daily Mbr Ins'!C133</f>
        <v>004</v>
      </c>
      <c r="D31" s="201">
        <f>'Daily Mbr Ins'!B133</f>
        <v>14089</v>
      </c>
      <c r="E31" s="201" t="str">
        <f>'Daily Mbr Ins'!D133</f>
        <v>Marana</v>
      </c>
      <c r="F31" s="201">
        <f>'Daily Mbr Ins'!F133</f>
        <v>4</v>
      </c>
      <c r="G31" s="201">
        <f>'Daily Mbr Ins'!L133</f>
        <v>0</v>
      </c>
      <c r="H31" s="241">
        <f t="shared" si="17"/>
        <v>0</v>
      </c>
      <c r="I31" s="242">
        <f t="shared" si="1"/>
        <v>4</v>
      </c>
      <c r="J31" s="201">
        <f>'Daily Mbr Ins'!N133</f>
        <v>3</v>
      </c>
      <c r="K31" s="201">
        <f>'Daily Mbr Ins'!T133</f>
        <v>0</v>
      </c>
      <c r="L31" s="241">
        <f t="shared" si="18"/>
        <v>0</v>
      </c>
      <c r="M31" s="201">
        <f t="shared" si="3"/>
        <v>3</v>
      </c>
      <c r="N31" s="256" t="str">
        <f t="shared" si="23"/>
        <v>Yes</v>
      </c>
      <c r="O31" s="256" t="str">
        <f t="shared" si="24"/>
        <v>No</v>
      </c>
      <c r="P31" s="256" t="str">
        <f t="shared" si="25"/>
        <v>No</v>
      </c>
      <c r="Q31" s="256" t="str">
        <f t="shared" si="26"/>
        <v>No</v>
      </c>
      <c r="R31" s="387" t="str">
        <f t="shared" si="27"/>
        <v>No</v>
      </c>
      <c r="S31" s="387" t="str">
        <f t="shared" si="28"/>
        <v>No</v>
      </c>
      <c r="T31" s="387" t="str">
        <f t="shared" si="29"/>
        <v>No</v>
      </c>
      <c r="U31" s="387" t="str">
        <f t="shared" si="30"/>
        <v>No</v>
      </c>
      <c r="V31" s="387" t="str">
        <f t="shared" si="31"/>
        <v>No</v>
      </c>
      <c r="W31" s="201">
        <f t="shared" si="19"/>
        <v>4</v>
      </c>
      <c r="X31" s="201">
        <f t="shared" si="20"/>
        <v>8</v>
      </c>
      <c r="Y31" s="201">
        <f t="shared" si="21"/>
        <v>12</v>
      </c>
      <c r="Z31" s="201">
        <f t="shared" si="22"/>
        <v>16</v>
      </c>
    </row>
    <row r="32" spans="2:26" hidden="1">
      <c r="B32" s="201" t="s">
        <v>1974</v>
      </c>
      <c r="C32" s="201" t="str">
        <f>'Daily Mbr Ins'!C144</f>
        <v>004</v>
      </c>
      <c r="D32" s="201">
        <f>'Daily Mbr Ins'!B144</f>
        <v>14621</v>
      </c>
      <c r="E32" s="201" t="str">
        <f>'Daily Mbr Ins'!D144</f>
        <v>Tucson</v>
      </c>
      <c r="F32" s="201">
        <f>'Daily Mbr Ins'!F144</f>
        <v>4</v>
      </c>
      <c r="G32" s="201">
        <f>'Daily Mbr Ins'!L144</f>
        <v>0</v>
      </c>
      <c r="H32" s="241">
        <f t="shared" si="17"/>
        <v>0</v>
      </c>
      <c r="I32" s="242">
        <f t="shared" si="1"/>
        <v>4</v>
      </c>
      <c r="J32" s="201">
        <f>'Daily Mbr Ins'!N144</f>
        <v>3</v>
      </c>
      <c r="K32" s="201">
        <f>'Daily Mbr Ins'!T144</f>
        <v>0</v>
      </c>
      <c r="L32" s="241">
        <f t="shared" si="18"/>
        <v>0</v>
      </c>
      <c r="M32" s="201">
        <f t="shared" si="3"/>
        <v>3</v>
      </c>
      <c r="N32" s="256" t="str">
        <f t="shared" si="23"/>
        <v>Yes</v>
      </c>
      <c r="O32" s="256" t="str">
        <f t="shared" si="24"/>
        <v>No</v>
      </c>
      <c r="P32" s="256" t="str">
        <f t="shared" si="25"/>
        <v>No</v>
      </c>
      <c r="Q32" s="256" t="str">
        <f t="shared" si="26"/>
        <v>No</v>
      </c>
      <c r="R32" s="387" t="str">
        <f t="shared" si="27"/>
        <v>No</v>
      </c>
      <c r="S32" s="387" t="str">
        <f t="shared" si="28"/>
        <v>No</v>
      </c>
      <c r="T32" s="387" t="str">
        <f t="shared" si="29"/>
        <v>Yes</v>
      </c>
      <c r="U32" s="387" t="str">
        <f t="shared" si="30"/>
        <v>No</v>
      </c>
      <c r="V32" s="387" t="str">
        <f t="shared" si="31"/>
        <v>No</v>
      </c>
      <c r="W32" s="201">
        <f t="shared" si="19"/>
        <v>4</v>
      </c>
      <c r="X32" s="201">
        <f t="shared" si="20"/>
        <v>8</v>
      </c>
      <c r="Y32" s="201">
        <f t="shared" si="21"/>
        <v>12</v>
      </c>
      <c r="Z32" s="201">
        <f t="shared" si="22"/>
        <v>16</v>
      </c>
    </row>
    <row r="33" spans="2:26" hidden="1">
      <c r="B33" s="201" t="s">
        <v>1974</v>
      </c>
      <c r="C33" s="201" t="str">
        <f>'Daily Mbr Ins'!C152</f>
        <v>004</v>
      </c>
      <c r="D33" s="201">
        <f>'Daily Mbr Ins'!B152</f>
        <v>15704</v>
      </c>
      <c r="E33" s="201" t="str">
        <f>'Daily Mbr Ins'!D152</f>
        <v>Picture Rocks</v>
      </c>
      <c r="F33" s="201">
        <f>'Daily Mbr Ins'!F152</f>
        <v>5</v>
      </c>
      <c r="G33" s="201">
        <f>'Daily Mbr Ins'!L152</f>
        <v>0</v>
      </c>
      <c r="H33" s="241">
        <f t="shared" si="17"/>
        <v>0</v>
      </c>
      <c r="I33" s="242">
        <f t="shared" si="1"/>
        <v>5</v>
      </c>
      <c r="J33" s="201">
        <f>'Daily Mbr Ins'!N152</f>
        <v>3</v>
      </c>
      <c r="K33" s="201">
        <f>'Daily Mbr Ins'!T152</f>
        <v>0</v>
      </c>
      <c r="L33" s="241">
        <f t="shared" si="18"/>
        <v>0</v>
      </c>
      <c r="M33" s="201">
        <f t="shared" si="3"/>
        <v>3</v>
      </c>
      <c r="N33" s="256" t="str">
        <f t="shared" si="23"/>
        <v>Yes</v>
      </c>
      <c r="O33" s="256" t="str">
        <f t="shared" si="24"/>
        <v>Yes</v>
      </c>
      <c r="P33" s="256" t="str">
        <f t="shared" si="25"/>
        <v>No</v>
      </c>
      <c r="Q33" s="256" t="str">
        <f t="shared" si="26"/>
        <v>No</v>
      </c>
      <c r="R33" s="387" t="str">
        <f t="shared" si="27"/>
        <v>No</v>
      </c>
      <c r="S33" s="387" t="str">
        <f t="shared" si="28"/>
        <v>Yes</v>
      </c>
      <c r="T33" s="387" t="str">
        <f t="shared" si="29"/>
        <v>No</v>
      </c>
      <c r="U33" s="387" t="str">
        <f t="shared" si="30"/>
        <v>No</v>
      </c>
      <c r="V33" s="387" t="str">
        <f t="shared" si="31"/>
        <v>Yes</v>
      </c>
      <c r="W33" s="201">
        <f t="shared" si="19"/>
        <v>5</v>
      </c>
      <c r="X33" s="201">
        <f t="shared" si="20"/>
        <v>10</v>
      </c>
      <c r="Y33" s="201">
        <f t="shared" si="21"/>
        <v>15</v>
      </c>
      <c r="Z33" s="201">
        <f t="shared" si="22"/>
        <v>20</v>
      </c>
    </row>
    <row r="34" spans="2:26" hidden="1">
      <c r="B34" s="201" t="s">
        <v>620</v>
      </c>
      <c r="C34" s="201" t="str">
        <f>'Daily Mbr Ins'!C51</f>
        <v>005</v>
      </c>
      <c r="D34" s="201">
        <f>'Daily Mbr Ins'!B51</f>
        <v>7521</v>
      </c>
      <c r="E34" s="201" t="str">
        <f>'Daily Mbr Ins'!D51</f>
        <v>Benson</v>
      </c>
      <c r="F34" s="201">
        <f>'Daily Mbr Ins'!F51</f>
        <v>4</v>
      </c>
      <c r="G34" s="201">
        <f>'Daily Mbr Ins'!L51</f>
        <v>-6</v>
      </c>
      <c r="H34" s="241">
        <f t="shared" si="17"/>
        <v>-150</v>
      </c>
      <c r="I34" s="242">
        <f t="shared" si="1"/>
        <v>10</v>
      </c>
      <c r="J34" s="201">
        <f>'Daily Mbr Ins'!N51</f>
        <v>3</v>
      </c>
      <c r="K34" s="201">
        <f>'Daily Mbr Ins'!T51</f>
        <v>-2</v>
      </c>
      <c r="L34" s="241">
        <f t="shared" si="18"/>
        <v>-66.666666666666671</v>
      </c>
      <c r="M34" s="201">
        <f t="shared" si="3"/>
        <v>5</v>
      </c>
      <c r="N34" s="256" t="str">
        <f t="shared" si="23"/>
        <v>No</v>
      </c>
      <c r="O34" s="256" t="str">
        <f t="shared" si="24"/>
        <v>Yes</v>
      </c>
      <c r="P34" s="256" t="str">
        <f t="shared" si="25"/>
        <v>No</v>
      </c>
      <c r="Q34" s="256" t="str">
        <f t="shared" si="26"/>
        <v>No</v>
      </c>
      <c r="R34" s="387" t="str">
        <f t="shared" si="27"/>
        <v>No</v>
      </c>
      <c r="S34" s="387" t="str">
        <f t="shared" si="28"/>
        <v>Yes</v>
      </c>
      <c r="T34" s="387" t="str">
        <f t="shared" si="29"/>
        <v>No</v>
      </c>
      <c r="U34" s="387" t="str">
        <f t="shared" si="30"/>
        <v>No</v>
      </c>
      <c r="V34" s="387" t="str">
        <f t="shared" si="31"/>
        <v>No</v>
      </c>
      <c r="W34" s="201">
        <f t="shared" si="19"/>
        <v>10</v>
      </c>
      <c r="X34" s="201">
        <f t="shared" si="20"/>
        <v>14</v>
      </c>
      <c r="Y34" s="201">
        <f t="shared" si="21"/>
        <v>18</v>
      </c>
      <c r="Z34" s="201">
        <f t="shared" si="22"/>
        <v>22</v>
      </c>
    </row>
    <row r="35" spans="2:26" hidden="1">
      <c r="B35" s="201" t="s">
        <v>620</v>
      </c>
      <c r="C35" s="201" t="str">
        <f>'Daily Mbr Ins'!C62</f>
        <v>005</v>
      </c>
      <c r="D35" s="277">
        <f>'Daily Mbr Ins'!B62</f>
        <v>8105</v>
      </c>
      <c r="E35" s="277" t="str">
        <f>'Daily Mbr Ins'!D62</f>
        <v>Willcox</v>
      </c>
      <c r="F35" s="201">
        <f>'Daily Mbr Ins'!F62</f>
        <v>4</v>
      </c>
      <c r="G35" s="201">
        <f>'Daily Mbr Ins'!L62</f>
        <v>0</v>
      </c>
      <c r="H35" s="241">
        <f t="shared" si="17"/>
        <v>0</v>
      </c>
      <c r="I35" s="242">
        <f t="shared" si="1"/>
        <v>4</v>
      </c>
      <c r="J35" s="201">
        <f>'Daily Mbr Ins'!N62</f>
        <v>3</v>
      </c>
      <c r="K35" s="201">
        <f>'Daily Mbr Ins'!T62</f>
        <v>0</v>
      </c>
      <c r="L35" s="241">
        <f t="shared" si="18"/>
        <v>0</v>
      </c>
      <c r="M35" s="201">
        <f t="shared" si="3"/>
        <v>3</v>
      </c>
      <c r="N35" s="256" t="str">
        <f t="shared" si="23"/>
        <v>No</v>
      </c>
      <c r="O35" s="256" t="str">
        <f t="shared" si="24"/>
        <v>No</v>
      </c>
      <c r="P35" s="256" t="str">
        <f t="shared" si="25"/>
        <v>No</v>
      </c>
      <c r="Q35" s="256" t="str">
        <f t="shared" si="26"/>
        <v>No</v>
      </c>
      <c r="R35" s="387" t="str">
        <f t="shared" si="27"/>
        <v>No</v>
      </c>
      <c r="S35" s="387" t="str">
        <f t="shared" si="28"/>
        <v>No</v>
      </c>
      <c r="T35" s="387" t="str">
        <f t="shared" si="29"/>
        <v>No</v>
      </c>
      <c r="U35" s="387" t="str">
        <f t="shared" si="30"/>
        <v>No</v>
      </c>
      <c r="V35" s="387" t="str">
        <f t="shared" si="31"/>
        <v>No</v>
      </c>
      <c r="W35" s="201">
        <f t="shared" si="19"/>
        <v>4</v>
      </c>
      <c r="X35" s="201">
        <f t="shared" si="20"/>
        <v>8</v>
      </c>
      <c r="Y35" s="201">
        <f t="shared" si="21"/>
        <v>12</v>
      </c>
      <c r="Z35" s="201">
        <f t="shared" si="22"/>
        <v>16</v>
      </c>
    </row>
    <row r="36" spans="2:26" hidden="1">
      <c r="B36" s="201" t="s">
        <v>620</v>
      </c>
      <c r="C36" s="201" t="str">
        <f>'Daily Mbr Ins'!C89</f>
        <v>005</v>
      </c>
      <c r="D36" s="201">
        <f>'Daily Mbr Ins'!B89</f>
        <v>10762</v>
      </c>
      <c r="E36" s="201" t="str">
        <f>'Daily Mbr Ins'!D89</f>
        <v>Tucson</v>
      </c>
      <c r="F36" s="201">
        <f>'Daily Mbr Ins'!F89</f>
        <v>12</v>
      </c>
      <c r="G36" s="201">
        <f>'Daily Mbr Ins'!L89</f>
        <v>-2</v>
      </c>
      <c r="H36" s="241">
        <f t="shared" si="17"/>
        <v>-16.666666666666668</v>
      </c>
      <c r="I36" s="242">
        <f t="shared" si="1"/>
        <v>14</v>
      </c>
      <c r="J36" s="201">
        <f>'Daily Mbr Ins'!N89</f>
        <v>4</v>
      </c>
      <c r="K36" s="201">
        <f>'Daily Mbr Ins'!T89</f>
        <v>0</v>
      </c>
      <c r="L36" s="241">
        <f t="shared" si="18"/>
        <v>0</v>
      </c>
      <c r="M36" s="201">
        <f t="shared" si="3"/>
        <v>4</v>
      </c>
      <c r="N36" s="256" t="str">
        <f t="shared" si="23"/>
        <v>Yes</v>
      </c>
      <c r="O36" s="256" t="str">
        <f t="shared" si="24"/>
        <v>Yes</v>
      </c>
      <c r="P36" s="256" t="str">
        <f t="shared" si="25"/>
        <v>No</v>
      </c>
      <c r="Q36" s="256" t="str">
        <f t="shared" si="26"/>
        <v>No</v>
      </c>
      <c r="R36" s="387" t="str">
        <f t="shared" si="27"/>
        <v>No</v>
      </c>
      <c r="S36" s="387" t="str">
        <f t="shared" si="28"/>
        <v>Yes</v>
      </c>
      <c r="T36" s="387" t="str">
        <f t="shared" si="29"/>
        <v>Yes</v>
      </c>
      <c r="U36" s="387" t="str">
        <f t="shared" si="30"/>
        <v>No</v>
      </c>
      <c r="V36" s="387" t="str">
        <f t="shared" si="31"/>
        <v>No</v>
      </c>
      <c r="W36" s="201">
        <f t="shared" si="19"/>
        <v>14</v>
      </c>
      <c r="X36" s="201">
        <f t="shared" si="20"/>
        <v>26</v>
      </c>
      <c r="Y36" s="201">
        <f t="shared" si="21"/>
        <v>38</v>
      </c>
      <c r="Z36" s="201">
        <f t="shared" si="22"/>
        <v>50</v>
      </c>
    </row>
    <row r="37" spans="2:26" hidden="1">
      <c r="B37" s="201" t="s">
        <v>620</v>
      </c>
      <c r="C37" s="201" t="str">
        <f>'Daily Mbr Ins'!C139</f>
        <v>005</v>
      </c>
      <c r="D37" s="201">
        <f>'Daily Mbr Ins'!B139</f>
        <v>14230</v>
      </c>
      <c r="E37" s="201" t="str">
        <f>'Daily Mbr Ins'!D139</f>
        <v>Vail</v>
      </c>
      <c r="F37" s="201">
        <f>'Daily Mbr Ins'!F139</f>
        <v>11</v>
      </c>
      <c r="G37" s="201">
        <f>'Daily Mbr Ins'!L139</f>
        <v>-3</v>
      </c>
      <c r="H37" s="241">
        <f t="shared" si="17"/>
        <v>-27.272727272727273</v>
      </c>
      <c r="I37" s="242">
        <f t="shared" si="1"/>
        <v>14</v>
      </c>
      <c r="J37" s="201">
        <f>'Daily Mbr Ins'!N139</f>
        <v>4</v>
      </c>
      <c r="K37" s="201">
        <f>'Daily Mbr Ins'!T139</f>
        <v>-2</v>
      </c>
      <c r="L37" s="241">
        <f t="shared" si="18"/>
        <v>-50</v>
      </c>
      <c r="M37" s="201">
        <f t="shared" si="3"/>
        <v>6</v>
      </c>
      <c r="N37" s="256" t="str">
        <f t="shared" si="23"/>
        <v>Yes</v>
      </c>
      <c r="O37" s="256" t="str">
        <f t="shared" si="24"/>
        <v>No</v>
      </c>
      <c r="P37" s="256" t="str">
        <f t="shared" si="25"/>
        <v>No</v>
      </c>
      <c r="Q37" s="256" t="str">
        <f t="shared" si="26"/>
        <v>No</v>
      </c>
      <c r="R37" s="387" t="str">
        <f t="shared" si="27"/>
        <v>No</v>
      </c>
      <c r="S37" s="387" t="str">
        <f t="shared" si="28"/>
        <v>No</v>
      </c>
      <c r="T37" s="387" t="str">
        <f t="shared" si="29"/>
        <v>Yes</v>
      </c>
      <c r="U37" s="387" t="str">
        <f t="shared" si="30"/>
        <v>No</v>
      </c>
      <c r="V37" s="387" t="str">
        <f t="shared" si="31"/>
        <v>No</v>
      </c>
      <c r="W37" s="201">
        <f t="shared" si="19"/>
        <v>14</v>
      </c>
      <c r="X37" s="201">
        <f t="shared" si="20"/>
        <v>25</v>
      </c>
      <c r="Y37" s="201">
        <f t="shared" si="21"/>
        <v>36</v>
      </c>
      <c r="Z37" s="201">
        <f t="shared" si="22"/>
        <v>47</v>
      </c>
    </row>
    <row r="38" spans="2:26" hidden="1">
      <c r="B38" s="201" t="s">
        <v>620</v>
      </c>
      <c r="C38" s="201" t="str">
        <f>'Daily Mbr Ins'!C36</f>
        <v>006</v>
      </c>
      <c r="D38" s="201">
        <f>'Daily Mbr Ins'!B36</f>
        <v>5542</v>
      </c>
      <c r="E38" s="201" t="str">
        <f>'Daily Mbr Ins'!D36</f>
        <v>San Manuel</v>
      </c>
      <c r="F38" s="201">
        <f>'Daily Mbr Ins'!F36</f>
        <v>5</v>
      </c>
      <c r="G38" s="201">
        <f>'Daily Mbr Ins'!L36</f>
        <v>0</v>
      </c>
      <c r="H38" s="241">
        <f t="shared" si="17"/>
        <v>0</v>
      </c>
      <c r="I38" s="242">
        <f t="shared" si="1"/>
        <v>5</v>
      </c>
      <c r="J38" s="201">
        <f>'Daily Mbr Ins'!N36</f>
        <v>3</v>
      </c>
      <c r="K38" s="201">
        <f>'Daily Mbr Ins'!T36</f>
        <v>0</v>
      </c>
      <c r="L38" s="241">
        <f t="shared" si="18"/>
        <v>0</v>
      </c>
      <c r="M38" s="201">
        <f t="shared" si="3"/>
        <v>3</v>
      </c>
      <c r="N38" s="256" t="str">
        <f t="shared" si="23"/>
        <v>Yes</v>
      </c>
      <c r="O38" s="256" t="str">
        <f t="shared" si="24"/>
        <v>No</v>
      </c>
      <c r="P38" s="256" t="str">
        <f t="shared" si="25"/>
        <v>No</v>
      </c>
      <c r="Q38" s="256" t="str">
        <f t="shared" si="26"/>
        <v>No</v>
      </c>
      <c r="R38" s="387" t="str">
        <f t="shared" si="27"/>
        <v>No</v>
      </c>
      <c r="S38" s="387" t="str">
        <f t="shared" si="28"/>
        <v>No</v>
      </c>
      <c r="T38" s="387" t="str">
        <f t="shared" si="29"/>
        <v>Yes</v>
      </c>
      <c r="U38" s="387" t="str">
        <f t="shared" si="30"/>
        <v>No</v>
      </c>
      <c r="V38" s="387" t="str">
        <f t="shared" si="31"/>
        <v>No</v>
      </c>
      <c r="W38" s="201">
        <f t="shared" si="19"/>
        <v>5</v>
      </c>
      <c r="X38" s="201">
        <f t="shared" si="20"/>
        <v>10</v>
      </c>
      <c r="Y38" s="201">
        <f t="shared" si="21"/>
        <v>15</v>
      </c>
      <c r="Z38" s="201">
        <f t="shared" si="22"/>
        <v>20</v>
      </c>
    </row>
    <row r="39" spans="2:26" hidden="1">
      <c r="B39" s="201" t="s">
        <v>620</v>
      </c>
      <c r="C39" s="201" t="str">
        <f>'Daily Mbr Ins'!C44</f>
        <v>006</v>
      </c>
      <c r="D39" s="201">
        <f>'Daily Mbr Ins'!B44</f>
        <v>6933</v>
      </c>
      <c r="E39" s="201" t="str">
        <f>'Daily Mbr Ins'!D44</f>
        <v>Tucson</v>
      </c>
      <c r="F39" s="201">
        <f>'Daily Mbr Ins'!F44</f>
        <v>7</v>
      </c>
      <c r="G39" s="201">
        <f>'Daily Mbr Ins'!L44</f>
        <v>0</v>
      </c>
      <c r="H39" s="241">
        <f t="shared" si="17"/>
        <v>0</v>
      </c>
      <c r="I39" s="242">
        <f t="shared" si="1"/>
        <v>7</v>
      </c>
      <c r="J39" s="201">
        <f>'Daily Mbr Ins'!N44</f>
        <v>3</v>
      </c>
      <c r="K39" s="201">
        <f>'Daily Mbr Ins'!T44</f>
        <v>0</v>
      </c>
      <c r="L39" s="241">
        <f t="shared" si="18"/>
        <v>0</v>
      </c>
      <c r="M39" s="201">
        <f t="shared" si="3"/>
        <v>3</v>
      </c>
      <c r="N39" s="256" t="str">
        <f t="shared" si="23"/>
        <v>Yes</v>
      </c>
      <c r="O39" s="256" t="str">
        <f t="shared" si="24"/>
        <v>No</v>
      </c>
      <c r="P39" s="256" t="str">
        <f t="shared" si="25"/>
        <v>No</v>
      </c>
      <c r="Q39" s="256" t="str">
        <f t="shared" si="26"/>
        <v>No</v>
      </c>
      <c r="R39" s="387" t="str">
        <f t="shared" si="27"/>
        <v>No</v>
      </c>
      <c r="S39" s="387" t="str">
        <f t="shared" si="28"/>
        <v>No</v>
      </c>
      <c r="T39" s="387" t="str">
        <f t="shared" si="29"/>
        <v>Yes</v>
      </c>
      <c r="U39" s="387" t="str">
        <f t="shared" si="30"/>
        <v>No</v>
      </c>
      <c r="V39" s="387" t="str">
        <f t="shared" si="31"/>
        <v>No</v>
      </c>
      <c r="W39" s="277">
        <f t="shared" si="19"/>
        <v>7</v>
      </c>
      <c r="X39" s="277">
        <f t="shared" si="20"/>
        <v>14</v>
      </c>
      <c r="Y39" s="277">
        <f t="shared" si="21"/>
        <v>21</v>
      </c>
      <c r="Z39" s="277">
        <f t="shared" si="22"/>
        <v>28</v>
      </c>
    </row>
    <row r="40" spans="2:26" hidden="1">
      <c r="B40" s="201" t="s">
        <v>620</v>
      </c>
      <c r="C40" s="201" t="str">
        <f>'Daily Mbr Ins'!C111</f>
        <v>006</v>
      </c>
      <c r="D40" s="201">
        <f>'Daily Mbr Ins'!B111</f>
        <v>12345</v>
      </c>
      <c r="E40" s="201" t="str">
        <f>'Daily Mbr Ins'!D111</f>
        <v>Catalina</v>
      </c>
      <c r="F40" s="201">
        <f>'Daily Mbr Ins'!F111</f>
        <v>11</v>
      </c>
      <c r="G40" s="201">
        <f>'Daily Mbr Ins'!L111</f>
        <v>-2</v>
      </c>
      <c r="H40" s="241">
        <f t="shared" si="17"/>
        <v>-18.181818181818183</v>
      </c>
      <c r="I40" s="242">
        <f t="shared" si="1"/>
        <v>13</v>
      </c>
      <c r="J40" s="201">
        <f>'Daily Mbr Ins'!N111</f>
        <v>4</v>
      </c>
      <c r="K40" s="201">
        <f>'Daily Mbr Ins'!T111</f>
        <v>0</v>
      </c>
      <c r="L40" s="241">
        <f t="shared" si="18"/>
        <v>0</v>
      </c>
      <c r="M40" s="201">
        <f t="shared" si="3"/>
        <v>4</v>
      </c>
      <c r="N40" s="256" t="str">
        <f t="shared" si="23"/>
        <v>Yes</v>
      </c>
      <c r="O40" s="256" t="str">
        <f t="shared" si="24"/>
        <v>Yes</v>
      </c>
      <c r="P40" s="256" t="str">
        <f t="shared" si="25"/>
        <v>No</v>
      </c>
      <c r="Q40" s="256" t="str">
        <f t="shared" si="26"/>
        <v>No</v>
      </c>
      <c r="R40" s="387" t="str">
        <f t="shared" si="27"/>
        <v>No</v>
      </c>
      <c r="S40" s="387" t="str">
        <f t="shared" si="28"/>
        <v>No</v>
      </c>
      <c r="T40" s="387" t="str">
        <f t="shared" si="29"/>
        <v>Yes</v>
      </c>
      <c r="U40" s="387" t="str">
        <f t="shared" si="30"/>
        <v>No</v>
      </c>
      <c r="V40" s="387" t="str">
        <f t="shared" si="31"/>
        <v>No</v>
      </c>
      <c r="W40" s="277">
        <f t="shared" si="19"/>
        <v>13</v>
      </c>
      <c r="X40" s="277">
        <f t="shared" si="20"/>
        <v>24</v>
      </c>
      <c r="Y40" s="277">
        <f t="shared" si="21"/>
        <v>35</v>
      </c>
      <c r="Z40" s="277">
        <f t="shared" si="22"/>
        <v>46</v>
      </c>
    </row>
    <row r="41" spans="2:26" hidden="1">
      <c r="B41" s="277" t="s">
        <v>620</v>
      </c>
      <c r="C41" s="277" t="str">
        <f>'Daily Mbr Ins'!C121</f>
        <v>006</v>
      </c>
      <c r="D41" s="277">
        <f>'Daily Mbr Ins'!B121</f>
        <v>13272</v>
      </c>
      <c r="E41" s="277" t="str">
        <f>'Daily Mbr Ins'!D121</f>
        <v>Oro Valley</v>
      </c>
      <c r="F41" s="201">
        <f>'Daily Mbr Ins'!F121</f>
        <v>12</v>
      </c>
      <c r="G41" s="201">
        <f>'Daily Mbr Ins'!L121</f>
        <v>3</v>
      </c>
      <c r="H41" s="241">
        <f t="shared" si="17"/>
        <v>25</v>
      </c>
      <c r="I41" s="242">
        <f t="shared" si="1"/>
        <v>9</v>
      </c>
      <c r="J41" s="201">
        <f>'Daily Mbr Ins'!N121</f>
        <v>4</v>
      </c>
      <c r="K41" s="201">
        <f>'Daily Mbr Ins'!T121</f>
        <v>0</v>
      </c>
      <c r="L41" s="241">
        <f t="shared" si="18"/>
        <v>0</v>
      </c>
      <c r="M41" s="201">
        <f t="shared" si="3"/>
        <v>4</v>
      </c>
      <c r="N41" s="256" t="str">
        <f t="shared" si="23"/>
        <v>Yes</v>
      </c>
      <c r="O41" s="256" t="str">
        <f t="shared" si="24"/>
        <v>Yes</v>
      </c>
      <c r="P41" s="256" t="str">
        <f t="shared" si="25"/>
        <v>No</v>
      </c>
      <c r="Q41" s="256" t="str">
        <f t="shared" si="26"/>
        <v>No</v>
      </c>
      <c r="R41" s="387" t="str">
        <f t="shared" si="27"/>
        <v>No</v>
      </c>
      <c r="S41" s="387" t="str">
        <f t="shared" si="28"/>
        <v>Yes</v>
      </c>
      <c r="T41" s="387" t="str">
        <f t="shared" si="29"/>
        <v>Yes</v>
      </c>
      <c r="U41" s="387" t="str">
        <f t="shared" si="30"/>
        <v>Yes</v>
      </c>
      <c r="V41" s="387" t="str">
        <f t="shared" si="31"/>
        <v>No</v>
      </c>
      <c r="W41" s="277">
        <f t="shared" si="19"/>
        <v>9</v>
      </c>
      <c r="X41" s="277">
        <f t="shared" si="20"/>
        <v>21</v>
      </c>
      <c r="Y41" s="277">
        <f t="shared" si="21"/>
        <v>33</v>
      </c>
      <c r="Z41" s="277">
        <f t="shared" si="22"/>
        <v>45</v>
      </c>
    </row>
    <row r="42" spans="2:26" hidden="1">
      <c r="B42" s="201" t="s">
        <v>625</v>
      </c>
      <c r="C42" s="201" t="str">
        <f>'Daily Mbr Ins'!C87</f>
        <v>007</v>
      </c>
      <c r="D42" s="201">
        <f>'Daily Mbr Ins'!B87</f>
        <v>10441</v>
      </c>
      <c r="E42" s="201" t="str">
        <f>'Daily Mbr Ins'!D87</f>
        <v>Tucson</v>
      </c>
      <c r="F42" s="201">
        <f>'Daily Mbr Ins'!F87</f>
        <v>14</v>
      </c>
      <c r="G42" s="201">
        <f>'Daily Mbr Ins'!L87</f>
        <v>0</v>
      </c>
      <c r="H42" s="241">
        <f t="shared" si="17"/>
        <v>0</v>
      </c>
      <c r="I42" s="242">
        <f t="shared" si="1"/>
        <v>14</v>
      </c>
      <c r="J42" s="201">
        <f>'Daily Mbr Ins'!N87</f>
        <v>5</v>
      </c>
      <c r="K42" s="201">
        <f>'Daily Mbr Ins'!T87</f>
        <v>0</v>
      </c>
      <c r="L42" s="241">
        <f t="shared" si="18"/>
        <v>0</v>
      </c>
      <c r="M42" s="201">
        <f t="shared" si="3"/>
        <v>5</v>
      </c>
      <c r="N42" s="256" t="str">
        <f t="shared" si="23"/>
        <v>Yes</v>
      </c>
      <c r="O42" s="256" t="str">
        <f t="shared" si="24"/>
        <v>No</v>
      </c>
      <c r="P42" s="256" t="str">
        <f t="shared" si="25"/>
        <v>No</v>
      </c>
      <c r="Q42" s="256" t="str">
        <f t="shared" si="26"/>
        <v>No</v>
      </c>
      <c r="R42" s="387" t="str">
        <f t="shared" si="27"/>
        <v>No</v>
      </c>
      <c r="S42" s="387" t="str">
        <f t="shared" si="28"/>
        <v>No</v>
      </c>
      <c r="T42" s="387" t="str">
        <f t="shared" si="29"/>
        <v>Yes</v>
      </c>
      <c r="U42" s="387" t="str">
        <f t="shared" si="30"/>
        <v>Yes</v>
      </c>
      <c r="V42" s="387" t="str">
        <f t="shared" si="31"/>
        <v>Yes</v>
      </c>
      <c r="W42" s="277">
        <f t="shared" si="19"/>
        <v>14</v>
      </c>
      <c r="X42" s="277">
        <f t="shared" si="20"/>
        <v>28</v>
      </c>
      <c r="Y42" s="277">
        <f t="shared" si="21"/>
        <v>42</v>
      </c>
      <c r="Z42" s="277">
        <f t="shared" si="22"/>
        <v>56</v>
      </c>
    </row>
    <row r="43" spans="2:26" hidden="1">
      <c r="B43" s="201" t="s">
        <v>625</v>
      </c>
      <c r="C43" s="201" t="str">
        <f>'Daily Mbr Ins'!C101</f>
        <v>007</v>
      </c>
      <c r="D43" s="201">
        <f>'Daily Mbr Ins'!B101</f>
        <v>11855</v>
      </c>
      <c r="E43" s="201" t="str">
        <f>'Daily Mbr Ins'!D101</f>
        <v>Tucson</v>
      </c>
      <c r="F43" s="201">
        <f>'Daily Mbr Ins'!F101</f>
        <v>6</v>
      </c>
      <c r="G43" s="201">
        <f>'Daily Mbr Ins'!L101</f>
        <v>0</v>
      </c>
      <c r="H43" s="241">
        <f t="shared" si="17"/>
        <v>0</v>
      </c>
      <c r="I43" s="242">
        <f t="shared" si="1"/>
        <v>6</v>
      </c>
      <c r="J43" s="201">
        <f>'Daily Mbr Ins'!N101</f>
        <v>3</v>
      </c>
      <c r="K43" s="201">
        <f>'Daily Mbr Ins'!T101</f>
        <v>-1</v>
      </c>
      <c r="L43" s="241">
        <f t="shared" si="18"/>
        <v>-33.333333333333336</v>
      </c>
      <c r="M43" s="201">
        <f t="shared" si="3"/>
        <v>4</v>
      </c>
      <c r="N43" s="256" t="str">
        <f t="shared" si="23"/>
        <v>Yes</v>
      </c>
      <c r="O43" s="256" t="str">
        <f t="shared" si="24"/>
        <v>Yes</v>
      </c>
      <c r="P43" s="256" t="str">
        <f t="shared" si="25"/>
        <v>No</v>
      </c>
      <c r="Q43" s="256" t="str">
        <f t="shared" si="26"/>
        <v>No</v>
      </c>
      <c r="R43" s="387" t="str">
        <f t="shared" si="27"/>
        <v>No</v>
      </c>
      <c r="S43" s="387" t="str">
        <f t="shared" si="28"/>
        <v>No</v>
      </c>
      <c r="T43" s="387" t="str">
        <f t="shared" si="29"/>
        <v>Yes</v>
      </c>
      <c r="U43" s="387" t="str">
        <f t="shared" si="30"/>
        <v>No</v>
      </c>
      <c r="V43" s="387" t="str">
        <f t="shared" si="31"/>
        <v>Yes</v>
      </c>
      <c r="W43" s="277">
        <f t="shared" si="19"/>
        <v>6</v>
      </c>
      <c r="X43" s="277">
        <f t="shared" si="20"/>
        <v>12</v>
      </c>
      <c r="Y43" s="277">
        <f t="shared" si="21"/>
        <v>18</v>
      </c>
      <c r="Z43" s="277">
        <f t="shared" si="22"/>
        <v>24</v>
      </c>
    </row>
    <row r="44" spans="2:26" hidden="1">
      <c r="B44" s="201" t="s">
        <v>625</v>
      </c>
      <c r="C44" s="201" t="str">
        <f>'Daily Mbr Ins'!C114</f>
        <v>007</v>
      </c>
      <c r="D44" s="201">
        <f>'Daily Mbr Ins'!B114</f>
        <v>12696</v>
      </c>
      <c r="E44" s="201" t="str">
        <f>'Daily Mbr Ins'!D114</f>
        <v>Tucson</v>
      </c>
      <c r="F44" s="201">
        <f>'Daily Mbr Ins'!F114</f>
        <v>10</v>
      </c>
      <c r="G44" s="201">
        <f>'Daily Mbr Ins'!L114</f>
        <v>-5</v>
      </c>
      <c r="H44" s="241">
        <f t="shared" si="17"/>
        <v>-50</v>
      </c>
      <c r="I44" s="242">
        <f t="shared" si="1"/>
        <v>15</v>
      </c>
      <c r="J44" s="201">
        <f>'Daily Mbr Ins'!N114</f>
        <v>4</v>
      </c>
      <c r="K44" s="201">
        <f>'Daily Mbr Ins'!T114</f>
        <v>0</v>
      </c>
      <c r="L44" s="241">
        <f t="shared" si="18"/>
        <v>0</v>
      </c>
      <c r="M44" s="201">
        <f t="shared" si="3"/>
        <v>4</v>
      </c>
      <c r="N44" s="256" t="str">
        <f t="shared" si="23"/>
        <v>Yes</v>
      </c>
      <c r="O44" s="256" t="str">
        <f t="shared" si="24"/>
        <v>Yes</v>
      </c>
      <c r="P44" s="256" t="str">
        <f t="shared" si="25"/>
        <v>No</v>
      </c>
      <c r="Q44" s="256" t="str">
        <f t="shared" si="26"/>
        <v>No</v>
      </c>
      <c r="R44" s="387" t="str">
        <f t="shared" si="27"/>
        <v>No</v>
      </c>
      <c r="S44" s="387" t="str">
        <f t="shared" si="28"/>
        <v>Yes</v>
      </c>
      <c r="T44" s="387" t="str">
        <f t="shared" si="29"/>
        <v>Yes</v>
      </c>
      <c r="U44" s="387" t="str">
        <f t="shared" si="30"/>
        <v>No</v>
      </c>
      <c r="V44" s="387" t="str">
        <f t="shared" si="31"/>
        <v>No</v>
      </c>
      <c r="W44" s="277">
        <f t="shared" si="19"/>
        <v>15</v>
      </c>
      <c r="X44" s="277">
        <f t="shared" si="20"/>
        <v>25</v>
      </c>
      <c r="Y44" s="277">
        <f t="shared" si="21"/>
        <v>35</v>
      </c>
      <c r="Z44" s="277">
        <f t="shared" si="22"/>
        <v>45</v>
      </c>
    </row>
    <row r="45" spans="2:26" hidden="1">
      <c r="B45" s="201" t="s">
        <v>625</v>
      </c>
      <c r="C45" s="201" t="str">
        <f>'Daily Mbr Ins'!C124</f>
        <v>007</v>
      </c>
      <c r="D45" s="246">
        <f>'Daily Mbr Ins'!B124</f>
        <v>13435</v>
      </c>
      <c r="E45" s="246" t="str">
        <f>'Daily Mbr Ins'!D124</f>
        <v>Davis-Monthan Afb,</v>
      </c>
      <c r="F45" s="201">
        <f>'Daily Mbr Ins'!F124</f>
        <v>4</v>
      </c>
      <c r="G45" s="201">
        <f>'Daily Mbr Ins'!L124</f>
        <v>0</v>
      </c>
      <c r="H45" s="241">
        <f t="shared" si="17"/>
        <v>0</v>
      </c>
      <c r="I45" s="242">
        <f t="shared" si="1"/>
        <v>4</v>
      </c>
      <c r="J45" s="201">
        <f>'Daily Mbr Ins'!N124</f>
        <v>3</v>
      </c>
      <c r="K45" s="201">
        <f>'Daily Mbr Ins'!T124</f>
        <v>0</v>
      </c>
      <c r="L45" s="241">
        <f t="shared" si="18"/>
        <v>0</v>
      </c>
      <c r="M45" s="201">
        <f t="shared" si="3"/>
        <v>3</v>
      </c>
      <c r="N45" s="256"/>
      <c r="O45" s="256"/>
      <c r="P45" s="256"/>
      <c r="Q45" s="256"/>
      <c r="R45" s="387"/>
      <c r="S45" s="387"/>
      <c r="T45" s="387"/>
      <c r="U45" s="387"/>
      <c r="V45" s="387"/>
      <c r="W45" s="277">
        <f t="shared" si="19"/>
        <v>4</v>
      </c>
      <c r="X45" s="277">
        <f t="shared" si="20"/>
        <v>8</v>
      </c>
      <c r="Y45" s="277">
        <f t="shared" si="21"/>
        <v>12</v>
      </c>
      <c r="Z45" s="277">
        <f t="shared" si="22"/>
        <v>16</v>
      </c>
    </row>
    <row r="46" spans="2:26" hidden="1">
      <c r="B46" s="201" t="s">
        <v>620</v>
      </c>
      <c r="C46" s="201" t="str">
        <f>'Daily Mbr Ins'!C19</f>
        <v>008</v>
      </c>
      <c r="D46" s="201">
        <f>'Daily Mbr Ins'!B19</f>
        <v>3121</v>
      </c>
      <c r="E46" s="201" t="str">
        <f>'Daily Mbr Ins'!D19</f>
        <v>Chandler</v>
      </c>
      <c r="F46" s="201">
        <f>'Daily Mbr Ins'!F19</f>
        <v>20</v>
      </c>
      <c r="G46" s="201">
        <f>'Daily Mbr Ins'!L19</f>
        <v>0</v>
      </c>
      <c r="H46" s="241">
        <f t="shared" si="17"/>
        <v>0</v>
      </c>
      <c r="I46" s="242">
        <f t="shared" si="1"/>
        <v>20</v>
      </c>
      <c r="J46" s="201">
        <f>'Daily Mbr Ins'!N19</f>
        <v>7</v>
      </c>
      <c r="K46" s="201">
        <f>'Daily Mbr Ins'!T19</f>
        <v>-1</v>
      </c>
      <c r="L46" s="241">
        <f t="shared" si="18"/>
        <v>-14.285714285714286</v>
      </c>
      <c r="M46" s="201">
        <f t="shared" si="3"/>
        <v>8</v>
      </c>
      <c r="N46" s="256" t="str">
        <f t="shared" ref="N46:N54" si="32">IF(COUNTIF(Missing185,D46)=0,"Yes","No")</f>
        <v>Yes</v>
      </c>
      <c r="O46" s="256" t="str">
        <f t="shared" ref="O46:O54" si="33">IF(COUNTIF(Missing365,D46)=0,"Yes","No")</f>
        <v>Yes</v>
      </c>
      <c r="P46" s="256" t="str">
        <f t="shared" ref="P46:P54" si="34">IF(COUNTIF(Missing1728,D46)=0,"Yes","No")</f>
        <v>No</v>
      </c>
      <c r="Q46" s="256" t="str">
        <f t="shared" ref="Q46:Q54" si="35">IF(COUNTIF(MissingSP7,D46)=0,"Yes","No")</f>
        <v>No</v>
      </c>
      <c r="R46" s="387" t="str">
        <f t="shared" ref="R46:R54" si="36">IF(AND($S46&gt;="Yes", $T46&gt;="Yes", $U46&gt;="Yes", $V46&gt;="Yes"), "Yes", "No")</f>
        <v>No</v>
      </c>
      <c r="S46" s="387" t="str">
        <f t="shared" ref="S46:S54" si="37">IF((COUNTIF(ProgramDir,D46)=0),"No","Yes")</f>
        <v>No</v>
      </c>
      <c r="T46" s="387" t="str">
        <f t="shared" ref="T46:T54" si="38">IF(COUNTIF(NonCompliantGrandKnight,D46)=0,"No","Yes")</f>
        <v>Yes</v>
      </c>
      <c r="U46" s="387" t="str">
        <f t="shared" ref="U46:U54" si="39">IF(COUNTIF(FamilyDir,D46)=0,"No","Yes")</f>
        <v>No</v>
      </c>
      <c r="V46" s="387" t="str">
        <f t="shared" ref="V46:V54" si="40">IF(COUNTIF(CommunityDir,D46)=0,"No","Yes")</f>
        <v>No</v>
      </c>
      <c r="W46" s="277">
        <f t="shared" si="19"/>
        <v>20</v>
      </c>
      <c r="X46" s="277">
        <f t="shared" si="20"/>
        <v>40</v>
      </c>
      <c r="Y46" s="277">
        <f t="shared" si="21"/>
        <v>60</v>
      </c>
      <c r="Z46" s="277">
        <f t="shared" si="22"/>
        <v>80</v>
      </c>
    </row>
    <row r="47" spans="2:26" hidden="1">
      <c r="B47" s="201" t="s">
        <v>620</v>
      </c>
      <c r="C47" s="201" t="str">
        <f>'Daily Mbr Ins'!C78</f>
        <v>008</v>
      </c>
      <c r="D47" s="201">
        <f>'Daily Mbr Ins'!B78</f>
        <v>9678</v>
      </c>
      <c r="E47" s="201" t="str">
        <f>'Daily Mbr Ins'!D78</f>
        <v>Sun Lakes</v>
      </c>
      <c r="F47" s="201">
        <f>'Daily Mbr Ins'!F78</f>
        <v>10</v>
      </c>
      <c r="G47" s="201">
        <f>'Daily Mbr Ins'!L78</f>
        <v>0</v>
      </c>
      <c r="H47" s="241">
        <f t="shared" si="17"/>
        <v>0</v>
      </c>
      <c r="I47" s="242">
        <f t="shared" si="1"/>
        <v>10</v>
      </c>
      <c r="J47" s="201">
        <f>'Daily Mbr Ins'!N78</f>
        <v>4</v>
      </c>
      <c r="K47" s="201">
        <f>'Daily Mbr Ins'!T78</f>
        <v>0</v>
      </c>
      <c r="L47" s="241">
        <f t="shared" si="18"/>
        <v>0</v>
      </c>
      <c r="M47" s="201">
        <f t="shared" si="3"/>
        <v>4</v>
      </c>
      <c r="N47" s="256" t="str">
        <f t="shared" si="32"/>
        <v>Yes</v>
      </c>
      <c r="O47" s="256" t="str">
        <f t="shared" si="33"/>
        <v>No</v>
      </c>
      <c r="P47" s="256" t="str">
        <f t="shared" si="34"/>
        <v>No</v>
      </c>
      <c r="Q47" s="256" t="str">
        <f t="shared" si="35"/>
        <v>No</v>
      </c>
      <c r="R47" s="387" t="str">
        <f t="shared" si="36"/>
        <v>No</v>
      </c>
      <c r="S47" s="387" t="str">
        <f t="shared" si="37"/>
        <v>No</v>
      </c>
      <c r="T47" s="387" t="str">
        <f t="shared" si="38"/>
        <v>Yes</v>
      </c>
      <c r="U47" s="387" t="str">
        <f t="shared" si="39"/>
        <v>No</v>
      </c>
      <c r="V47" s="387" t="str">
        <f t="shared" si="40"/>
        <v>No</v>
      </c>
      <c r="W47" s="277">
        <f t="shared" si="19"/>
        <v>10</v>
      </c>
      <c r="X47" s="277">
        <f t="shared" si="20"/>
        <v>20</v>
      </c>
      <c r="Y47" s="277">
        <f t="shared" si="21"/>
        <v>30</v>
      </c>
      <c r="Z47" s="277">
        <f t="shared" si="22"/>
        <v>40</v>
      </c>
    </row>
    <row r="48" spans="2:26" hidden="1">
      <c r="B48" s="201" t="s">
        <v>620</v>
      </c>
      <c r="C48" s="201" t="str">
        <f>'Daily Mbr Ins'!C88</f>
        <v>008</v>
      </c>
      <c r="D48" s="201">
        <f>'Daily Mbr Ins'!B88</f>
        <v>10540</v>
      </c>
      <c r="E48" s="201" t="str">
        <f>'Daily Mbr Ins'!D88</f>
        <v>Gilbert</v>
      </c>
      <c r="F48" s="201">
        <f>'Daily Mbr Ins'!F88</f>
        <v>26</v>
      </c>
      <c r="G48" s="201">
        <f>'Daily Mbr Ins'!L88</f>
        <v>2</v>
      </c>
      <c r="H48" s="241">
        <f t="shared" si="17"/>
        <v>7.6923076923076925</v>
      </c>
      <c r="I48" s="242">
        <f t="shared" si="1"/>
        <v>24</v>
      </c>
      <c r="J48" s="201">
        <f>'Daily Mbr Ins'!N88</f>
        <v>9</v>
      </c>
      <c r="K48" s="201">
        <f>'Daily Mbr Ins'!T88</f>
        <v>1</v>
      </c>
      <c r="L48" s="241">
        <f t="shared" si="18"/>
        <v>11.111111111111111</v>
      </c>
      <c r="M48" s="201">
        <f t="shared" si="3"/>
        <v>8</v>
      </c>
      <c r="N48" s="256" t="str">
        <f t="shared" si="32"/>
        <v>Yes</v>
      </c>
      <c r="O48" s="256" t="str">
        <f t="shared" si="33"/>
        <v>Yes</v>
      </c>
      <c r="P48" s="256" t="str">
        <f t="shared" si="34"/>
        <v>No</v>
      </c>
      <c r="Q48" s="256" t="str">
        <f t="shared" si="35"/>
        <v>No</v>
      </c>
      <c r="R48" s="387" t="str">
        <f t="shared" si="36"/>
        <v>No</v>
      </c>
      <c r="S48" s="387" t="str">
        <f t="shared" si="37"/>
        <v>No</v>
      </c>
      <c r="T48" s="387" t="str">
        <f t="shared" si="38"/>
        <v>Yes</v>
      </c>
      <c r="U48" s="387" t="str">
        <f t="shared" si="39"/>
        <v>No</v>
      </c>
      <c r="V48" s="387" t="str">
        <f t="shared" si="40"/>
        <v>No</v>
      </c>
      <c r="W48" s="277">
        <f t="shared" si="19"/>
        <v>24</v>
      </c>
      <c r="X48" s="277">
        <f t="shared" si="20"/>
        <v>50</v>
      </c>
      <c r="Y48" s="277">
        <f t="shared" si="21"/>
        <v>76</v>
      </c>
      <c r="Z48" s="277">
        <f t="shared" si="22"/>
        <v>102</v>
      </c>
    </row>
    <row r="49" spans="2:26" hidden="1">
      <c r="B49" s="277" t="s">
        <v>620</v>
      </c>
      <c r="C49" s="277" t="str">
        <f>'Daily Mbr Ins'!C96</f>
        <v>008</v>
      </c>
      <c r="D49" s="277">
        <f>'Daily Mbr Ins'!B96</f>
        <v>11536</v>
      </c>
      <c r="E49" s="277" t="str">
        <f>'Daily Mbr Ins'!D96</f>
        <v>Mesa</v>
      </c>
      <c r="F49" s="201">
        <f>'Daily Mbr Ins'!F96</f>
        <v>19</v>
      </c>
      <c r="G49" s="201">
        <f>'Daily Mbr Ins'!L96</f>
        <v>2</v>
      </c>
      <c r="H49" s="241">
        <f t="shared" si="17"/>
        <v>10.526315789473685</v>
      </c>
      <c r="I49" s="242">
        <f t="shared" si="1"/>
        <v>17</v>
      </c>
      <c r="J49" s="201">
        <f>'Daily Mbr Ins'!N96</f>
        <v>7</v>
      </c>
      <c r="K49" s="201">
        <f>'Daily Mbr Ins'!T96</f>
        <v>2</v>
      </c>
      <c r="L49" s="241">
        <f t="shared" si="18"/>
        <v>28.571428571428573</v>
      </c>
      <c r="M49" s="201">
        <f t="shared" si="3"/>
        <v>5</v>
      </c>
      <c r="N49" s="256" t="str">
        <f t="shared" si="32"/>
        <v>Yes</v>
      </c>
      <c r="O49" s="256" t="str">
        <f t="shared" si="33"/>
        <v>No</v>
      </c>
      <c r="P49" s="256" t="str">
        <f t="shared" si="34"/>
        <v>No</v>
      </c>
      <c r="Q49" s="256" t="str">
        <f t="shared" si="35"/>
        <v>No</v>
      </c>
      <c r="R49" s="387" t="str">
        <f t="shared" si="36"/>
        <v>No</v>
      </c>
      <c r="S49" s="387" t="str">
        <f t="shared" si="37"/>
        <v>No</v>
      </c>
      <c r="T49" s="387" t="str">
        <f t="shared" si="38"/>
        <v>Yes</v>
      </c>
      <c r="U49" s="387" t="str">
        <f t="shared" si="39"/>
        <v>No</v>
      </c>
      <c r="V49" s="387" t="str">
        <f t="shared" si="40"/>
        <v>No</v>
      </c>
      <c r="W49" s="277">
        <f t="shared" si="19"/>
        <v>17</v>
      </c>
      <c r="X49" s="277">
        <f t="shared" si="20"/>
        <v>36</v>
      </c>
      <c r="Y49" s="277">
        <f t="shared" si="21"/>
        <v>55</v>
      </c>
      <c r="Z49" s="277">
        <f t="shared" si="22"/>
        <v>74</v>
      </c>
    </row>
    <row r="50" spans="2:26" hidden="1">
      <c r="B50" s="277" t="s">
        <v>620</v>
      </c>
      <c r="C50" s="277" t="str">
        <f>'Daily Mbr Ins'!C154</f>
        <v>008</v>
      </c>
      <c r="D50" s="277">
        <f>'Daily Mbr Ins'!B154</f>
        <v>16277</v>
      </c>
      <c r="E50" s="277" t="str">
        <f>'Daily Mbr Ins'!D154</f>
        <v>Chandler</v>
      </c>
      <c r="F50" s="201">
        <f>'Daily Mbr Ins'!F154</f>
        <v>6</v>
      </c>
      <c r="G50" s="201">
        <f>'Daily Mbr Ins'!L154</f>
        <v>1</v>
      </c>
      <c r="H50" s="241">
        <f t="shared" si="17"/>
        <v>16.666666666666668</v>
      </c>
      <c r="I50" s="242">
        <f t="shared" si="1"/>
        <v>5</v>
      </c>
      <c r="J50" s="201">
        <f>'Daily Mbr Ins'!N154</f>
        <v>3</v>
      </c>
      <c r="K50" s="201">
        <f>'Daily Mbr Ins'!T154</f>
        <v>1</v>
      </c>
      <c r="L50" s="241">
        <f t="shared" si="18"/>
        <v>33.333333333333336</v>
      </c>
      <c r="M50" s="201">
        <f t="shared" si="3"/>
        <v>2</v>
      </c>
      <c r="N50" s="256" t="str">
        <f t="shared" si="32"/>
        <v>Yes</v>
      </c>
      <c r="O50" s="256" t="str">
        <f t="shared" si="33"/>
        <v>Yes</v>
      </c>
      <c r="P50" s="256" t="str">
        <f t="shared" si="34"/>
        <v>No</v>
      </c>
      <c r="Q50" s="256" t="str">
        <f t="shared" si="35"/>
        <v>No</v>
      </c>
      <c r="R50" s="387" t="str">
        <f t="shared" si="36"/>
        <v>No</v>
      </c>
      <c r="S50" s="387" t="str">
        <f t="shared" si="37"/>
        <v>Yes</v>
      </c>
      <c r="T50" s="387" t="str">
        <f t="shared" si="38"/>
        <v>Yes</v>
      </c>
      <c r="U50" s="387" t="str">
        <f t="shared" si="39"/>
        <v>No</v>
      </c>
      <c r="V50" s="387" t="str">
        <f t="shared" si="40"/>
        <v>Yes</v>
      </c>
      <c r="W50" s="277">
        <f t="shared" si="19"/>
        <v>5</v>
      </c>
      <c r="X50" s="277">
        <f t="shared" si="20"/>
        <v>11</v>
      </c>
      <c r="Y50" s="277">
        <f t="shared" si="21"/>
        <v>17</v>
      </c>
      <c r="Z50" s="277">
        <f t="shared" si="22"/>
        <v>23</v>
      </c>
    </row>
    <row r="51" spans="2:26" hidden="1">
      <c r="B51" s="277" t="s">
        <v>644</v>
      </c>
      <c r="C51" s="277" t="str">
        <f>'Daily Mbr Ins'!C39</f>
        <v>009</v>
      </c>
      <c r="D51" s="277">
        <f>'Daily Mbr Ins'!B39</f>
        <v>6627</v>
      </c>
      <c r="E51" s="277" t="str">
        <f>'Daily Mbr Ins'!D39</f>
        <v>Tempe</v>
      </c>
      <c r="F51" s="201">
        <f>'Daily Mbr Ins'!F39</f>
        <v>10</v>
      </c>
      <c r="G51" s="201">
        <f>'Daily Mbr Ins'!L39</f>
        <v>0</v>
      </c>
      <c r="H51" s="241">
        <f t="shared" si="17"/>
        <v>0</v>
      </c>
      <c r="I51" s="242">
        <f t="shared" si="1"/>
        <v>10</v>
      </c>
      <c r="J51" s="201">
        <f>'Daily Mbr Ins'!N39</f>
        <v>3</v>
      </c>
      <c r="K51" s="201">
        <f>'Daily Mbr Ins'!T39</f>
        <v>0</v>
      </c>
      <c r="L51" s="241">
        <f t="shared" si="18"/>
        <v>0</v>
      </c>
      <c r="M51" s="201">
        <f t="shared" si="3"/>
        <v>3</v>
      </c>
      <c r="N51" s="256" t="str">
        <f t="shared" si="32"/>
        <v>Yes</v>
      </c>
      <c r="O51" s="256" t="str">
        <f t="shared" si="33"/>
        <v>Yes</v>
      </c>
      <c r="P51" s="256" t="str">
        <f t="shared" si="34"/>
        <v>No</v>
      </c>
      <c r="Q51" s="256" t="str">
        <f t="shared" si="35"/>
        <v>No</v>
      </c>
      <c r="R51" s="387" t="str">
        <f t="shared" si="36"/>
        <v>No</v>
      </c>
      <c r="S51" s="387" t="str">
        <f t="shared" si="37"/>
        <v>Yes</v>
      </c>
      <c r="T51" s="387" t="str">
        <f t="shared" si="38"/>
        <v>Yes</v>
      </c>
      <c r="U51" s="387" t="str">
        <f t="shared" si="39"/>
        <v>No</v>
      </c>
      <c r="V51" s="387" t="str">
        <f t="shared" si="40"/>
        <v>No</v>
      </c>
      <c r="W51" s="277">
        <f t="shared" si="19"/>
        <v>10</v>
      </c>
      <c r="X51" s="277">
        <f t="shared" si="20"/>
        <v>20</v>
      </c>
      <c r="Y51" s="277">
        <f t="shared" si="21"/>
        <v>30</v>
      </c>
      <c r="Z51" s="277">
        <f t="shared" si="22"/>
        <v>40</v>
      </c>
    </row>
    <row r="52" spans="2:26" hidden="1">
      <c r="B52" s="277" t="s">
        <v>644</v>
      </c>
      <c r="C52" s="277" t="str">
        <f>'Daily Mbr Ins'!C74</f>
        <v>009</v>
      </c>
      <c r="D52" s="277">
        <f>'Daily Mbr Ins'!B74</f>
        <v>9446</v>
      </c>
      <c r="E52" s="277" t="str">
        <f>'Daily Mbr Ins'!D74</f>
        <v>Mesa</v>
      </c>
      <c r="F52" s="201">
        <f>'Daily Mbr Ins'!F74</f>
        <v>6</v>
      </c>
      <c r="G52" s="201">
        <f>'Daily Mbr Ins'!L74</f>
        <v>0</v>
      </c>
      <c r="H52" s="241">
        <f t="shared" si="17"/>
        <v>0</v>
      </c>
      <c r="I52" s="242">
        <f t="shared" si="1"/>
        <v>6</v>
      </c>
      <c r="J52" s="201">
        <f>'Daily Mbr Ins'!N74</f>
        <v>3</v>
      </c>
      <c r="K52" s="201">
        <f>'Daily Mbr Ins'!T74</f>
        <v>0</v>
      </c>
      <c r="L52" s="241">
        <f t="shared" si="18"/>
        <v>0</v>
      </c>
      <c r="M52" s="201">
        <f t="shared" si="3"/>
        <v>3</v>
      </c>
      <c r="N52" s="256" t="str">
        <f t="shared" si="32"/>
        <v>No</v>
      </c>
      <c r="O52" s="256" t="str">
        <f t="shared" si="33"/>
        <v>No</v>
      </c>
      <c r="P52" s="256" t="str">
        <f t="shared" si="34"/>
        <v>No</v>
      </c>
      <c r="Q52" s="256" t="str">
        <f t="shared" si="35"/>
        <v>No</v>
      </c>
      <c r="R52" s="387" t="str">
        <f t="shared" si="36"/>
        <v>No</v>
      </c>
      <c r="S52" s="387" t="str">
        <f t="shared" si="37"/>
        <v>No</v>
      </c>
      <c r="T52" s="387" t="str">
        <f t="shared" si="38"/>
        <v>No</v>
      </c>
      <c r="U52" s="387" t="str">
        <f t="shared" si="39"/>
        <v>No</v>
      </c>
      <c r="V52" s="387" t="str">
        <f t="shared" si="40"/>
        <v>No</v>
      </c>
      <c r="W52" s="277">
        <f t="shared" si="19"/>
        <v>6</v>
      </c>
      <c r="X52" s="277">
        <f t="shared" si="20"/>
        <v>12</v>
      </c>
      <c r="Y52" s="277">
        <f t="shared" si="21"/>
        <v>18</v>
      </c>
      <c r="Z52" s="277">
        <f t="shared" si="22"/>
        <v>24</v>
      </c>
    </row>
    <row r="53" spans="2:26" hidden="1">
      <c r="B53" s="277" t="s">
        <v>644</v>
      </c>
      <c r="C53" s="277" t="str">
        <f>'Daily Mbr Ins'!C76</f>
        <v>009</v>
      </c>
      <c r="D53" s="277">
        <f>'Daily Mbr Ins'!B76</f>
        <v>9482</v>
      </c>
      <c r="E53" s="277" t="str">
        <f>'Daily Mbr Ins'!D76</f>
        <v>Chandler</v>
      </c>
      <c r="F53" s="201">
        <f>'Daily Mbr Ins'!F76</f>
        <v>23</v>
      </c>
      <c r="G53" s="201">
        <f>'Daily Mbr Ins'!L76</f>
        <v>0</v>
      </c>
      <c r="H53" s="241">
        <f t="shared" si="17"/>
        <v>0</v>
      </c>
      <c r="I53" s="242">
        <f t="shared" si="1"/>
        <v>23</v>
      </c>
      <c r="J53" s="201">
        <f>'Daily Mbr Ins'!N76</f>
        <v>8</v>
      </c>
      <c r="K53" s="201">
        <f>'Daily Mbr Ins'!T76</f>
        <v>1</v>
      </c>
      <c r="L53" s="241">
        <f t="shared" si="18"/>
        <v>12.5</v>
      </c>
      <c r="M53" s="201">
        <f t="shared" si="3"/>
        <v>7</v>
      </c>
      <c r="N53" s="256" t="str">
        <f t="shared" si="32"/>
        <v>Yes</v>
      </c>
      <c r="O53" s="256" t="str">
        <f t="shared" si="33"/>
        <v>Yes</v>
      </c>
      <c r="P53" s="256" t="str">
        <f t="shared" si="34"/>
        <v>No</v>
      </c>
      <c r="Q53" s="256" t="str">
        <f t="shared" si="35"/>
        <v>No</v>
      </c>
      <c r="R53" s="387" t="str">
        <f t="shared" si="36"/>
        <v>Yes</v>
      </c>
      <c r="S53" s="387" t="str">
        <f t="shared" si="37"/>
        <v>Yes</v>
      </c>
      <c r="T53" s="387" t="str">
        <f t="shared" si="38"/>
        <v>Yes</v>
      </c>
      <c r="U53" s="387" t="str">
        <f t="shared" si="39"/>
        <v>Yes</v>
      </c>
      <c r="V53" s="387" t="str">
        <f t="shared" si="40"/>
        <v>Yes</v>
      </c>
      <c r="W53" s="277">
        <f t="shared" si="19"/>
        <v>23</v>
      </c>
      <c r="X53" s="277">
        <f t="shared" si="20"/>
        <v>46</v>
      </c>
      <c r="Y53" s="277">
        <f t="shared" si="21"/>
        <v>69</v>
      </c>
      <c r="Z53" s="277">
        <f t="shared" si="22"/>
        <v>92</v>
      </c>
    </row>
    <row r="54" spans="2:26" hidden="1">
      <c r="B54" s="277" t="s">
        <v>644</v>
      </c>
      <c r="C54" s="277" t="str">
        <f>'Daily Mbr Ins'!C129</f>
        <v>009</v>
      </c>
      <c r="D54" s="277">
        <f>'Daily Mbr Ins'!B129</f>
        <v>13836</v>
      </c>
      <c r="E54" s="277" t="str">
        <f>'Daily Mbr Ins'!D129</f>
        <v>Tempe</v>
      </c>
      <c r="F54" s="201">
        <f>'Daily Mbr Ins'!F129</f>
        <v>7</v>
      </c>
      <c r="G54" s="201">
        <f>'Daily Mbr Ins'!L129</f>
        <v>1</v>
      </c>
      <c r="H54" s="241">
        <f t="shared" si="17"/>
        <v>14.285714285714286</v>
      </c>
      <c r="I54" s="242">
        <f t="shared" si="1"/>
        <v>6</v>
      </c>
      <c r="J54" s="201">
        <f>'Daily Mbr Ins'!N129</f>
        <v>3</v>
      </c>
      <c r="K54" s="201">
        <f>'Daily Mbr Ins'!T129</f>
        <v>0</v>
      </c>
      <c r="L54" s="241">
        <f t="shared" si="18"/>
        <v>0</v>
      </c>
      <c r="M54" s="201">
        <f t="shared" si="3"/>
        <v>3</v>
      </c>
      <c r="N54" s="256" t="str">
        <f t="shared" si="32"/>
        <v>Yes</v>
      </c>
      <c r="O54" s="256" t="str">
        <f t="shared" si="33"/>
        <v>Yes</v>
      </c>
      <c r="P54" s="256" t="str">
        <f t="shared" si="34"/>
        <v>No</v>
      </c>
      <c r="Q54" s="256" t="str">
        <f t="shared" si="35"/>
        <v>No</v>
      </c>
      <c r="R54" s="387" t="str">
        <f t="shared" si="36"/>
        <v>No</v>
      </c>
      <c r="S54" s="387" t="str">
        <f t="shared" si="37"/>
        <v>No</v>
      </c>
      <c r="T54" s="387" t="str">
        <f t="shared" si="38"/>
        <v>No</v>
      </c>
      <c r="U54" s="387" t="str">
        <f t="shared" si="39"/>
        <v>No</v>
      </c>
      <c r="V54" s="387" t="str">
        <f t="shared" si="40"/>
        <v>No</v>
      </c>
      <c r="W54" s="277">
        <f t="shared" si="19"/>
        <v>6</v>
      </c>
      <c r="X54" s="277">
        <f t="shared" si="20"/>
        <v>13</v>
      </c>
      <c r="Y54" s="277">
        <f t="shared" si="21"/>
        <v>20</v>
      </c>
      <c r="Z54" s="277">
        <f t="shared" si="22"/>
        <v>27</v>
      </c>
    </row>
    <row r="55" spans="2:26" hidden="1">
      <c r="B55" s="201" t="s">
        <v>644</v>
      </c>
      <c r="C55" s="201" t="str">
        <f>'Daily Mbr Ins'!C140</f>
        <v>009</v>
      </c>
      <c r="D55" s="246">
        <f>'Daily Mbr Ins'!B140</f>
        <v>14340</v>
      </c>
      <c r="E55" s="246" t="str">
        <f>'Daily Mbr Ins'!D140</f>
        <v>Phoenix</v>
      </c>
      <c r="F55" s="201">
        <f>'Daily Mbr Ins'!F140</f>
        <v>4</v>
      </c>
      <c r="G55" s="201">
        <f>'Daily Mbr Ins'!L140</f>
        <v>0</v>
      </c>
      <c r="H55" s="241">
        <f t="shared" si="17"/>
        <v>0</v>
      </c>
      <c r="I55" s="242">
        <f t="shared" si="1"/>
        <v>4</v>
      </c>
      <c r="J55" s="201">
        <f>'Daily Mbr Ins'!N140</f>
        <v>3</v>
      </c>
      <c r="K55" s="201">
        <f>'Daily Mbr Ins'!T140</f>
        <v>0</v>
      </c>
      <c r="L55" s="241">
        <f t="shared" si="18"/>
        <v>0</v>
      </c>
      <c r="M55" s="201">
        <f t="shared" si="3"/>
        <v>3</v>
      </c>
      <c r="N55" s="256"/>
      <c r="O55" s="256"/>
      <c r="P55" s="256"/>
      <c r="Q55" s="256"/>
      <c r="R55" s="387"/>
      <c r="S55" s="387"/>
      <c r="T55" s="387"/>
      <c r="U55" s="387"/>
      <c r="V55" s="387"/>
      <c r="W55" s="277">
        <f t="shared" si="19"/>
        <v>4</v>
      </c>
      <c r="X55" s="277">
        <f t="shared" si="20"/>
        <v>8</v>
      </c>
      <c r="Y55" s="277">
        <f t="shared" si="21"/>
        <v>12</v>
      </c>
      <c r="Z55" s="277">
        <f t="shared" si="22"/>
        <v>16</v>
      </c>
    </row>
    <row r="56" spans="2:26" hidden="1">
      <c r="B56" s="201" t="s">
        <v>644</v>
      </c>
      <c r="C56" s="201" t="str">
        <f>'Daily Mbr Ins'!C23</f>
        <v>010</v>
      </c>
      <c r="D56" s="201">
        <f>'Daily Mbr Ins'!B23</f>
        <v>3419</v>
      </c>
      <c r="E56" s="201" t="str">
        <f>'Daily Mbr Ins'!D23</f>
        <v>Mesa</v>
      </c>
      <c r="F56" s="201">
        <f>'Daily Mbr Ins'!F23</f>
        <v>11</v>
      </c>
      <c r="G56" s="201">
        <f>'Daily Mbr Ins'!L23</f>
        <v>0</v>
      </c>
      <c r="H56" s="241">
        <f t="shared" si="17"/>
        <v>0</v>
      </c>
      <c r="I56" s="242">
        <f t="shared" si="1"/>
        <v>11</v>
      </c>
      <c r="J56" s="201">
        <f>'Daily Mbr Ins'!N23</f>
        <v>4</v>
      </c>
      <c r="K56" s="201">
        <f>'Daily Mbr Ins'!T23</f>
        <v>-1</v>
      </c>
      <c r="L56" s="241">
        <f t="shared" si="18"/>
        <v>-25</v>
      </c>
      <c r="M56" s="201">
        <f t="shared" si="3"/>
        <v>5</v>
      </c>
      <c r="N56" s="256" t="str">
        <f>IF(COUNTIF(Missing185,D56)=0,"Yes","No")</f>
        <v>Yes</v>
      </c>
      <c r="O56" s="256" t="str">
        <f>IF(COUNTIF(Missing365,D56)=0,"Yes","No")</f>
        <v>Yes</v>
      </c>
      <c r="P56" s="256" t="str">
        <f>IF(COUNTIF(Missing1728,D56)=0,"Yes","No")</f>
        <v>No</v>
      </c>
      <c r="Q56" s="256" t="str">
        <f>IF(COUNTIF(MissingSP7,D56)=0,"Yes","No")</f>
        <v>No</v>
      </c>
      <c r="R56" s="387" t="str">
        <f>IF(AND($S56&gt;="Yes", $T56&gt;="Yes", $U56&gt;="Yes", $V56&gt;="Yes"), "Yes", "No")</f>
        <v>No</v>
      </c>
      <c r="S56" s="387" t="str">
        <f>IF((COUNTIF(ProgramDir,D56)=0),"No","Yes")</f>
        <v>Yes</v>
      </c>
      <c r="T56" s="387" t="str">
        <f>IF(COUNTIF(NonCompliantGrandKnight,D56)=0,"No","Yes")</f>
        <v>Yes</v>
      </c>
      <c r="U56" s="387" t="str">
        <f>IF(COUNTIF(FamilyDir,D56)=0,"No","Yes")</f>
        <v>No</v>
      </c>
      <c r="V56" s="387" t="str">
        <f>IF(COUNTIF(CommunityDir,D56)=0,"No","Yes")</f>
        <v>Yes</v>
      </c>
      <c r="W56" s="277">
        <f t="shared" si="19"/>
        <v>11</v>
      </c>
      <c r="X56" s="277">
        <f t="shared" si="20"/>
        <v>22</v>
      </c>
      <c r="Y56" s="277">
        <f t="shared" si="21"/>
        <v>33</v>
      </c>
      <c r="Z56" s="277">
        <f t="shared" si="22"/>
        <v>44</v>
      </c>
    </row>
    <row r="57" spans="2:26" hidden="1">
      <c r="B57" s="201" t="s">
        <v>644</v>
      </c>
      <c r="C57" s="201" t="str">
        <f>'Daily Mbr Ins'!C77</f>
        <v>010</v>
      </c>
      <c r="D57" s="201">
        <f>'Daily Mbr Ins'!B77</f>
        <v>9485</v>
      </c>
      <c r="E57" s="201" t="str">
        <f>'Daily Mbr Ins'!D77</f>
        <v>Mesa</v>
      </c>
      <c r="F57" s="201">
        <f>'Daily Mbr Ins'!F77</f>
        <v>13</v>
      </c>
      <c r="G57" s="201">
        <f>'Daily Mbr Ins'!L77</f>
        <v>0</v>
      </c>
      <c r="H57" s="241">
        <f t="shared" si="17"/>
        <v>0</v>
      </c>
      <c r="I57" s="242">
        <f t="shared" si="1"/>
        <v>13</v>
      </c>
      <c r="J57" s="201">
        <f>'Daily Mbr Ins'!N77</f>
        <v>5</v>
      </c>
      <c r="K57" s="201">
        <f>'Daily Mbr Ins'!T77</f>
        <v>-1</v>
      </c>
      <c r="L57" s="241">
        <f t="shared" si="18"/>
        <v>-20</v>
      </c>
      <c r="M57" s="201">
        <f t="shared" si="3"/>
        <v>6</v>
      </c>
      <c r="N57" s="256" t="str">
        <f>IF(COUNTIF(Missing185,D57)=0,"Yes","No")</f>
        <v>Yes</v>
      </c>
      <c r="O57" s="256" t="str">
        <f>IF(COUNTIF(Missing365,D57)=0,"Yes","No")</f>
        <v>No</v>
      </c>
      <c r="P57" s="256" t="str">
        <f>IF(COUNTIF(Missing1728,D57)=0,"Yes","No")</f>
        <v>No</v>
      </c>
      <c r="Q57" s="256" t="str">
        <f>IF(COUNTIF(MissingSP7,D57)=0,"Yes","No")</f>
        <v>No</v>
      </c>
      <c r="R57" s="387" t="str">
        <f>IF(AND($S57&gt;="Yes", $T57&gt;="Yes", $U57&gt;="Yes", $V57&gt;="Yes"), "Yes", "No")</f>
        <v>No</v>
      </c>
      <c r="S57" s="387" t="str">
        <f>IF((COUNTIF(ProgramDir,D57)=0),"No","Yes")</f>
        <v>No</v>
      </c>
      <c r="T57" s="387" t="str">
        <f>IF(COUNTIF(NonCompliantGrandKnight,D57)=0,"No","Yes")</f>
        <v>Yes</v>
      </c>
      <c r="U57" s="387" t="str">
        <f>IF(COUNTIF(FamilyDir,D57)=0,"No","Yes")</f>
        <v>No</v>
      </c>
      <c r="V57" s="387" t="str">
        <f>IF(COUNTIF(CommunityDir,D57)=0,"No","Yes")</f>
        <v>No</v>
      </c>
      <c r="W57" s="277">
        <f t="shared" si="19"/>
        <v>13</v>
      </c>
      <c r="X57" s="277">
        <f t="shared" si="20"/>
        <v>26</v>
      </c>
      <c r="Y57" s="277">
        <f t="shared" si="21"/>
        <v>39</v>
      </c>
      <c r="Z57" s="277">
        <f t="shared" si="22"/>
        <v>52</v>
      </c>
    </row>
    <row r="58" spans="2:26" hidden="1">
      <c r="B58" s="201" t="s">
        <v>644</v>
      </c>
      <c r="C58" s="201" t="str">
        <f>'Daily Mbr Ins'!C79</f>
        <v>010</v>
      </c>
      <c r="D58" s="201">
        <f>'Daily Mbr Ins'!B79</f>
        <v>9800</v>
      </c>
      <c r="E58" s="201" t="str">
        <f>'Daily Mbr Ins'!D79</f>
        <v>Mesa</v>
      </c>
      <c r="F58" s="201">
        <f>'Daily Mbr Ins'!F79</f>
        <v>16</v>
      </c>
      <c r="G58" s="201">
        <f>'Daily Mbr Ins'!L79</f>
        <v>1</v>
      </c>
      <c r="H58" s="241">
        <f t="shared" si="17"/>
        <v>6.25</v>
      </c>
      <c r="I58" s="242">
        <f t="shared" si="1"/>
        <v>15</v>
      </c>
      <c r="J58" s="201">
        <f>'Daily Mbr Ins'!N79</f>
        <v>6</v>
      </c>
      <c r="K58" s="201">
        <f>'Daily Mbr Ins'!T79</f>
        <v>0</v>
      </c>
      <c r="L58" s="241">
        <f t="shared" si="18"/>
        <v>0</v>
      </c>
      <c r="M58" s="201">
        <f t="shared" si="3"/>
        <v>6</v>
      </c>
      <c r="N58" s="256" t="str">
        <f>IF(COUNTIF(Missing185,D58)=0,"Yes","No")</f>
        <v>Yes</v>
      </c>
      <c r="O58" s="256" t="str">
        <f>IF(COUNTIF(Missing365,D58)=0,"Yes","No")</f>
        <v>Yes</v>
      </c>
      <c r="P58" s="256" t="str">
        <f>IF(COUNTIF(Missing1728,D58)=0,"Yes","No")</f>
        <v>No</v>
      </c>
      <c r="Q58" s="256" t="str">
        <f>IF(COUNTIF(MissingSP7,D58)=0,"Yes","No")</f>
        <v>No</v>
      </c>
      <c r="R58" s="387" t="str">
        <f>IF(AND($S58&gt;="Yes", $T58&gt;="Yes", $U58&gt;="Yes", $V58&gt;="Yes"), "Yes", "No")</f>
        <v>No</v>
      </c>
      <c r="S58" s="387" t="str">
        <f>IF((COUNTIF(ProgramDir,D58)=0),"No","Yes")</f>
        <v>Yes</v>
      </c>
      <c r="T58" s="387" t="str">
        <f>IF(COUNTIF(NonCompliantGrandKnight,D58)=0,"No","Yes")</f>
        <v>Yes</v>
      </c>
      <c r="U58" s="387" t="str">
        <f>IF(COUNTIF(FamilyDir,D58)=0,"No","Yes")</f>
        <v>Yes</v>
      </c>
      <c r="V58" s="387" t="str">
        <f>IF(COUNTIF(CommunityDir,D58)=0,"No","Yes")</f>
        <v>No</v>
      </c>
      <c r="W58" s="277">
        <f t="shared" si="19"/>
        <v>15</v>
      </c>
      <c r="X58" s="277">
        <f t="shared" si="20"/>
        <v>31</v>
      </c>
      <c r="Y58" s="277">
        <f t="shared" si="21"/>
        <v>47</v>
      </c>
      <c r="Z58" s="277">
        <f t="shared" si="22"/>
        <v>63</v>
      </c>
    </row>
    <row r="59" spans="2:26" hidden="1">
      <c r="B59" s="277" t="s">
        <v>644</v>
      </c>
      <c r="C59" s="277" t="str">
        <f>'Daily Mbr Ins'!C82</f>
        <v>010</v>
      </c>
      <c r="D59" s="277">
        <f>'Daily Mbr Ins'!B82</f>
        <v>9995</v>
      </c>
      <c r="E59" s="277" t="str">
        <f>'Daily Mbr Ins'!D82</f>
        <v>Payson</v>
      </c>
      <c r="F59" s="201">
        <f>'Daily Mbr Ins'!F82</f>
        <v>4</v>
      </c>
      <c r="G59" s="201">
        <f>'Daily Mbr Ins'!L82</f>
        <v>0</v>
      </c>
      <c r="H59" s="241">
        <f t="shared" si="17"/>
        <v>0</v>
      </c>
      <c r="I59" s="242">
        <f t="shared" si="1"/>
        <v>4</v>
      </c>
      <c r="J59" s="201">
        <f>'Daily Mbr Ins'!N82</f>
        <v>3</v>
      </c>
      <c r="K59" s="201">
        <f>'Daily Mbr Ins'!T82</f>
        <v>0</v>
      </c>
      <c r="L59" s="241">
        <f t="shared" si="18"/>
        <v>0</v>
      </c>
      <c r="M59" s="201">
        <f t="shared" si="3"/>
        <v>3</v>
      </c>
      <c r="N59" s="256" t="str">
        <f>IF(COUNTIF(Missing185,D59)=0,"Yes","No")</f>
        <v>Yes</v>
      </c>
      <c r="O59" s="256" t="str">
        <f>IF(COUNTIF(Missing365,D59)=0,"Yes","No")</f>
        <v>No</v>
      </c>
      <c r="P59" s="256" t="str">
        <f>IF(COUNTIF(Missing1728,D59)=0,"Yes","No")</f>
        <v>No</v>
      </c>
      <c r="Q59" s="256" t="str">
        <f>IF(COUNTIF(MissingSP7,D59)=0,"Yes","No")</f>
        <v>No</v>
      </c>
      <c r="R59" s="387" t="str">
        <f>IF(AND($S59&gt;="Yes", $T59&gt;="Yes", $U59&gt;="Yes", $V59&gt;="Yes"), "Yes", "No")</f>
        <v>No</v>
      </c>
      <c r="S59" s="387" t="str">
        <f>IF((COUNTIF(ProgramDir,D59)=0),"No","Yes")</f>
        <v>No</v>
      </c>
      <c r="T59" s="387" t="str">
        <f>IF(COUNTIF(NonCompliantGrandKnight,D59)=0,"No","Yes")</f>
        <v>Yes</v>
      </c>
      <c r="U59" s="387" t="str">
        <f>IF(COUNTIF(FamilyDir,D59)=0,"No","Yes")</f>
        <v>No</v>
      </c>
      <c r="V59" s="387" t="str">
        <f>IF(COUNTIF(CommunityDir,D59)=0,"No","Yes")</f>
        <v>No</v>
      </c>
      <c r="W59" s="277">
        <f t="shared" si="19"/>
        <v>4</v>
      </c>
      <c r="X59" s="277">
        <f t="shared" si="20"/>
        <v>8</v>
      </c>
      <c r="Y59" s="277">
        <f t="shared" si="21"/>
        <v>12</v>
      </c>
      <c r="Z59" s="277">
        <f t="shared" si="22"/>
        <v>16</v>
      </c>
    </row>
    <row r="60" spans="2:26">
      <c r="B60" s="201" t="s">
        <v>609</v>
      </c>
      <c r="C60" s="201" t="str">
        <f>'Daily Mbr Ins'!C66</f>
        <v>011</v>
      </c>
      <c r="D60" s="246">
        <f>'Daily Mbr Ins'!B66</f>
        <v>8540</v>
      </c>
      <c r="E60" s="246" t="str">
        <f>'Daily Mbr Ins'!D66</f>
        <v>Bagdad</v>
      </c>
      <c r="F60" s="201">
        <f>'Daily Mbr Ins'!F66</f>
        <v>24</v>
      </c>
      <c r="G60" s="201">
        <f>'Daily Mbr Ins'!L66</f>
        <v>0</v>
      </c>
      <c r="H60" s="241">
        <f t="shared" si="17"/>
        <v>0</v>
      </c>
      <c r="I60" s="242">
        <f t="shared" si="1"/>
        <v>24</v>
      </c>
      <c r="J60" s="201">
        <f>'Daily Mbr Ins'!N66</f>
        <v>3</v>
      </c>
      <c r="K60" s="201">
        <f>'Daily Mbr Ins'!T66</f>
        <v>0</v>
      </c>
      <c r="L60" s="241">
        <f t="shared" si="18"/>
        <v>0</v>
      </c>
      <c r="M60" s="201">
        <f t="shared" si="3"/>
        <v>3</v>
      </c>
      <c r="N60" s="256"/>
      <c r="O60" s="256"/>
      <c r="P60" s="256"/>
      <c r="Q60" s="256"/>
      <c r="R60" s="387"/>
      <c r="S60" s="387"/>
      <c r="T60" s="387"/>
      <c r="U60" s="387"/>
      <c r="V60" s="387"/>
      <c r="W60" s="277">
        <f t="shared" si="19"/>
        <v>24</v>
      </c>
      <c r="X60" s="277">
        <f t="shared" si="20"/>
        <v>48</v>
      </c>
      <c r="Y60" s="277">
        <f t="shared" si="21"/>
        <v>72</v>
      </c>
      <c r="Z60" s="277">
        <f t="shared" si="22"/>
        <v>96</v>
      </c>
    </row>
    <row r="61" spans="2:26">
      <c r="B61" s="277" t="s">
        <v>609</v>
      </c>
      <c r="C61" s="277" t="str">
        <f>'Daily Mbr Ins'!C75</f>
        <v>011</v>
      </c>
      <c r="D61" s="277">
        <f>'Daily Mbr Ins'!B75</f>
        <v>9467</v>
      </c>
      <c r="E61" s="277" t="str">
        <f>'Daily Mbr Ins'!D75</f>
        <v>Buckeye</v>
      </c>
      <c r="F61" s="201">
        <f>'Daily Mbr Ins'!F75</f>
        <v>11</v>
      </c>
      <c r="G61" s="201">
        <f>'Daily Mbr Ins'!L75</f>
        <v>0</v>
      </c>
      <c r="H61" s="241">
        <f t="shared" si="17"/>
        <v>0</v>
      </c>
      <c r="I61" s="242">
        <f t="shared" si="1"/>
        <v>11</v>
      </c>
      <c r="J61" s="201">
        <f>'Daily Mbr Ins'!N75</f>
        <v>4</v>
      </c>
      <c r="K61" s="201">
        <f>'Daily Mbr Ins'!T75</f>
        <v>0</v>
      </c>
      <c r="L61" s="241">
        <f t="shared" si="18"/>
        <v>0</v>
      </c>
      <c r="M61" s="201">
        <f t="shared" si="3"/>
        <v>4</v>
      </c>
      <c r="N61" s="256" t="str">
        <f>IF(COUNTIF(Missing185,D61)=0,"Yes","No")</f>
        <v>No</v>
      </c>
      <c r="O61" s="256" t="str">
        <f>IF(COUNTIF(Missing365,D61)=0,"Yes","No")</f>
        <v>No</v>
      </c>
      <c r="P61" s="256" t="str">
        <f>IF(COUNTIF(Missing1728,D61)=0,"Yes","No")</f>
        <v>No</v>
      </c>
      <c r="Q61" s="256" t="str">
        <f>IF(COUNTIF(MissingSP7,D61)=0,"Yes","No")</f>
        <v>No</v>
      </c>
      <c r="R61" s="387" t="str">
        <f>IF(AND($S61&gt;="Yes", $T61&gt;="Yes", $U61&gt;="Yes", $V61&gt;="Yes"), "Yes", "No")</f>
        <v>No</v>
      </c>
      <c r="S61" s="387" t="str">
        <f>IF((COUNTIF(ProgramDir,D61)=0),"No","Yes")</f>
        <v>No</v>
      </c>
      <c r="T61" s="387" t="str">
        <f>IF(COUNTIF(NonCompliantGrandKnight,D61)=0,"No","Yes")</f>
        <v>No</v>
      </c>
      <c r="U61" s="387" t="str">
        <f>IF(COUNTIF(FamilyDir,D61)=0,"No","Yes")</f>
        <v>No</v>
      </c>
      <c r="V61" s="387" t="str">
        <f>IF(COUNTIF(CommunityDir,D61)=0,"No","Yes")</f>
        <v>No</v>
      </c>
      <c r="W61" s="277">
        <f t="shared" si="19"/>
        <v>11</v>
      </c>
      <c r="X61" s="277">
        <f t="shared" si="20"/>
        <v>22</v>
      </c>
      <c r="Y61" s="277">
        <f t="shared" si="21"/>
        <v>33</v>
      </c>
      <c r="Z61" s="277">
        <f t="shared" si="22"/>
        <v>44</v>
      </c>
    </row>
    <row r="62" spans="2:26">
      <c r="B62" s="201" t="s">
        <v>609</v>
      </c>
      <c r="C62" s="201" t="str">
        <f>'Daily Mbr Ins'!C81</f>
        <v>011</v>
      </c>
      <c r="D62" s="201">
        <f>'Daily Mbr Ins'!B81</f>
        <v>9838</v>
      </c>
      <c r="E62" s="201" t="str">
        <f>'Daily Mbr Ins'!D81</f>
        <v>Wickenburg</v>
      </c>
      <c r="F62" s="201">
        <f>'Daily Mbr Ins'!F81</f>
        <v>5</v>
      </c>
      <c r="G62" s="201">
        <f>'Daily Mbr Ins'!L81</f>
        <v>1</v>
      </c>
      <c r="H62" s="241">
        <f t="shared" si="17"/>
        <v>20</v>
      </c>
      <c r="I62" s="242">
        <f t="shared" si="1"/>
        <v>4</v>
      </c>
      <c r="J62" s="201">
        <f>'Daily Mbr Ins'!N81</f>
        <v>3</v>
      </c>
      <c r="K62" s="201">
        <f>'Daily Mbr Ins'!T81</f>
        <v>0</v>
      </c>
      <c r="L62" s="241">
        <f t="shared" si="18"/>
        <v>0</v>
      </c>
      <c r="M62" s="201">
        <f t="shared" si="3"/>
        <v>3</v>
      </c>
      <c r="N62" s="256" t="str">
        <f>IF(COUNTIF(Missing185,D62)=0,"Yes","No")</f>
        <v>Yes</v>
      </c>
      <c r="O62" s="256" t="str">
        <f>IF(COUNTIF(Missing365,D62)=0,"Yes","No")</f>
        <v>No</v>
      </c>
      <c r="P62" s="256" t="str">
        <f>IF(COUNTIF(Missing1728,D62)=0,"Yes","No")</f>
        <v>No</v>
      </c>
      <c r="Q62" s="256" t="str">
        <f>IF(COUNTIF(MissingSP7,D62)=0,"Yes","No")</f>
        <v>No</v>
      </c>
      <c r="R62" s="387" t="str">
        <f>IF(AND($S62&gt;="Yes", $T62&gt;="Yes", $U62&gt;="Yes", $V62&gt;="Yes"), "Yes", "No")</f>
        <v>No</v>
      </c>
      <c r="S62" s="387" t="str">
        <f>IF((COUNTIF(ProgramDir,D62)=0),"No","Yes")</f>
        <v>No</v>
      </c>
      <c r="T62" s="387" t="str">
        <f>IF(COUNTIF(NonCompliantGrandKnight,D62)=0,"No","Yes")</f>
        <v>Yes</v>
      </c>
      <c r="U62" s="387" t="str">
        <f>IF(COUNTIF(FamilyDir,D62)=0,"No","Yes")</f>
        <v>No</v>
      </c>
      <c r="V62" s="387" t="str">
        <f>IF(COUNTIF(CommunityDir,D62)=0,"No","Yes")</f>
        <v>No</v>
      </c>
      <c r="W62" s="277">
        <f t="shared" si="19"/>
        <v>4</v>
      </c>
      <c r="X62" s="277">
        <f t="shared" si="20"/>
        <v>9</v>
      </c>
      <c r="Y62" s="277">
        <f t="shared" si="21"/>
        <v>14</v>
      </c>
      <c r="Z62" s="277">
        <f t="shared" si="22"/>
        <v>19</v>
      </c>
    </row>
    <row r="63" spans="2:26" ht="15.75" customHeight="1">
      <c r="B63" s="201" t="s">
        <v>609</v>
      </c>
      <c r="C63" s="201" t="str">
        <f>'Daily Mbr Ins'!C92</f>
        <v>011</v>
      </c>
      <c r="D63" s="246">
        <f>'Daily Mbr Ins'!B92</f>
        <v>10915</v>
      </c>
      <c r="E63" s="246" t="str">
        <f>'Daily Mbr Ins'!D92</f>
        <v>El Mirage</v>
      </c>
      <c r="F63" s="201">
        <f>'Daily Mbr Ins'!F92</f>
        <v>4</v>
      </c>
      <c r="G63" s="201">
        <f>'Daily Mbr Ins'!L92</f>
        <v>0</v>
      </c>
      <c r="H63" s="241">
        <f t="shared" si="17"/>
        <v>0</v>
      </c>
      <c r="I63" s="242">
        <f t="shared" si="1"/>
        <v>4</v>
      </c>
      <c r="J63" s="201">
        <f>'Daily Mbr Ins'!N92</f>
        <v>3</v>
      </c>
      <c r="K63" s="201">
        <f>'Daily Mbr Ins'!T92</f>
        <v>0</v>
      </c>
      <c r="L63" s="241">
        <f t="shared" si="18"/>
        <v>0</v>
      </c>
      <c r="M63" s="201">
        <f t="shared" si="3"/>
        <v>3</v>
      </c>
      <c r="N63" s="256"/>
      <c r="O63" s="256"/>
      <c r="P63" s="256"/>
      <c r="Q63" s="256"/>
      <c r="R63" s="387"/>
      <c r="S63" s="387"/>
      <c r="T63" s="387"/>
      <c r="U63" s="387"/>
      <c r="V63" s="387"/>
      <c r="W63" s="277">
        <f t="shared" si="19"/>
        <v>4</v>
      </c>
      <c r="X63" s="277">
        <f t="shared" si="20"/>
        <v>8</v>
      </c>
      <c r="Y63" s="277">
        <f t="shared" si="21"/>
        <v>12</v>
      </c>
      <c r="Z63" s="277">
        <f t="shared" si="22"/>
        <v>16</v>
      </c>
    </row>
    <row r="64" spans="2:26">
      <c r="B64" s="277" t="s">
        <v>609</v>
      </c>
      <c r="C64" s="277" t="str">
        <f>'Daily Mbr Ins'!C117</f>
        <v>011</v>
      </c>
      <c r="D64" s="277">
        <f>'Daily Mbr Ins'!B117</f>
        <v>12851</v>
      </c>
      <c r="E64" s="277" t="str">
        <f>'Daily Mbr Ins'!D117</f>
        <v>Surprise</v>
      </c>
      <c r="F64" s="201">
        <f>'Daily Mbr Ins'!F117</f>
        <v>14</v>
      </c>
      <c r="G64" s="201">
        <f>'Daily Mbr Ins'!L117</f>
        <v>2</v>
      </c>
      <c r="H64" s="241">
        <f t="shared" si="17"/>
        <v>14.285714285714286</v>
      </c>
      <c r="I64" s="242">
        <f t="shared" si="1"/>
        <v>12</v>
      </c>
      <c r="J64" s="201">
        <f>'Daily Mbr Ins'!N117</f>
        <v>5</v>
      </c>
      <c r="K64" s="201">
        <f>'Daily Mbr Ins'!T117</f>
        <v>0</v>
      </c>
      <c r="L64" s="241">
        <f t="shared" si="18"/>
        <v>0</v>
      </c>
      <c r="M64" s="201">
        <f t="shared" si="3"/>
        <v>5</v>
      </c>
      <c r="N64" s="256" t="str">
        <f t="shared" ref="N64:N70" si="41">IF(COUNTIF(Missing185,D64)=0,"Yes","No")</f>
        <v>Yes</v>
      </c>
      <c r="O64" s="256" t="str">
        <f t="shared" ref="O64:O70" si="42">IF(COUNTIF(Missing365,D64)=0,"Yes","No")</f>
        <v>Yes</v>
      </c>
      <c r="P64" s="256" t="str">
        <f t="shared" ref="P64:P70" si="43">IF(COUNTIF(Missing1728,D64)=0,"Yes","No")</f>
        <v>No</v>
      </c>
      <c r="Q64" s="256" t="str">
        <f t="shared" ref="Q64:Q70" si="44">IF(COUNTIF(MissingSP7,D64)=0,"Yes","No")</f>
        <v>No</v>
      </c>
      <c r="R64" s="387" t="str">
        <f t="shared" ref="R64:R70" si="45">IF(AND($S64&gt;="Yes", $T64&gt;="Yes", $U64&gt;="Yes", $V64&gt;="Yes"), "Yes", "No")</f>
        <v>No</v>
      </c>
      <c r="S64" s="387" t="str">
        <f t="shared" ref="S64:S70" si="46">IF((COUNTIF(ProgramDir,D64)=0),"No","Yes")</f>
        <v>No</v>
      </c>
      <c r="T64" s="387" t="str">
        <f t="shared" ref="T64:T70" si="47">IF(COUNTIF(NonCompliantGrandKnight,D64)=0,"No","Yes")</f>
        <v>Yes</v>
      </c>
      <c r="U64" s="387" t="str">
        <f t="shared" ref="U64:U70" si="48">IF(COUNTIF(FamilyDir,D64)=0,"No","Yes")</f>
        <v>Yes</v>
      </c>
      <c r="V64" s="387" t="str">
        <f t="shared" ref="V64:V70" si="49">IF(COUNTIF(CommunityDir,D64)=0,"No","Yes")</f>
        <v>No</v>
      </c>
      <c r="W64" s="277">
        <f t="shared" si="19"/>
        <v>12</v>
      </c>
      <c r="X64" s="277">
        <f t="shared" si="20"/>
        <v>26</v>
      </c>
      <c r="Y64" s="277">
        <f t="shared" si="21"/>
        <v>40</v>
      </c>
      <c r="Z64" s="277">
        <f t="shared" si="22"/>
        <v>54</v>
      </c>
    </row>
    <row r="65" spans="2:26" hidden="1">
      <c r="B65" s="277" t="s">
        <v>1974</v>
      </c>
      <c r="C65" s="277" t="str">
        <f>'Daily Mbr Ins'!C98</f>
        <v>012</v>
      </c>
      <c r="D65" s="277">
        <f>'Daily Mbr Ins'!B98</f>
        <v>11738</v>
      </c>
      <c r="E65" s="277" t="str">
        <f>'Daily Mbr Ins'!D98</f>
        <v>Glendale</v>
      </c>
      <c r="F65" s="201">
        <f>'Daily Mbr Ins'!F98</f>
        <v>13</v>
      </c>
      <c r="G65" s="201">
        <f>'Daily Mbr Ins'!L98</f>
        <v>0</v>
      </c>
      <c r="H65" s="241">
        <f t="shared" si="17"/>
        <v>0</v>
      </c>
      <c r="I65" s="242">
        <f t="shared" si="1"/>
        <v>13</v>
      </c>
      <c r="J65" s="201">
        <f>'Daily Mbr Ins'!N98</f>
        <v>5</v>
      </c>
      <c r="K65" s="201">
        <f>'Daily Mbr Ins'!T98</f>
        <v>1</v>
      </c>
      <c r="L65" s="241">
        <f t="shared" si="18"/>
        <v>20</v>
      </c>
      <c r="M65" s="201">
        <f t="shared" si="3"/>
        <v>4</v>
      </c>
      <c r="N65" s="256" t="str">
        <f t="shared" si="41"/>
        <v>Yes</v>
      </c>
      <c r="O65" s="256" t="str">
        <f t="shared" si="42"/>
        <v>Yes</v>
      </c>
      <c r="P65" s="256" t="str">
        <f t="shared" si="43"/>
        <v>No</v>
      </c>
      <c r="Q65" s="256" t="str">
        <f t="shared" si="44"/>
        <v>No</v>
      </c>
      <c r="R65" s="387" t="str">
        <f t="shared" si="45"/>
        <v>No</v>
      </c>
      <c r="S65" s="387" t="str">
        <f t="shared" si="46"/>
        <v>No</v>
      </c>
      <c r="T65" s="387" t="str">
        <f t="shared" si="47"/>
        <v>Yes</v>
      </c>
      <c r="U65" s="387" t="str">
        <f t="shared" si="48"/>
        <v>No</v>
      </c>
      <c r="V65" s="387" t="str">
        <f t="shared" si="49"/>
        <v>Yes</v>
      </c>
      <c r="W65" s="277">
        <f t="shared" si="19"/>
        <v>13</v>
      </c>
      <c r="X65" s="277">
        <f t="shared" si="20"/>
        <v>26</v>
      </c>
      <c r="Y65" s="277">
        <f t="shared" si="21"/>
        <v>39</v>
      </c>
      <c r="Z65" s="277">
        <f t="shared" si="22"/>
        <v>52</v>
      </c>
    </row>
    <row r="66" spans="2:26" hidden="1">
      <c r="B66" s="277" t="s">
        <v>1974</v>
      </c>
      <c r="C66" s="277" t="str">
        <f>'Daily Mbr Ins'!C115</f>
        <v>012</v>
      </c>
      <c r="D66" s="277">
        <f>'Daily Mbr Ins'!B115</f>
        <v>12708</v>
      </c>
      <c r="E66" s="277" t="str">
        <f>'Daily Mbr Ins'!D115</f>
        <v>Phoenix</v>
      </c>
      <c r="F66" s="201">
        <f>'Daily Mbr Ins'!F115</f>
        <v>11</v>
      </c>
      <c r="G66" s="201">
        <f>'Daily Mbr Ins'!L115</f>
        <v>0</v>
      </c>
      <c r="H66" s="241">
        <f t="shared" si="17"/>
        <v>0</v>
      </c>
      <c r="I66" s="242">
        <f t="shared" si="1"/>
        <v>11</v>
      </c>
      <c r="J66" s="201">
        <f>'Daily Mbr Ins'!N115</f>
        <v>4</v>
      </c>
      <c r="K66" s="201">
        <f>'Daily Mbr Ins'!T115</f>
        <v>-1</v>
      </c>
      <c r="L66" s="241">
        <f t="shared" si="18"/>
        <v>-25</v>
      </c>
      <c r="M66" s="201">
        <f t="shared" si="3"/>
        <v>5</v>
      </c>
      <c r="N66" s="256" t="str">
        <f t="shared" si="41"/>
        <v>Yes</v>
      </c>
      <c r="O66" s="256" t="str">
        <f t="shared" si="42"/>
        <v>Yes</v>
      </c>
      <c r="P66" s="256" t="str">
        <f t="shared" si="43"/>
        <v>No</v>
      </c>
      <c r="Q66" s="256" t="str">
        <f t="shared" si="44"/>
        <v>No</v>
      </c>
      <c r="R66" s="387" t="str">
        <f t="shared" si="45"/>
        <v>No</v>
      </c>
      <c r="S66" s="387" t="str">
        <f t="shared" si="46"/>
        <v>No</v>
      </c>
      <c r="T66" s="387" t="str">
        <f t="shared" si="47"/>
        <v>Yes</v>
      </c>
      <c r="U66" s="387" t="str">
        <f t="shared" si="48"/>
        <v>Yes</v>
      </c>
      <c r="V66" s="387" t="str">
        <f t="shared" si="49"/>
        <v>Yes</v>
      </c>
      <c r="W66" s="277">
        <f t="shared" si="19"/>
        <v>11</v>
      </c>
      <c r="X66" s="277">
        <f t="shared" si="20"/>
        <v>22</v>
      </c>
      <c r="Y66" s="277">
        <f t="shared" si="21"/>
        <v>33</v>
      </c>
      <c r="Z66" s="277">
        <f t="shared" si="22"/>
        <v>44</v>
      </c>
    </row>
    <row r="67" spans="2:26" hidden="1">
      <c r="B67" s="201" t="s">
        <v>1974</v>
      </c>
      <c r="C67" s="201" t="str">
        <f>'Daily Mbr Ins'!C138</f>
        <v>012</v>
      </c>
      <c r="D67" s="201">
        <f>'Daily Mbr Ins'!B138</f>
        <v>14185</v>
      </c>
      <c r="E67" s="201" t="str">
        <f>'Daily Mbr Ins'!D138</f>
        <v>Phoenix</v>
      </c>
      <c r="F67" s="201">
        <f>'Daily Mbr Ins'!F138</f>
        <v>6</v>
      </c>
      <c r="G67" s="201">
        <f>'Daily Mbr Ins'!L138</f>
        <v>0</v>
      </c>
      <c r="H67" s="241">
        <f t="shared" si="17"/>
        <v>0</v>
      </c>
      <c r="I67" s="242">
        <f t="shared" si="1"/>
        <v>6</v>
      </c>
      <c r="J67" s="201">
        <f>'Daily Mbr Ins'!N138</f>
        <v>3</v>
      </c>
      <c r="K67" s="201">
        <f>'Daily Mbr Ins'!T138</f>
        <v>0</v>
      </c>
      <c r="L67" s="241">
        <f t="shared" si="18"/>
        <v>0</v>
      </c>
      <c r="M67" s="201">
        <f t="shared" si="3"/>
        <v>3</v>
      </c>
      <c r="N67" s="256" t="str">
        <f t="shared" si="41"/>
        <v>Yes</v>
      </c>
      <c r="O67" s="256" t="str">
        <f t="shared" si="42"/>
        <v>Yes</v>
      </c>
      <c r="P67" s="256" t="str">
        <f t="shared" si="43"/>
        <v>No</v>
      </c>
      <c r="Q67" s="256" t="str">
        <f t="shared" si="44"/>
        <v>No</v>
      </c>
      <c r="R67" s="387" t="str">
        <f t="shared" si="45"/>
        <v>No</v>
      </c>
      <c r="S67" s="387" t="str">
        <f t="shared" si="46"/>
        <v>No</v>
      </c>
      <c r="T67" s="387" t="str">
        <f t="shared" si="47"/>
        <v>No</v>
      </c>
      <c r="U67" s="387" t="str">
        <f t="shared" si="48"/>
        <v>No</v>
      </c>
      <c r="V67" s="387" t="str">
        <f t="shared" si="49"/>
        <v>No</v>
      </c>
      <c r="W67" s="277">
        <f t="shared" si="19"/>
        <v>6</v>
      </c>
      <c r="X67" s="277">
        <f t="shared" si="20"/>
        <v>12</v>
      </c>
      <c r="Y67" s="277">
        <f t="shared" si="21"/>
        <v>18</v>
      </c>
      <c r="Z67" s="277">
        <f t="shared" si="22"/>
        <v>24</v>
      </c>
    </row>
    <row r="68" spans="2:26" hidden="1">
      <c r="B68" s="201" t="s">
        <v>1974</v>
      </c>
      <c r="C68" s="201" t="str">
        <f>'Daily Mbr Ins'!C151</f>
        <v>012</v>
      </c>
      <c r="D68" s="201">
        <f>'Daily Mbr Ins'!B151</f>
        <v>15576</v>
      </c>
      <c r="E68" s="201" t="str">
        <f>'Daily Mbr Ins'!D151</f>
        <v>Phoenix</v>
      </c>
      <c r="F68" s="201">
        <f>'Daily Mbr Ins'!F151</f>
        <v>4</v>
      </c>
      <c r="G68" s="201">
        <f>'Daily Mbr Ins'!L151</f>
        <v>0</v>
      </c>
      <c r="H68" s="241">
        <f t="shared" si="17"/>
        <v>0</v>
      </c>
      <c r="I68" s="242">
        <f t="shared" si="1"/>
        <v>4</v>
      </c>
      <c r="J68" s="201">
        <f>'Daily Mbr Ins'!N151</f>
        <v>3</v>
      </c>
      <c r="K68" s="201">
        <f>'Daily Mbr Ins'!T151</f>
        <v>0</v>
      </c>
      <c r="L68" s="241">
        <f t="shared" si="18"/>
        <v>0</v>
      </c>
      <c r="M68" s="201">
        <f t="shared" si="3"/>
        <v>3</v>
      </c>
      <c r="N68" s="256" t="str">
        <f t="shared" si="41"/>
        <v>Yes</v>
      </c>
      <c r="O68" s="256" t="str">
        <f t="shared" si="42"/>
        <v>No</v>
      </c>
      <c r="P68" s="256" t="str">
        <f t="shared" si="43"/>
        <v>No</v>
      </c>
      <c r="Q68" s="256" t="str">
        <f t="shared" si="44"/>
        <v>No</v>
      </c>
      <c r="R68" s="387" t="str">
        <f t="shared" si="45"/>
        <v>No</v>
      </c>
      <c r="S68" s="387" t="str">
        <f t="shared" si="46"/>
        <v>No</v>
      </c>
      <c r="T68" s="387" t="str">
        <f t="shared" si="47"/>
        <v>Yes</v>
      </c>
      <c r="U68" s="387" t="str">
        <f t="shared" si="48"/>
        <v>No</v>
      </c>
      <c r="V68" s="387" t="str">
        <f t="shared" si="49"/>
        <v>No</v>
      </c>
      <c r="W68" s="277">
        <f t="shared" si="19"/>
        <v>4</v>
      </c>
      <c r="X68" s="277">
        <f t="shared" si="20"/>
        <v>8</v>
      </c>
      <c r="Y68" s="277">
        <f t="shared" si="21"/>
        <v>12</v>
      </c>
      <c r="Z68" s="277">
        <f t="shared" si="22"/>
        <v>16</v>
      </c>
    </row>
    <row r="69" spans="2:26" hidden="1">
      <c r="B69" s="201" t="s">
        <v>1974</v>
      </c>
      <c r="C69" s="201" t="str">
        <f>'Daily Mbr Ins'!C155</f>
        <v>012</v>
      </c>
      <c r="D69" s="201">
        <f>'Daily Mbr Ins'!B155</f>
        <v>16776</v>
      </c>
      <c r="E69" s="201" t="str">
        <f>'Daily Mbr Ins'!D155</f>
        <v>Phoenix</v>
      </c>
      <c r="F69" s="201">
        <f>'Daily Mbr Ins'!F155</f>
        <v>4</v>
      </c>
      <c r="G69" s="201">
        <f>'Daily Mbr Ins'!L155</f>
        <v>0</v>
      </c>
      <c r="H69" s="241">
        <f t="shared" si="17"/>
        <v>0</v>
      </c>
      <c r="I69" s="242">
        <f t="shared" si="1"/>
        <v>4</v>
      </c>
      <c r="J69" s="201">
        <f>'Daily Mbr Ins'!N155</f>
        <v>3</v>
      </c>
      <c r="K69" s="201">
        <f>'Daily Mbr Ins'!T155</f>
        <v>0</v>
      </c>
      <c r="L69" s="241">
        <f t="shared" si="18"/>
        <v>0</v>
      </c>
      <c r="M69" s="201">
        <f t="shared" si="3"/>
        <v>3</v>
      </c>
      <c r="N69" s="256" t="str">
        <f t="shared" si="41"/>
        <v>No</v>
      </c>
      <c r="O69" s="256" t="str">
        <f t="shared" si="42"/>
        <v>No</v>
      </c>
      <c r="P69" s="256" t="str">
        <f t="shared" si="43"/>
        <v>No</v>
      </c>
      <c r="Q69" s="256" t="str">
        <f t="shared" si="44"/>
        <v>No</v>
      </c>
      <c r="R69" s="387" t="str">
        <f t="shared" si="45"/>
        <v>No</v>
      </c>
      <c r="S69" s="387" t="str">
        <f t="shared" si="46"/>
        <v>No</v>
      </c>
      <c r="T69" s="387" t="str">
        <f t="shared" si="47"/>
        <v>No</v>
      </c>
      <c r="U69" s="387" t="str">
        <f t="shared" si="48"/>
        <v>No</v>
      </c>
      <c r="V69" s="387" t="str">
        <f t="shared" si="49"/>
        <v>No</v>
      </c>
      <c r="W69" s="277">
        <f t="shared" si="19"/>
        <v>4</v>
      </c>
      <c r="X69" s="277">
        <f t="shared" si="20"/>
        <v>8</v>
      </c>
      <c r="Y69" s="277">
        <f t="shared" si="21"/>
        <v>12</v>
      </c>
      <c r="Z69" s="277">
        <f t="shared" si="22"/>
        <v>16</v>
      </c>
    </row>
    <row r="70" spans="2:26" hidden="1">
      <c r="B70" s="201" t="s">
        <v>620</v>
      </c>
      <c r="C70" s="201" t="str">
        <f>'Daily Mbr Ins'!C35</f>
        <v>013</v>
      </c>
      <c r="D70" s="201">
        <f>'Daily Mbr Ins'!B35</f>
        <v>5471</v>
      </c>
      <c r="E70" s="201" t="str">
        <f>'Daily Mbr Ins'!D35</f>
        <v>Ajo</v>
      </c>
      <c r="F70" s="201">
        <f>'Daily Mbr Ins'!F35</f>
        <v>4</v>
      </c>
      <c r="G70" s="201">
        <f>'Daily Mbr Ins'!L35</f>
        <v>0</v>
      </c>
      <c r="H70" s="241">
        <f t="shared" si="17"/>
        <v>0</v>
      </c>
      <c r="I70" s="242">
        <f t="shared" si="1"/>
        <v>4</v>
      </c>
      <c r="J70" s="201">
        <f>'Daily Mbr Ins'!N35</f>
        <v>3</v>
      </c>
      <c r="K70" s="201">
        <f>'Daily Mbr Ins'!T35</f>
        <v>0</v>
      </c>
      <c r="L70" s="241">
        <f t="shared" si="18"/>
        <v>0</v>
      </c>
      <c r="M70" s="201">
        <f t="shared" si="3"/>
        <v>3</v>
      </c>
      <c r="N70" s="256" t="str">
        <f t="shared" si="41"/>
        <v>Yes</v>
      </c>
      <c r="O70" s="256" t="str">
        <f t="shared" si="42"/>
        <v>No</v>
      </c>
      <c r="P70" s="256" t="str">
        <f t="shared" si="43"/>
        <v>No</v>
      </c>
      <c r="Q70" s="256" t="str">
        <f t="shared" si="44"/>
        <v>No</v>
      </c>
      <c r="R70" s="387" t="str">
        <f t="shared" si="45"/>
        <v>No</v>
      </c>
      <c r="S70" s="387" t="str">
        <f t="shared" si="46"/>
        <v>No</v>
      </c>
      <c r="T70" s="387" t="str">
        <f t="shared" si="47"/>
        <v>No</v>
      </c>
      <c r="U70" s="387" t="str">
        <f t="shared" si="48"/>
        <v>No</v>
      </c>
      <c r="V70" s="387" t="str">
        <f t="shared" si="49"/>
        <v>No</v>
      </c>
      <c r="W70" s="277">
        <f t="shared" si="19"/>
        <v>4</v>
      </c>
      <c r="X70" s="277">
        <f t="shared" si="20"/>
        <v>8</v>
      </c>
      <c r="Y70" s="277">
        <f t="shared" si="21"/>
        <v>12</v>
      </c>
      <c r="Z70" s="277">
        <f t="shared" si="22"/>
        <v>16</v>
      </c>
    </row>
    <row r="71" spans="2:26" hidden="1">
      <c r="B71" s="201" t="s">
        <v>620</v>
      </c>
      <c r="C71" s="201" t="str">
        <f>'Daily Mbr Ins'!C38</f>
        <v>013</v>
      </c>
      <c r="D71" s="246">
        <f>'Daily Mbr Ins'!B38</f>
        <v>6612</v>
      </c>
      <c r="E71" s="246" t="str">
        <f>'Daily Mbr Ins'!D38</f>
        <v>Sun City</v>
      </c>
      <c r="F71" s="201">
        <f>'Daily Mbr Ins'!F38</f>
        <v>5</v>
      </c>
      <c r="G71" s="201">
        <f>'Daily Mbr Ins'!L38</f>
        <v>0</v>
      </c>
      <c r="H71" s="241">
        <f t="shared" si="17"/>
        <v>0</v>
      </c>
      <c r="I71" s="242">
        <f t="shared" si="1"/>
        <v>5</v>
      </c>
      <c r="J71" s="201">
        <f>'Daily Mbr Ins'!N38</f>
        <v>3</v>
      </c>
      <c r="K71" s="201">
        <f>'Daily Mbr Ins'!T38</f>
        <v>0</v>
      </c>
      <c r="L71" s="241">
        <f t="shared" si="18"/>
        <v>0</v>
      </c>
      <c r="M71" s="201">
        <f t="shared" si="3"/>
        <v>3</v>
      </c>
      <c r="N71" s="256"/>
      <c r="O71" s="256"/>
      <c r="P71" s="256"/>
      <c r="Q71" s="256"/>
      <c r="R71" s="387"/>
      <c r="S71" s="387"/>
      <c r="T71" s="387"/>
      <c r="U71" s="387"/>
      <c r="V71" s="387"/>
      <c r="W71" s="277">
        <f t="shared" si="19"/>
        <v>5</v>
      </c>
      <c r="X71" s="277">
        <f t="shared" si="20"/>
        <v>10</v>
      </c>
      <c r="Y71" s="277">
        <f t="shared" si="21"/>
        <v>15</v>
      </c>
      <c r="Z71" s="277">
        <f t="shared" si="22"/>
        <v>20</v>
      </c>
    </row>
    <row r="72" spans="2:26" hidden="1">
      <c r="B72" s="201" t="s">
        <v>620</v>
      </c>
      <c r="C72" s="201" t="str">
        <f>'Daily Mbr Ins'!C95</f>
        <v>013</v>
      </c>
      <c r="D72" s="201">
        <f>'Daily Mbr Ins'!B95</f>
        <v>11440</v>
      </c>
      <c r="E72" s="201" t="str">
        <f>'Daily Mbr Ins'!D95</f>
        <v>Peoria</v>
      </c>
      <c r="F72" s="201">
        <f>'Daily Mbr Ins'!F95</f>
        <v>4</v>
      </c>
      <c r="G72" s="201">
        <f>'Daily Mbr Ins'!L95</f>
        <v>0</v>
      </c>
      <c r="H72" s="241">
        <f t="shared" si="17"/>
        <v>0</v>
      </c>
      <c r="I72" s="242">
        <f t="shared" si="1"/>
        <v>4</v>
      </c>
      <c r="J72" s="201">
        <f>'Daily Mbr Ins'!N95</f>
        <v>3</v>
      </c>
      <c r="K72" s="201">
        <f>'Daily Mbr Ins'!T95</f>
        <v>1</v>
      </c>
      <c r="L72" s="241">
        <f t="shared" si="18"/>
        <v>33.333333333333336</v>
      </c>
      <c r="M72" s="201">
        <f t="shared" si="3"/>
        <v>2</v>
      </c>
      <c r="N72" s="256" t="str">
        <f t="shared" ref="N72:N81" si="50">IF(COUNTIF(Missing185,D72)=0,"Yes","No")</f>
        <v>Yes</v>
      </c>
      <c r="O72" s="256" t="str">
        <f t="shared" ref="O72:O81" si="51">IF(COUNTIF(Missing365,D72)=0,"Yes","No")</f>
        <v>Yes</v>
      </c>
      <c r="P72" s="256" t="str">
        <f t="shared" ref="P72:P81" si="52">IF(COUNTIF(Missing1728,D72)=0,"Yes","No")</f>
        <v>No</v>
      </c>
      <c r="Q72" s="256" t="str">
        <f t="shared" ref="Q72:Q81" si="53">IF(COUNTIF(MissingSP7,D72)=0,"Yes","No")</f>
        <v>No</v>
      </c>
      <c r="R72" s="387" t="str">
        <f t="shared" ref="R72:R81" si="54">IF(AND($S72&gt;="Yes", $T72&gt;="Yes", $U72&gt;="Yes", $V72&gt;="Yes"), "Yes", "No")</f>
        <v>No</v>
      </c>
      <c r="S72" s="387" t="str">
        <f t="shared" ref="S72:S81" si="55">IF((COUNTIF(ProgramDir,D72)=0),"No","Yes")</f>
        <v>No</v>
      </c>
      <c r="T72" s="387" t="str">
        <f t="shared" ref="T72:T81" si="56">IF(COUNTIF(NonCompliantGrandKnight,D72)=0,"No","Yes")</f>
        <v>Yes</v>
      </c>
      <c r="U72" s="387" t="str">
        <f t="shared" ref="U72:U81" si="57">IF(COUNTIF(FamilyDir,D72)=0,"No","Yes")</f>
        <v>No</v>
      </c>
      <c r="V72" s="387" t="str">
        <f t="shared" ref="V72:V81" si="58">IF(COUNTIF(CommunityDir,D72)=0,"No","Yes")</f>
        <v>No</v>
      </c>
      <c r="W72" s="277">
        <f t="shared" si="19"/>
        <v>4</v>
      </c>
      <c r="X72" s="277">
        <f t="shared" si="20"/>
        <v>8</v>
      </c>
      <c r="Y72" s="277">
        <f t="shared" si="21"/>
        <v>12</v>
      </c>
      <c r="Z72" s="277">
        <f t="shared" si="22"/>
        <v>16</v>
      </c>
    </row>
    <row r="73" spans="2:26" hidden="1">
      <c r="B73" s="201" t="s">
        <v>620</v>
      </c>
      <c r="C73" s="201" t="str">
        <f>'Daily Mbr Ins'!C99</f>
        <v>013</v>
      </c>
      <c r="D73" s="201">
        <f>'Daily Mbr Ins'!B99</f>
        <v>11809</v>
      </c>
      <c r="E73" s="201" t="str">
        <f>'Daily Mbr Ins'!D99</f>
        <v>Sun City West Arizona</v>
      </c>
      <c r="F73" s="201">
        <f>'Daily Mbr Ins'!F99</f>
        <v>15</v>
      </c>
      <c r="G73" s="201">
        <f>'Daily Mbr Ins'!L99</f>
        <v>1</v>
      </c>
      <c r="H73" s="241">
        <f t="shared" si="17"/>
        <v>6.666666666666667</v>
      </c>
      <c r="I73" s="242">
        <f t="shared" si="1"/>
        <v>14</v>
      </c>
      <c r="J73" s="201">
        <f>'Daily Mbr Ins'!N99</f>
        <v>5</v>
      </c>
      <c r="K73" s="201">
        <f>'Daily Mbr Ins'!T99</f>
        <v>0</v>
      </c>
      <c r="L73" s="241">
        <f t="shared" si="18"/>
        <v>0</v>
      </c>
      <c r="M73" s="201">
        <f t="shared" si="3"/>
        <v>5</v>
      </c>
      <c r="N73" s="256" t="str">
        <f t="shared" si="50"/>
        <v>Yes</v>
      </c>
      <c r="O73" s="256" t="str">
        <f t="shared" si="51"/>
        <v>Yes</v>
      </c>
      <c r="P73" s="256" t="str">
        <f t="shared" si="52"/>
        <v>No</v>
      </c>
      <c r="Q73" s="256" t="str">
        <f t="shared" si="53"/>
        <v>No</v>
      </c>
      <c r="R73" s="387" t="str">
        <f t="shared" si="54"/>
        <v>No</v>
      </c>
      <c r="S73" s="387" t="str">
        <f t="shared" si="55"/>
        <v>No</v>
      </c>
      <c r="T73" s="387" t="str">
        <f t="shared" si="56"/>
        <v>Yes</v>
      </c>
      <c r="U73" s="387" t="str">
        <f t="shared" si="57"/>
        <v>No</v>
      </c>
      <c r="V73" s="387" t="str">
        <f t="shared" si="58"/>
        <v>No</v>
      </c>
      <c r="W73" s="277">
        <f t="shared" si="19"/>
        <v>14</v>
      </c>
      <c r="X73" s="277">
        <f t="shared" si="20"/>
        <v>29</v>
      </c>
      <c r="Y73" s="277">
        <f t="shared" si="21"/>
        <v>44</v>
      </c>
      <c r="Z73" s="277">
        <f t="shared" si="22"/>
        <v>59</v>
      </c>
    </row>
    <row r="74" spans="2:26" hidden="1">
      <c r="B74" s="201" t="s">
        <v>620</v>
      </c>
      <c r="C74" s="201" t="str">
        <f>'Daily Mbr Ins'!C106</f>
        <v>013</v>
      </c>
      <c r="D74" s="201">
        <f>'Daily Mbr Ins'!B106</f>
        <v>12144</v>
      </c>
      <c r="E74" s="201" t="str">
        <f>'Daily Mbr Ins'!D106</f>
        <v>Sun City</v>
      </c>
      <c r="F74" s="201">
        <f>'Daily Mbr Ins'!F106</f>
        <v>13</v>
      </c>
      <c r="G74" s="201">
        <f>'Daily Mbr Ins'!L106</f>
        <v>-7</v>
      </c>
      <c r="H74" s="241">
        <f t="shared" si="17"/>
        <v>-53.846153846153847</v>
      </c>
      <c r="I74" s="242">
        <f t="shared" si="1"/>
        <v>20</v>
      </c>
      <c r="J74" s="201">
        <f>'Daily Mbr Ins'!N106</f>
        <v>5</v>
      </c>
      <c r="K74" s="201">
        <f>'Daily Mbr Ins'!T106</f>
        <v>-1</v>
      </c>
      <c r="L74" s="241">
        <f t="shared" si="18"/>
        <v>-20</v>
      </c>
      <c r="M74" s="201">
        <f t="shared" si="3"/>
        <v>6</v>
      </c>
      <c r="N74" s="256" t="str">
        <f t="shared" si="50"/>
        <v>Yes</v>
      </c>
      <c r="O74" s="256" t="str">
        <f t="shared" si="51"/>
        <v>Yes</v>
      </c>
      <c r="P74" s="256" t="str">
        <f t="shared" si="52"/>
        <v>No</v>
      </c>
      <c r="Q74" s="256" t="str">
        <f t="shared" si="53"/>
        <v>No</v>
      </c>
      <c r="R74" s="387" t="str">
        <f t="shared" si="54"/>
        <v>No</v>
      </c>
      <c r="S74" s="387" t="str">
        <f t="shared" si="55"/>
        <v>No</v>
      </c>
      <c r="T74" s="387" t="str">
        <f t="shared" si="56"/>
        <v>Yes</v>
      </c>
      <c r="U74" s="387" t="str">
        <f t="shared" si="57"/>
        <v>Yes</v>
      </c>
      <c r="V74" s="387" t="str">
        <f t="shared" si="58"/>
        <v>Yes</v>
      </c>
      <c r="W74" s="277">
        <f t="shared" si="19"/>
        <v>20</v>
      </c>
      <c r="X74" s="277">
        <f t="shared" si="20"/>
        <v>33</v>
      </c>
      <c r="Y74" s="277">
        <f t="shared" si="21"/>
        <v>46</v>
      </c>
      <c r="Z74" s="277">
        <f t="shared" si="22"/>
        <v>59</v>
      </c>
    </row>
    <row r="75" spans="2:26">
      <c r="B75" s="201" t="s">
        <v>609</v>
      </c>
      <c r="C75" s="201" t="str">
        <f>'Daily Mbr Ins'!C69</f>
        <v>014</v>
      </c>
      <c r="D75" s="201">
        <f>'Daily Mbr Ins'!B69</f>
        <v>9188</v>
      </c>
      <c r="E75" s="201" t="str">
        <f>'Daily Mbr Ins'!D69</f>
        <v>Fountain Hills</v>
      </c>
      <c r="F75" s="201">
        <f>'Daily Mbr Ins'!F69</f>
        <v>4</v>
      </c>
      <c r="G75" s="201">
        <f>'Daily Mbr Ins'!L69</f>
        <v>1</v>
      </c>
      <c r="H75" s="241">
        <f t="shared" si="17"/>
        <v>25</v>
      </c>
      <c r="I75" s="242">
        <f t="shared" si="1"/>
        <v>3</v>
      </c>
      <c r="J75" s="201">
        <f>'Daily Mbr Ins'!N69</f>
        <v>3</v>
      </c>
      <c r="K75" s="201">
        <f>'Daily Mbr Ins'!T69</f>
        <v>0</v>
      </c>
      <c r="L75" s="241">
        <f t="shared" si="18"/>
        <v>0</v>
      </c>
      <c r="M75" s="201">
        <f t="shared" si="3"/>
        <v>3</v>
      </c>
      <c r="N75" s="256" t="str">
        <f t="shared" si="50"/>
        <v>No</v>
      </c>
      <c r="O75" s="256" t="str">
        <f t="shared" si="51"/>
        <v>No</v>
      </c>
      <c r="P75" s="256" t="str">
        <f t="shared" si="52"/>
        <v>No</v>
      </c>
      <c r="Q75" s="256" t="str">
        <f t="shared" si="53"/>
        <v>No</v>
      </c>
      <c r="R75" s="387" t="str">
        <f t="shared" si="54"/>
        <v>No</v>
      </c>
      <c r="S75" s="387" t="str">
        <f t="shared" si="55"/>
        <v>No</v>
      </c>
      <c r="T75" s="387" t="str">
        <f t="shared" si="56"/>
        <v>No</v>
      </c>
      <c r="U75" s="387" t="str">
        <f t="shared" si="57"/>
        <v>No</v>
      </c>
      <c r="V75" s="387" t="str">
        <f t="shared" si="58"/>
        <v>No</v>
      </c>
      <c r="W75" s="277">
        <f t="shared" si="19"/>
        <v>3</v>
      </c>
      <c r="X75" s="277">
        <f t="shared" si="20"/>
        <v>7</v>
      </c>
      <c r="Y75" s="277">
        <f t="shared" si="21"/>
        <v>11</v>
      </c>
      <c r="Z75" s="277">
        <f t="shared" si="22"/>
        <v>15</v>
      </c>
    </row>
    <row r="76" spans="2:26">
      <c r="B76" s="201" t="s">
        <v>609</v>
      </c>
      <c r="C76" s="201" t="str">
        <f>'Daily Mbr Ins'!C109</f>
        <v>014</v>
      </c>
      <c r="D76" s="201">
        <f>'Daily Mbr Ins'!B109</f>
        <v>12313</v>
      </c>
      <c r="E76" s="201" t="str">
        <f>'Daily Mbr Ins'!D109</f>
        <v>Scottsdale</v>
      </c>
      <c r="F76" s="201">
        <f>'Daily Mbr Ins'!F109</f>
        <v>10</v>
      </c>
      <c r="G76" s="201">
        <f>'Daily Mbr Ins'!L109</f>
        <v>1</v>
      </c>
      <c r="H76" s="241">
        <f t="shared" si="17"/>
        <v>10</v>
      </c>
      <c r="I76" s="242">
        <f t="shared" si="1"/>
        <v>9</v>
      </c>
      <c r="J76" s="201">
        <f>'Daily Mbr Ins'!N109</f>
        <v>4</v>
      </c>
      <c r="K76" s="201">
        <f>'Daily Mbr Ins'!T109</f>
        <v>1</v>
      </c>
      <c r="L76" s="241">
        <f t="shared" si="18"/>
        <v>25</v>
      </c>
      <c r="M76" s="201">
        <f t="shared" si="3"/>
        <v>3</v>
      </c>
      <c r="N76" s="256" t="str">
        <f t="shared" si="50"/>
        <v>Yes</v>
      </c>
      <c r="O76" s="256" t="str">
        <f t="shared" si="51"/>
        <v>Yes</v>
      </c>
      <c r="P76" s="256" t="str">
        <f t="shared" si="52"/>
        <v>No</v>
      </c>
      <c r="Q76" s="256" t="str">
        <f t="shared" si="53"/>
        <v>No</v>
      </c>
      <c r="R76" s="387" t="str">
        <f t="shared" si="54"/>
        <v>No</v>
      </c>
      <c r="S76" s="387" t="str">
        <f t="shared" si="55"/>
        <v>No</v>
      </c>
      <c r="T76" s="387" t="str">
        <f t="shared" si="56"/>
        <v>Yes</v>
      </c>
      <c r="U76" s="387" t="str">
        <f t="shared" si="57"/>
        <v>No</v>
      </c>
      <c r="V76" s="387" t="str">
        <f t="shared" si="58"/>
        <v>No</v>
      </c>
      <c r="W76" s="277">
        <f t="shared" si="19"/>
        <v>9</v>
      </c>
      <c r="X76" s="277">
        <f t="shared" si="20"/>
        <v>19</v>
      </c>
      <c r="Y76" s="277">
        <f t="shared" si="21"/>
        <v>29</v>
      </c>
      <c r="Z76" s="277">
        <f t="shared" si="22"/>
        <v>39</v>
      </c>
    </row>
    <row r="77" spans="2:26">
      <c r="B77" s="201" t="s">
        <v>609</v>
      </c>
      <c r="C77" s="201" t="str">
        <f>'Daily Mbr Ins'!C110</f>
        <v>014</v>
      </c>
      <c r="D77" s="201">
        <f>'Daily Mbr Ins'!B110</f>
        <v>12338</v>
      </c>
      <c r="E77" s="201" t="str">
        <f>'Daily Mbr Ins'!D110</f>
        <v>Scottsdale</v>
      </c>
      <c r="F77" s="201">
        <f>'Daily Mbr Ins'!F110</f>
        <v>5</v>
      </c>
      <c r="G77" s="201">
        <f>'Daily Mbr Ins'!L110</f>
        <v>0</v>
      </c>
      <c r="H77" s="241">
        <f t="shared" si="17"/>
        <v>0</v>
      </c>
      <c r="I77" s="242">
        <f t="shared" ref="I77:I140" si="59">IF($G77&gt;=$F77, "Yes",$F77-$G77)</f>
        <v>5</v>
      </c>
      <c r="J77" s="201">
        <f>'Daily Mbr Ins'!N110</f>
        <v>3</v>
      </c>
      <c r="K77" s="201">
        <f>'Daily Mbr Ins'!T110</f>
        <v>1</v>
      </c>
      <c r="L77" s="241">
        <f t="shared" si="18"/>
        <v>33.333333333333336</v>
      </c>
      <c r="M77" s="201">
        <f t="shared" ref="M77:M140" si="60">IF($K77&gt;=$J77, "Yes",$J77-$K77)</f>
        <v>2</v>
      </c>
      <c r="N77" s="256" t="str">
        <f t="shared" si="50"/>
        <v>No</v>
      </c>
      <c r="O77" s="256" t="str">
        <f t="shared" si="51"/>
        <v>No</v>
      </c>
      <c r="P77" s="256" t="str">
        <f t="shared" si="52"/>
        <v>No</v>
      </c>
      <c r="Q77" s="256" t="str">
        <f t="shared" si="53"/>
        <v>No</v>
      </c>
      <c r="R77" s="387" t="str">
        <f t="shared" si="54"/>
        <v>No</v>
      </c>
      <c r="S77" s="387" t="str">
        <f t="shared" si="55"/>
        <v>No</v>
      </c>
      <c r="T77" s="387" t="str">
        <f t="shared" si="56"/>
        <v>No</v>
      </c>
      <c r="U77" s="387" t="str">
        <f t="shared" si="57"/>
        <v>No</v>
      </c>
      <c r="V77" s="387" t="str">
        <f t="shared" si="58"/>
        <v>No</v>
      </c>
      <c r="W77" s="277">
        <f t="shared" si="19"/>
        <v>5</v>
      </c>
      <c r="X77" s="277">
        <f t="shared" si="20"/>
        <v>10</v>
      </c>
      <c r="Y77" s="277">
        <f t="shared" si="21"/>
        <v>15</v>
      </c>
      <c r="Z77" s="277">
        <f t="shared" si="22"/>
        <v>20</v>
      </c>
    </row>
    <row r="78" spans="2:26">
      <c r="B78" s="201" t="s">
        <v>609</v>
      </c>
      <c r="C78" s="201" t="str">
        <f>'Daily Mbr Ins'!C113</f>
        <v>014</v>
      </c>
      <c r="D78" s="201">
        <f>'Daily Mbr Ins'!B113</f>
        <v>12449</v>
      </c>
      <c r="E78" s="201" t="str">
        <f>'Daily Mbr Ins'!D113</f>
        <v>Scottsdale</v>
      </c>
      <c r="F78" s="201">
        <f>'Daily Mbr Ins'!F113</f>
        <v>10</v>
      </c>
      <c r="G78" s="201">
        <f>'Daily Mbr Ins'!L113</f>
        <v>8</v>
      </c>
      <c r="H78" s="241">
        <f t="shared" si="17"/>
        <v>80</v>
      </c>
      <c r="I78" s="242">
        <f t="shared" si="59"/>
        <v>2</v>
      </c>
      <c r="J78" s="201">
        <f>'Daily Mbr Ins'!N113</f>
        <v>4</v>
      </c>
      <c r="K78" s="201">
        <f>'Daily Mbr Ins'!T113</f>
        <v>2</v>
      </c>
      <c r="L78" s="241">
        <f t="shared" si="18"/>
        <v>50</v>
      </c>
      <c r="M78" s="201">
        <f t="shared" si="60"/>
        <v>2</v>
      </c>
      <c r="N78" s="256" t="str">
        <f t="shared" si="50"/>
        <v>Yes</v>
      </c>
      <c r="O78" s="256" t="str">
        <f t="shared" si="51"/>
        <v>No</v>
      </c>
      <c r="P78" s="256" t="str">
        <f t="shared" si="52"/>
        <v>No</v>
      </c>
      <c r="Q78" s="256" t="str">
        <f t="shared" si="53"/>
        <v>No</v>
      </c>
      <c r="R78" s="387" t="str">
        <f t="shared" si="54"/>
        <v>No</v>
      </c>
      <c r="S78" s="387" t="str">
        <f t="shared" si="55"/>
        <v>No</v>
      </c>
      <c r="T78" s="387" t="str">
        <f t="shared" si="56"/>
        <v>No</v>
      </c>
      <c r="U78" s="387" t="str">
        <f t="shared" si="57"/>
        <v>No</v>
      </c>
      <c r="V78" s="387" t="str">
        <f t="shared" si="58"/>
        <v>No</v>
      </c>
      <c r="W78" s="277">
        <f t="shared" si="19"/>
        <v>2</v>
      </c>
      <c r="X78" s="277">
        <f t="shared" si="20"/>
        <v>12</v>
      </c>
      <c r="Y78" s="277">
        <f t="shared" si="21"/>
        <v>22</v>
      </c>
      <c r="Z78" s="277">
        <f t="shared" si="22"/>
        <v>32</v>
      </c>
    </row>
    <row r="79" spans="2:26" hidden="1">
      <c r="B79" s="201" t="s">
        <v>620</v>
      </c>
      <c r="C79" s="201" t="str">
        <f>'Daily Mbr Ins'!C25</f>
        <v>015</v>
      </c>
      <c r="D79" s="201">
        <f>'Daily Mbr Ins'!B25</f>
        <v>3855</v>
      </c>
      <c r="E79" s="201" t="str">
        <f>'Daily Mbr Ins'!D25</f>
        <v>Glendale</v>
      </c>
      <c r="F79" s="201">
        <f>'Daily Mbr Ins'!F25</f>
        <v>19</v>
      </c>
      <c r="G79" s="201">
        <f>'Daily Mbr Ins'!L25</f>
        <v>1</v>
      </c>
      <c r="H79" s="241">
        <f t="shared" si="17"/>
        <v>5.2631578947368425</v>
      </c>
      <c r="I79" s="242">
        <f t="shared" si="59"/>
        <v>18</v>
      </c>
      <c r="J79" s="201">
        <f>'Daily Mbr Ins'!N25</f>
        <v>7</v>
      </c>
      <c r="K79" s="201">
        <f>'Daily Mbr Ins'!T25</f>
        <v>-1</v>
      </c>
      <c r="L79" s="241">
        <f t="shared" si="18"/>
        <v>-14.285714285714286</v>
      </c>
      <c r="M79" s="201">
        <f t="shared" si="60"/>
        <v>8</v>
      </c>
      <c r="N79" s="256" t="str">
        <f t="shared" si="50"/>
        <v>Yes</v>
      </c>
      <c r="O79" s="256" t="str">
        <f t="shared" si="51"/>
        <v>Yes</v>
      </c>
      <c r="P79" s="256" t="str">
        <f t="shared" si="52"/>
        <v>No</v>
      </c>
      <c r="Q79" s="256" t="str">
        <f t="shared" si="53"/>
        <v>No</v>
      </c>
      <c r="R79" s="387" t="str">
        <f t="shared" si="54"/>
        <v>Yes</v>
      </c>
      <c r="S79" s="387" t="str">
        <f t="shared" si="55"/>
        <v>Yes</v>
      </c>
      <c r="T79" s="387" t="str">
        <f t="shared" si="56"/>
        <v>Yes</v>
      </c>
      <c r="U79" s="387" t="str">
        <f t="shared" si="57"/>
        <v>Yes</v>
      </c>
      <c r="V79" s="387" t="str">
        <f t="shared" si="58"/>
        <v>Yes</v>
      </c>
      <c r="W79" s="277">
        <f t="shared" si="19"/>
        <v>18</v>
      </c>
      <c r="X79" s="277">
        <f t="shared" si="20"/>
        <v>37</v>
      </c>
      <c r="Y79" s="277">
        <f t="shared" si="21"/>
        <v>56</v>
      </c>
      <c r="Z79" s="277">
        <f t="shared" si="22"/>
        <v>75</v>
      </c>
    </row>
    <row r="80" spans="2:26" hidden="1">
      <c r="B80" s="201" t="s">
        <v>620</v>
      </c>
      <c r="C80" s="201" t="str">
        <f>'Daily Mbr Ins'!C45</f>
        <v>015</v>
      </c>
      <c r="D80" s="201">
        <f>'Daily Mbr Ins'!B45</f>
        <v>7114</v>
      </c>
      <c r="E80" s="201" t="str">
        <f>'Daily Mbr Ins'!D45</f>
        <v>Glendale</v>
      </c>
      <c r="F80" s="201">
        <f>'Daily Mbr Ins'!F45</f>
        <v>6</v>
      </c>
      <c r="G80" s="201">
        <f>'Daily Mbr Ins'!L45</f>
        <v>0</v>
      </c>
      <c r="H80" s="241">
        <f t="shared" si="17"/>
        <v>0</v>
      </c>
      <c r="I80" s="242">
        <f t="shared" si="59"/>
        <v>6</v>
      </c>
      <c r="J80" s="201">
        <f>'Daily Mbr Ins'!N45</f>
        <v>3</v>
      </c>
      <c r="K80" s="201">
        <f>'Daily Mbr Ins'!T45</f>
        <v>0</v>
      </c>
      <c r="L80" s="241">
        <f t="shared" si="18"/>
        <v>0</v>
      </c>
      <c r="M80" s="201">
        <f t="shared" si="60"/>
        <v>3</v>
      </c>
      <c r="N80" s="256" t="str">
        <f t="shared" si="50"/>
        <v>Yes</v>
      </c>
      <c r="O80" s="256" t="str">
        <f t="shared" si="51"/>
        <v>Yes</v>
      </c>
      <c r="P80" s="256" t="str">
        <f t="shared" si="52"/>
        <v>No</v>
      </c>
      <c r="Q80" s="256" t="str">
        <f t="shared" si="53"/>
        <v>No</v>
      </c>
      <c r="R80" s="387" t="str">
        <f t="shared" si="54"/>
        <v>No</v>
      </c>
      <c r="S80" s="387" t="str">
        <f t="shared" si="55"/>
        <v>No</v>
      </c>
      <c r="T80" s="387" t="str">
        <f t="shared" si="56"/>
        <v>No</v>
      </c>
      <c r="U80" s="387" t="str">
        <f t="shared" si="57"/>
        <v>No</v>
      </c>
      <c r="V80" s="387" t="str">
        <f t="shared" si="58"/>
        <v>No</v>
      </c>
      <c r="W80" s="277">
        <f t="shared" si="19"/>
        <v>6</v>
      </c>
      <c r="X80" s="277">
        <f t="shared" si="20"/>
        <v>12</v>
      </c>
      <c r="Y80" s="277">
        <f t="shared" si="21"/>
        <v>18</v>
      </c>
      <c r="Z80" s="277">
        <f t="shared" si="22"/>
        <v>24</v>
      </c>
    </row>
    <row r="81" spans="2:26" hidden="1">
      <c r="B81" s="277" t="s">
        <v>620</v>
      </c>
      <c r="C81" s="277" t="str">
        <f>'Daily Mbr Ins'!C49</f>
        <v>015</v>
      </c>
      <c r="D81" s="277">
        <f>'Daily Mbr Ins'!B49</f>
        <v>7465</v>
      </c>
      <c r="E81" s="277" t="str">
        <f>'Daily Mbr Ins'!D49</f>
        <v>Phoenix</v>
      </c>
      <c r="F81" s="201">
        <f>'Daily Mbr Ins'!F49</f>
        <v>17</v>
      </c>
      <c r="G81" s="201">
        <f>'Daily Mbr Ins'!L49</f>
        <v>0</v>
      </c>
      <c r="H81" s="241">
        <f t="shared" si="17"/>
        <v>0</v>
      </c>
      <c r="I81" s="242">
        <f t="shared" si="59"/>
        <v>17</v>
      </c>
      <c r="J81" s="201">
        <f>'Daily Mbr Ins'!N49</f>
        <v>6</v>
      </c>
      <c r="K81" s="201">
        <f>'Daily Mbr Ins'!T49</f>
        <v>2</v>
      </c>
      <c r="L81" s="241">
        <f t="shared" si="18"/>
        <v>33.333333333333336</v>
      </c>
      <c r="M81" s="201">
        <f t="shared" si="60"/>
        <v>4</v>
      </c>
      <c r="N81" s="256" t="str">
        <f t="shared" si="50"/>
        <v>Yes</v>
      </c>
      <c r="O81" s="256" t="str">
        <f t="shared" si="51"/>
        <v>Yes</v>
      </c>
      <c r="P81" s="256" t="str">
        <f t="shared" si="52"/>
        <v>No</v>
      </c>
      <c r="Q81" s="256" t="str">
        <f t="shared" si="53"/>
        <v>No</v>
      </c>
      <c r="R81" s="387" t="str">
        <f t="shared" si="54"/>
        <v>No</v>
      </c>
      <c r="S81" s="387" t="str">
        <f t="shared" si="55"/>
        <v>No</v>
      </c>
      <c r="T81" s="387" t="str">
        <f t="shared" si="56"/>
        <v>Yes</v>
      </c>
      <c r="U81" s="387" t="str">
        <f t="shared" si="57"/>
        <v>No</v>
      </c>
      <c r="V81" s="387" t="str">
        <f t="shared" si="58"/>
        <v>No</v>
      </c>
      <c r="W81" s="277">
        <f t="shared" si="19"/>
        <v>17</v>
      </c>
      <c r="X81" s="277">
        <f t="shared" si="20"/>
        <v>34</v>
      </c>
      <c r="Y81" s="277">
        <f t="shared" si="21"/>
        <v>51</v>
      </c>
      <c r="Z81" s="277">
        <f t="shared" si="22"/>
        <v>68</v>
      </c>
    </row>
    <row r="82" spans="2:26" hidden="1">
      <c r="B82" s="201" t="s">
        <v>620</v>
      </c>
      <c r="C82" s="201" t="str">
        <f>'Daily Mbr Ins'!C126</f>
        <v>015</v>
      </c>
      <c r="D82" s="246">
        <f>'Daily Mbr Ins'!B126</f>
        <v>13568</v>
      </c>
      <c r="E82" s="246" t="str">
        <f>'Daily Mbr Ins'!D126</f>
        <v>Phoenix</v>
      </c>
      <c r="F82" s="201">
        <f>'Daily Mbr Ins'!F126</f>
        <v>4</v>
      </c>
      <c r="G82" s="201">
        <f>'Daily Mbr Ins'!L126</f>
        <v>0</v>
      </c>
      <c r="H82" s="241">
        <f t="shared" si="17"/>
        <v>0</v>
      </c>
      <c r="I82" s="242">
        <f t="shared" si="59"/>
        <v>4</v>
      </c>
      <c r="J82" s="201">
        <f>'Daily Mbr Ins'!N126</f>
        <v>3</v>
      </c>
      <c r="K82" s="201">
        <f>'Daily Mbr Ins'!T126</f>
        <v>0</v>
      </c>
      <c r="L82" s="241">
        <f t="shared" si="18"/>
        <v>0</v>
      </c>
      <c r="M82" s="201">
        <f t="shared" si="60"/>
        <v>3</v>
      </c>
      <c r="N82" s="256"/>
      <c r="O82" s="256"/>
      <c r="P82" s="256"/>
      <c r="Q82" s="256"/>
      <c r="R82" s="387"/>
      <c r="S82" s="387"/>
      <c r="T82" s="387"/>
      <c r="U82" s="387"/>
      <c r="V82" s="387"/>
      <c r="W82" s="277">
        <f t="shared" si="19"/>
        <v>4</v>
      </c>
      <c r="X82" s="277">
        <f t="shared" si="20"/>
        <v>8</v>
      </c>
      <c r="Y82" s="277">
        <f t="shared" si="21"/>
        <v>12</v>
      </c>
      <c r="Z82" s="277">
        <f t="shared" si="22"/>
        <v>16</v>
      </c>
    </row>
    <row r="83" spans="2:26" hidden="1">
      <c r="B83" s="201" t="s">
        <v>620</v>
      </c>
      <c r="C83" s="201" t="str">
        <f>'Daily Mbr Ins'!C150</f>
        <v>015</v>
      </c>
      <c r="D83" s="201">
        <f>'Daily Mbr Ins'!B150</f>
        <v>15497</v>
      </c>
      <c r="E83" s="201" t="str">
        <f>'Daily Mbr Ins'!D150</f>
        <v>Phoenix</v>
      </c>
      <c r="F83" s="201">
        <f>'Daily Mbr Ins'!F150</f>
        <v>4</v>
      </c>
      <c r="G83" s="201">
        <f>'Daily Mbr Ins'!L150</f>
        <v>0</v>
      </c>
      <c r="H83" s="241">
        <f t="shared" si="17"/>
        <v>0</v>
      </c>
      <c r="I83" s="242">
        <f t="shared" si="59"/>
        <v>4</v>
      </c>
      <c r="J83" s="201">
        <f>'Daily Mbr Ins'!N150</f>
        <v>3</v>
      </c>
      <c r="K83" s="201">
        <f>'Daily Mbr Ins'!T150</f>
        <v>0</v>
      </c>
      <c r="L83" s="241">
        <f t="shared" si="18"/>
        <v>0</v>
      </c>
      <c r="M83" s="201">
        <f t="shared" si="60"/>
        <v>3</v>
      </c>
      <c r="N83" s="256" t="str">
        <f>IF(COUNTIF(Missing185,D83)=0,"Yes","No")</f>
        <v>Yes</v>
      </c>
      <c r="O83" s="256" t="str">
        <f>IF(COUNTIF(Missing365,D83)=0,"Yes","No")</f>
        <v>Yes</v>
      </c>
      <c r="P83" s="256" t="str">
        <f>IF(COUNTIF(Missing1728,D83)=0,"Yes","No")</f>
        <v>No</v>
      </c>
      <c r="Q83" s="256" t="str">
        <f>IF(COUNTIF(MissingSP7,D83)=0,"Yes","No")</f>
        <v>No</v>
      </c>
      <c r="R83" s="387" t="str">
        <f>IF(AND($S83&gt;="Yes", $T83&gt;="Yes", $U83&gt;="Yes", $V83&gt;="Yes"), "Yes", "No")</f>
        <v>No</v>
      </c>
      <c r="S83" s="387" t="str">
        <f>IF((COUNTIF(ProgramDir,D83)=0),"No","Yes")</f>
        <v>No</v>
      </c>
      <c r="T83" s="387" t="str">
        <f>IF(COUNTIF(NonCompliantGrandKnight,D83)=0,"No","Yes")</f>
        <v>No</v>
      </c>
      <c r="U83" s="387" t="str">
        <f>IF(COUNTIF(FamilyDir,D83)=0,"No","Yes")</f>
        <v>No</v>
      </c>
      <c r="V83" s="387" t="str">
        <f>IF(COUNTIF(CommunityDir,D83)=0,"No","Yes")</f>
        <v>No</v>
      </c>
      <c r="W83" s="277">
        <f t="shared" si="19"/>
        <v>4</v>
      </c>
      <c r="X83" s="277">
        <f t="shared" si="20"/>
        <v>8</v>
      </c>
      <c r="Y83" s="277">
        <f t="shared" si="21"/>
        <v>12</v>
      </c>
      <c r="Z83" s="277">
        <f t="shared" si="22"/>
        <v>16</v>
      </c>
    </row>
    <row r="84" spans="2:26">
      <c r="B84" s="201" t="s">
        <v>609</v>
      </c>
      <c r="C84" s="201" t="str">
        <f>'Daily Mbr Ins'!C10</f>
        <v>016</v>
      </c>
      <c r="D84" s="201">
        <f>'Daily Mbr Ins'!B10</f>
        <v>1158</v>
      </c>
      <c r="E84" s="201" t="str">
        <f>'Daily Mbr Ins'!D10</f>
        <v>Globe</v>
      </c>
      <c r="F84" s="201">
        <f>'Daily Mbr Ins'!F10</f>
        <v>6</v>
      </c>
      <c r="G84" s="201">
        <f>'Daily Mbr Ins'!L10</f>
        <v>0</v>
      </c>
      <c r="H84" s="241">
        <f t="shared" si="17"/>
        <v>0</v>
      </c>
      <c r="I84" s="242">
        <f t="shared" si="59"/>
        <v>6</v>
      </c>
      <c r="J84" s="201">
        <f>'Daily Mbr Ins'!N10</f>
        <v>3</v>
      </c>
      <c r="K84" s="201">
        <f>'Daily Mbr Ins'!T10</f>
        <v>0</v>
      </c>
      <c r="L84" s="241">
        <f t="shared" si="18"/>
        <v>0</v>
      </c>
      <c r="M84" s="201">
        <f t="shared" si="60"/>
        <v>3</v>
      </c>
      <c r="N84" s="256" t="str">
        <f>IF(COUNTIF(Missing185,D84)=0,"Yes","No")</f>
        <v>No</v>
      </c>
      <c r="O84" s="256" t="str">
        <f>IF(COUNTIF(Missing365,D84)=0,"Yes","No")</f>
        <v>Yes</v>
      </c>
      <c r="P84" s="256" t="str">
        <f>IF(COUNTIF(Missing1728,D84)=0,"Yes","No")</f>
        <v>No</v>
      </c>
      <c r="Q84" s="256" t="str">
        <f>IF(COUNTIF(MissingSP7,D84)=0,"Yes","No")</f>
        <v>No</v>
      </c>
      <c r="R84" s="387" t="str">
        <f>IF(AND($S84&gt;="Yes", $T84&gt;="Yes", $U84&gt;="Yes", $V84&gt;="Yes"), "Yes", "No")</f>
        <v>No</v>
      </c>
      <c r="S84" s="387" t="str">
        <f>IF((COUNTIF(ProgramDir,D84)=0),"No","Yes")</f>
        <v>Yes</v>
      </c>
      <c r="T84" s="387" t="str">
        <f>IF(COUNTIF(NonCompliantGrandKnight,D84)=0,"No","Yes")</f>
        <v>No</v>
      </c>
      <c r="U84" s="387" t="str">
        <f>IF(COUNTIF(FamilyDir,D84)=0,"No","Yes")</f>
        <v>No</v>
      </c>
      <c r="V84" s="387" t="str">
        <f>IF(COUNTIF(CommunityDir,D84)=0,"No","Yes")</f>
        <v>No</v>
      </c>
      <c r="W84" s="277">
        <f t="shared" si="19"/>
        <v>6</v>
      </c>
      <c r="X84" s="277">
        <f t="shared" si="20"/>
        <v>12</v>
      </c>
      <c r="Y84" s="277">
        <f t="shared" si="21"/>
        <v>18</v>
      </c>
      <c r="Z84" s="277">
        <f t="shared" si="22"/>
        <v>24</v>
      </c>
    </row>
    <row r="85" spans="2:26">
      <c r="B85" s="201" t="s">
        <v>609</v>
      </c>
      <c r="C85" s="201" t="str">
        <f>'Daily Mbr Ins'!C17</f>
        <v>016</v>
      </c>
      <c r="D85" s="201">
        <f>'Daily Mbr Ins'!B17</f>
        <v>1882</v>
      </c>
      <c r="E85" s="201" t="str">
        <f>'Daily Mbr Ins'!D17</f>
        <v>Miami</v>
      </c>
      <c r="F85" s="201">
        <f>'Daily Mbr Ins'!F17</f>
        <v>5</v>
      </c>
      <c r="G85" s="201">
        <f>'Daily Mbr Ins'!L17</f>
        <v>1</v>
      </c>
      <c r="H85" s="241">
        <f t="shared" si="17"/>
        <v>20</v>
      </c>
      <c r="I85" s="242">
        <f t="shared" si="59"/>
        <v>4</v>
      </c>
      <c r="J85" s="201">
        <f>'Daily Mbr Ins'!N17</f>
        <v>3</v>
      </c>
      <c r="K85" s="201">
        <f>'Daily Mbr Ins'!T17</f>
        <v>0</v>
      </c>
      <c r="L85" s="241">
        <f t="shared" si="18"/>
        <v>0</v>
      </c>
      <c r="M85" s="201">
        <f t="shared" si="60"/>
        <v>3</v>
      </c>
      <c r="N85" s="256" t="str">
        <f>IF(COUNTIF(Missing185,D85)=0,"Yes","No")</f>
        <v>Yes</v>
      </c>
      <c r="O85" s="256" t="str">
        <f>IF(COUNTIF(Missing365,D85)=0,"Yes","No")</f>
        <v>Yes</v>
      </c>
      <c r="P85" s="256" t="str">
        <f>IF(COUNTIF(Missing1728,D85)=0,"Yes","No")</f>
        <v>No</v>
      </c>
      <c r="Q85" s="256" t="str">
        <f>IF(COUNTIF(MissingSP7,D85)=0,"Yes","No")</f>
        <v>No</v>
      </c>
      <c r="R85" s="387" t="str">
        <f>IF(AND($S85&gt;="Yes", $T85&gt;="Yes", $U85&gt;="Yes", $V85&gt;="Yes"), "Yes", "No")</f>
        <v>No</v>
      </c>
      <c r="S85" s="387" t="str">
        <f>IF((COUNTIF(ProgramDir,D85)=0),"No","Yes")</f>
        <v>No</v>
      </c>
      <c r="T85" s="387" t="str">
        <f>IF(COUNTIF(NonCompliantGrandKnight,D85)=0,"No","Yes")</f>
        <v>No</v>
      </c>
      <c r="U85" s="387" t="str">
        <f>IF(COUNTIF(FamilyDir,D85)=0,"No","Yes")</f>
        <v>Yes</v>
      </c>
      <c r="V85" s="387" t="str">
        <f>IF(COUNTIF(CommunityDir,D85)=0,"No","Yes")</f>
        <v>No</v>
      </c>
      <c r="W85" s="277">
        <f t="shared" si="19"/>
        <v>4</v>
      </c>
      <c r="X85" s="277">
        <f t="shared" si="20"/>
        <v>9</v>
      </c>
      <c r="Y85" s="277">
        <f t="shared" si="21"/>
        <v>14</v>
      </c>
      <c r="Z85" s="277">
        <f t="shared" si="22"/>
        <v>19</v>
      </c>
    </row>
    <row r="86" spans="2:26">
      <c r="B86" s="201" t="s">
        <v>609</v>
      </c>
      <c r="C86" s="201" t="str">
        <f>'Daily Mbr Ins'!C22</f>
        <v>016</v>
      </c>
      <c r="D86" s="201">
        <f>'Daily Mbr Ins'!B22</f>
        <v>3395</v>
      </c>
      <c r="E86" s="201" t="str">
        <f>'Daily Mbr Ins'!D22</f>
        <v>Superior</v>
      </c>
      <c r="F86" s="201">
        <f>'Daily Mbr Ins'!F22</f>
        <v>4</v>
      </c>
      <c r="G86" s="201">
        <f>'Daily Mbr Ins'!L22</f>
        <v>0</v>
      </c>
      <c r="H86" s="241">
        <f t="shared" si="17"/>
        <v>0</v>
      </c>
      <c r="I86" s="242">
        <f t="shared" si="59"/>
        <v>4</v>
      </c>
      <c r="J86" s="201">
        <f>'Daily Mbr Ins'!N22</f>
        <v>3</v>
      </c>
      <c r="K86" s="201">
        <f>'Daily Mbr Ins'!T22</f>
        <v>0</v>
      </c>
      <c r="L86" s="241">
        <f t="shared" si="18"/>
        <v>0</v>
      </c>
      <c r="M86" s="201">
        <f t="shared" si="60"/>
        <v>3</v>
      </c>
      <c r="N86" s="256" t="str">
        <f>IF(COUNTIF(Missing185,D86)=0,"Yes","No")</f>
        <v>No</v>
      </c>
      <c r="O86" s="256" t="str">
        <f>IF(COUNTIF(Missing365,D86)=0,"Yes","No")</f>
        <v>No</v>
      </c>
      <c r="P86" s="256" t="str">
        <f>IF(COUNTIF(Missing1728,D86)=0,"Yes","No")</f>
        <v>No</v>
      </c>
      <c r="Q86" s="256" t="str">
        <f>IF(COUNTIF(MissingSP7,D86)=0,"Yes","No")</f>
        <v>No</v>
      </c>
      <c r="R86" s="387" t="str">
        <f>IF(AND($S86&gt;="Yes", $T86&gt;="Yes", $U86&gt;="Yes", $V86&gt;="Yes"), "Yes", "No")</f>
        <v>No</v>
      </c>
      <c r="S86" s="387" t="str">
        <f>IF((COUNTIF(ProgramDir,D86)=0),"No","Yes")</f>
        <v>No</v>
      </c>
      <c r="T86" s="387" t="str">
        <f>IF(COUNTIF(NonCompliantGrandKnight,D86)=0,"No","Yes")</f>
        <v>No</v>
      </c>
      <c r="U86" s="387" t="str">
        <f>IF(COUNTIF(FamilyDir,D86)=0,"No","Yes")</f>
        <v>No</v>
      </c>
      <c r="V86" s="387" t="str">
        <f>IF(COUNTIF(CommunityDir,D86)=0,"No","Yes")</f>
        <v>No</v>
      </c>
      <c r="W86" s="277">
        <f t="shared" si="19"/>
        <v>4</v>
      </c>
      <c r="X86" s="277">
        <f t="shared" si="20"/>
        <v>8</v>
      </c>
      <c r="Y86" s="277">
        <f t="shared" si="21"/>
        <v>12</v>
      </c>
      <c r="Z86" s="277">
        <f t="shared" si="22"/>
        <v>16</v>
      </c>
    </row>
    <row r="87" spans="2:26">
      <c r="B87" s="201" t="s">
        <v>609</v>
      </c>
      <c r="C87" s="201" t="str">
        <f>'Daily Mbr Ins'!C26</f>
        <v>016</v>
      </c>
      <c r="D87" s="201">
        <f>'Daily Mbr Ins'!B26</f>
        <v>4260</v>
      </c>
      <c r="E87" s="201" t="str">
        <f>'Daily Mbr Ins'!D26</f>
        <v>Safford</v>
      </c>
      <c r="F87" s="201">
        <f>'Daily Mbr Ins'!F26</f>
        <v>4</v>
      </c>
      <c r="G87" s="201">
        <f>'Daily Mbr Ins'!L26</f>
        <v>-1</v>
      </c>
      <c r="H87" s="241">
        <f t="shared" si="17"/>
        <v>-25</v>
      </c>
      <c r="I87" s="242">
        <f t="shared" si="59"/>
        <v>5</v>
      </c>
      <c r="J87" s="201">
        <f>'Daily Mbr Ins'!N26</f>
        <v>3</v>
      </c>
      <c r="K87" s="201">
        <f>'Daily Mbr Ins'!T26</f>
        <v>0</v>
      </c>
      <c r="L87" s="241">
        <f t="shared" si="18"/>
        <v>0</v>
      </c>
      <c r="M87" s="201">
        <f t="shared" si="60"/>
        <v>3</v>
      </c>
      <c r="N87" s="256" t="str">
        <f>IF(COUNTIF(Missing185,D87)=0,"Yes","No")</f>
        <v>Yes</v>
      </c>
      <c r="O87" s="256" t="str">
        <f>IF(COUNTIF(Missing365,D87)=0,"Yes","No")</f>
        <v>No</v>
      </c>
      <c r="P87" s="256" t="str">
        <f>IF(COUNTIF(Missing1728,D87)=0,"Yes","No")</f>
        <v>No</v>
      </c>
      <c r="Q87" s="256" t="str">
        <f>IF(COUNTIF(MissingSP7,D87)=0,"Yes","No")</f>
        <v>No</v>
      </c>
      <c r="R87" s="387" t="str">
        <f>IF(AND($S87&gt;="Yes", $T87&gt;="Yes", $U87&gt;="Yes", $V87&gt;="Yes"), "Yes", "No")</f>
        <v>No</v>
      </c>
      <c r="S87" s="387" t="str">
        <f>IF((COUNTIF(ProgramDir,D87)=0),"No","Yes")</f>
        <v>No</v>
      </c>
      <c r="T87" s="387" t="str">
        <f>IF(COUNTIF(NonCompliantGrandKnight,D87)=0,"No","Yes")</f>
        <v>No</v>
      </c>
      <c r="U87" s="387" t="str">
        <f>IF(COUNTIF(FamilyDir,D87)=0,"No","Yes")</f>
        <v>No</v>
      </c>
      <c r="V87" s="387" t="str">
        <f>IF(COUNTIF(CommunityDir,D87)=0,"No","Yes")</f>
        <v>No</v>
      </c>
      <c r="W87" s="277">
        <f t="shared" si="19"/>
        <v>5</v>
      </c>
      <c r="X87" s="277">
        <f t="shared" si="20"/>
        <v>9</v>
      </c>
      <c r="Y87" s="277">
        <f t="shared" si="21"/>
        <v>13</v>
      </c>
      <c r="Z87" s="277">
        <f t="shared" si="22"/>
        <v>17</v>
      </c>
    </row>
    <row r="88" spans="2:26">
      <c r="B88" s="201" t="s">
        <v>609</v>
      </c>
      <c r="C88" s="201" t="str">
        <f>'Daily Mbr Ins'!C34</f>
        <v>016</v>
      </c>
      <c r="D88" s="246">
        <f>'Daily Mbr Ins'!B34</f>
        <v>5313</v>
      </c>
      <c r="E88" s="246" t="str">
        <f>'Daily Mbr Ins'!D34</f>
        <v>Clifton</v>
      </c>
      <c r="F88" s="201">
        <f>'Daily Mbr Ins'!F34</f>
        <v>12</v>
      </c>
      <c r="G88" s="201">
        <f>'Daily Mbr Ins'!L34</f>
        <v>0</v>
      </c>
      <c r="H88" s="241">
        <f t="shared" si="17"/>
        <v>0</v>
      </c>
      <c r="I88" s="242">
        <f t="shared" si="59"/>
        <v>12</v>
      </c>
      <c r="J88" s="201">
        <f>'Daily Mbr Ins'!N34</f>
        <v>3</v>
      </c>
      <c r="K88" s="201">
        <f>'Daily Mbr Ins'!T34</f>
        <v>0</v>
      </c>
      <c r="L88" s="241">
        <f t="shared" si="18"/>
        <v>0</v>
      </c>
      <c r="M88" s="201">
        <f t="shared" si="60"/>
        <v>3</v>
      </c>
      <c r="N88" s="256"/>
      <c r="O88" s="256"/>
      <c r="P88" s="256"/>
      <c r="Q88" s="256"/>
      <c r="R88" s="387"/>
      <c r="S88" s="387"/>
      <c r="T88" s="387"/>
      <c r="U88" s="387"/>
      <c r="V88" s="387"/>
      <c r="W88" s="277">
        <f t="shared" si="19"/>
        <v>12</v>
      </c>
      <c r="X88" s="277">
        <f t="shared" si="20"/>
        <v>24</v>
      </c>
      <c r="Y88" s="277">
        <f t="shared" si="21"/>
        <v>36</v>
      </c>
      <c r="Z88" s="277">
        <f t="shared" si="22"/>
        <v>48</v>
      </c>
    </row>
    <row r="89" spans="2:26">
      <c r="B89" s="201" t="s">
        <v>609</v>
      </c>
      <c r="C89" s="201" t="str">
        <f>'Daily Mbr Ins'!C132</f>
        <v>016</v>
      </c>
      <c r="D89" s="201">
        <f>'Daily Mbr Ins'!B132</f>
        <v>14033</v>
      </c>
      <c r="E89" s="201" t="str">
        <f>'Daily Mbr Ins'!D132</f>
        <v>Kearny/Hayden</v>
      </c>
      <c r="F89" s="201">
        <f>'Daily Mbr Ins'!F132</f>
        <v>4</v>
      </c>
      <c r="G89" s="201">
        <f>'Daily Mbr Ins'!L132</f>
        <v>0</v>
      </c>
      <c r="H89" s="241">
        <f t="shared" ref="H89:H135" si="61">G89*100/F89</f>
        <v>0</v>
      </c>
      <c r="I89" s="242">
        <f t="shared" si="59"/>
        <v>4</v>
      </c>
      <c r="J89" s="201">
        <f>'Daily Mbr Ins'!N132</f>
        <v>3</v>
      </c>
      <c r="K89" s="201">
        <f>'Daily Mbr Ins'!T132</f>
        <v>0</v>
      </c>
      <c r="L89" s="241">
        <f t="shared" ref="L89:L135" si="62">K89*100/J89</f>
        <v>0</v>
      </c>
      <c r="M89" s="201">
        <f t="shared" si="60"/>
        <v>3</v>
      </c>
      <c r="N89" s="256" t="str">
        <f>IF(COUNTIF(Missing185,D89)=0,"Yes","No")</f>
        <v>Yes</v>
      </c>
      <c r="O89" s="256" t="str">
        <f>IF(COUNTIF(Missing365,D89)=0,"Yes","No")</f>
        <v>No</v>
      </c>
      <c r="P89" s="256" t="str">
        <f>IF(COUNTIF(Missing1728,D89)=0,"Yes","No")</f>
        <v>No</v>
      </c>
      <c r="Q89" s="256" t="str">
        <f>IF(COUNTIF(MissingSP7,D89)=0,"Yes","No")</f>
        <v>No</v>
      </c>
      <c r="R89" s="387" t="str">
        <f>IF(AND($S89&gt;="Yes", $T89&gt;="Yes", $U89&gt;="Yes", $V89&gt;="Yes"), "Yes", "No")</f>
        <v>No</v>
      </c>
      <c r="S89" s="387" t="str">
        <f>IF((COUNTIF(ProgramDir,D89)=0),"No","Yes")</f>
        <v>No</v>
      </c>
      <c r="T89" s="387" t="str">
        <f>IF(COUNTIF(NonCompliantGrandKnight,D89)=0,"No","Yes")</f>
        <v>No</v>
      </c>
      <c r="U89" s="387" t="str">
        <f>IF(COUNTIF(FamilyDir,D89)=0,"No","Yes")</f>
        <v>No</v>
      </c>
      <c r="V89" s="387" t="str">
        <f>IF(COUNTIF(CommunityDir,D89)=0,"No","Yes")</f>
        <v>No</v>
      </c>
      <c r="W89" s="277">
        <f t="shared" ref="W89:W135" si="63">IF(AND($G89&gt;=$F89,$K89&gt;=$J89), "S", $F89-$G89)</f>
        <v>4</v>
      </c>
      <c r="X89" s="277">
        <f t="shared" ref="X89:X135" si="64">IF(AND($G89&gt;=$F89*2,$K89&gt;=$J89),"DS",$F89*2-$G89)</f>
        <v>8</v>
      </c>
      <c r="Y89" s="277">
        <f t="shared" ref="Y89:Y135" si="65">IF(AND($G89&gt;=$F89*3,$K89&gt;=$J89),"TS",$F89*3-$G89)</f>
        <v>12</v>
      </c>
      <c r="Z89" s="277">
        <f t="shared" ref="Z89:Z135" si="66">IF(AND($G89&gt;=$F89*4,$K89&gt;=$J89),"QS",$F89*4-$G89)</f>
        <v>16</v>
      </c>
    </row>
    <row r="90" spans="2:26" hidden="1">
      <c r="B90" s="201" t="s">
        <v>625</v>
      </c>
      <c r="C90" s="201" t="str">
        <f>'Daily Mbr Ins'!C21</f>
        <v>017</v>
      </c>
      <c r="D90" s="201">
        <f>'Daily Mbr Ins'!B21</f>
        <v>3145</v>
      </c>
      <c r="E90" s="201" t="str">
        <f>'Daily Mbr Ins'!D21</f>
        <v>Kingman</v>
      </c>
      <c r="F90" s="201">
        <f>'Daily Mbr Ins'!F21</f>
        <v>8</v>
      </c>
      <c r="G90" s="201">
        <f>'Daily Mbr Ins'!L21</f>
        <v>1</v>
      </c>
      <c r="H90" s="241">
        <f t="shared" si="61"/>
        <v>12.5</v>
      </c>
      <c r="I90" s="242">
        <f t="shared" si="59"/>
        <v>7</v>
      </c>
      <c r="J90" s="201">
        <f>'Daily Mbr Ins'!N21</f>
        <v>3</v>
      </c>
      <c r="K90" s="201">
        <f>'Daily Mbr Ins'!T21</f>
        <v>0</v>
      </c>
      <c r="L90" s="241">
        <f t="shared" si="62"/>
        <v>0</v>
      </c>
      <c r="M90" s="201">
        <f t="shared" si="60"/>
        <v>3</v>
      </c>
      <c r="N90" s="256" t="str">
        <f>IF(COUNTIF(Missing185,D90)=0,"Yes","No")</f>
        <v>Yes</v>
      </c>
      <c r="O90" s="256" t="str">
        <f>IF(COUNTIF(Missing365,D90)=0,"Yes","No")</f>
        <v>No</v>
      </c>
      <c r="P90" s="256" t="str">
        <f>IF(COUNTIF(Missing1728,D90)=0,"Yes","No")</f>
        <v>No</v>
      </c>
      <c r="Q90" s="256" t="str">
        <f>IF(COUNTIF(MissingSP7,D90)=0,"Yes","No")</f>
        <v>No</v>
      </c>
      <c r="R90" s="387" t="str">
        <f>IF(AND($S90&gt;="Yes", $T90&gt;="Yes", $U90&gt;="Yes", $V90&gt;="Yes"), "Yes", "No")</f>
        <v>No</v>
      </c>
      <c r="S90" s="387" t="str">
        <f>IF((COUNTIF(ProgramDir,D90)=0),"No","Yes")</f>
        <v>No</v>
      </c>
      <c r="T90" s="387" t="str">
        <f>IF(COUNTIF(NonCompliantGrandKnight,D90)=0,"No","Yes")</f>
        <v>Yes</v>
      </c>
      <c r="U90" s="387" t="str">
        <f>IF(COUNTIF(FamilyDir,D90)=0,"No","Yes")</f>
        <v>No</v>
      </c>
      <c r="V90" s="387" t="str">
        <f>IF(COUNTIF(CommunityDir,D90)=0,"No","Yes")</f>
        <v>No</v>
      </c>
      <c r="W90" s="277">
        <f t="shared" si="63"/>
        <v>7</v>
      </c>
      <c r="X90" s="277">
        <f t="shared" si="64"/>
        <v>15</v>
      </c>
      <c r="Y90" s="277">
        <f t="shared" si="65"/>
        <v>23</v>
      </c>
      <c r="Z90" s="277">
        <f t="shared" si="66"/>
        <v>31</v>
      </c>
    </row>
    <row r="91" spans="2:26" hidden="1">
      <c r="B91" s="201" t="s">
        <v>625</v>
      </c>
      <c r="C91" s="201" t="str">
        <f>'Daily Mbr Ins'!C37</f>
        <v>017</v>
      </c>
      <c r="D91" s="201">
        <f>'Daily Mbr Ins'!B37</f>
        <v>6442</v>
      </c>
      <c r="E91" s="201" t="str">
        <f>'Daily Mbr Ins'!D37</f>
        <v>Lake Havasu</v>
      </c>
      <c r="F91" s="201">
        <f>'Daily Mbr Ins'!F37</f>
        <v>10</v>
      </c>
      <c r="G91" s="201">
        <f>'Daily Mbr Ins'!L37</f>
        <v>0</v>
      </c>
      <c r="H91" s="241">
        <f t="shared" si="61"/>
        <v>0</v>
      </c>
      <c r="I91" s="242">
        <f t="shared" si="59"/>
        <v>10</v>
      </c>
      <c r="J91" s="201">
        <f>'Daily Mbr Ins'!N37</f>
        <v>4</v>
      </c>
      <c r="K91" s="201">
        <f>'Daily Mbr Ins'!T37</f>
        <v>0</v>
      </c>
      <c r="L91" s="241">
        <f t="shared" si="62"/>
        <v>0</v>
      </c>
      <c r="M91" s="201">
        <f t="shared" si="60"/>
        <v>4</v>
      </c>
      <c r="N91" s="256" t="str">
        <f>IF(COUNTIF(Missing185,D91)=0,"Yes","No")</f>
        <v>Yes</v>
      </c>
      <c r="O91" s="256" t="str">
        <f>IF(COUNTIF(Missing365,D91)=0,"Yes","No")</f>
        <v>Yes</v>
      </c>
      <c r="P91" s="256" t="str">
        <f>IF(COUNTIF(Missing1728,D91)=0,"Yes","No")</f>
        <v>No</v>
      </c>
      <c r="Q91" s="256" t="str">
        <f>IF(COUNTIF(MissingSP7,D91)=0,"Yes","No")</f>
        <v>No</v>
      </c>
      <c r="R91" s="387" t="str">
        <f>IF(AND($S91&gt;="Yes", $T91&gt;="Yes", $U91&gt;="Yes", $V91&gt;="Yes"), "Yes", "No")</f>
        <v>No</v>
      </c>
      <c r="S91" s="387" t="str">
        <f>IF((COUNTIF(ProgramDir,D91)=0),"No","Yes")</f>
        <v>Yes</v>
      </c>
      <c r="T91" s="387" t="str">
        <f>IF(COUNTIF(NonCompliantGrandKnight,D91)=0,"No","Yes")</f>
        <v>No</v>
      </c>
      <c r="U91" s="387" t="str">
        <f>IF(COUNTIF(FamilyDir,D91)=0,"No","Yes")</f>
        <v>No</v>
      </c>
      <c r="V91" s="387" t="str">
        <f>IF(COUNTIF(CommunityDir,D91)=0,"No","Yes")</f>
        <v>No</v>
      </c>
      <c r="W91" s="277">
        <f t="shared" si="63"/>
        <v>10</v>
      </c>
      <c r="X91" s="277">
        <f t="shared" si="64"/>
        <v>20</v>
      </c>
      <c r="Y91" s="277">
        <f t="shared" si="65"/>
        <v>30</v>
      </c>
      <c r="Z91" s="277">
        <f t="shared" si="66"/>
        <v>40</v>
      </c>
    </row>
    <row r="92" spans="2:26" hidden="1">
      <c r="B92" s="201" t="s">
        <v>625</v>
      </c>
      <c r="C92" s="201" t="str">
        <f>'Daily Mbr Ins'!C57</f>
        <v>017</v>
      </c>
      <c r="D92" s="246">
        <f>'Daily Mbr Ins'!B57</f>
        <v>7949</v>
      </c>
      <c r="E92" s="246" t="str">
        <f>'Daily Mbr Ins'!D57</f>
        <v>Parker</v>
      </c>
      <c r="F92" s="201">
        <f>'Daily Mbr Ins'!F57</f>
        <v>4</v>
      </c>
      <c r="G92" s="201">
        <f>'Daily Mbr Ins'!L57</f>
        <v>0</v>
      </c>
      <c r="H92" s="241">
        <f t="shared" si="61"/>
        <v>0</v>
      </c>
      <c r="I92" s="242">
        <f t="shared" si="59"/>
        <v>4</v>
      </c>
      <c r="J92" s="201">
        <f>'Daily Mbr Ins'!N57</f>
        <v>3</v>
      </c>
      <c r="K92" s="201">
        <f>'Daily Mbr Ins'!T57</f>
        <v>0</v>
      </c>
      <c r="L92" s="241">
        <f t="shared" si="62"/>
        <v>0</v>
      </c>
      <c r="M92" s="201">
        <f t="shared" si="60"/>
        <v>3</v>
      </c>
      <c r="N92" s="256"/>
      <c r="O92" s="256"/>
      <c r="P92" s="256"/>
      <c r="Q92" s="256"/>
      <c r="R92" s="387"/>
      <c r="S92" s="387"/>
      <c r="T92" s="387"/>
      <c r="U92" s="387"/>
      <c r="V92" s="387"/>
      <c r="W92" s="277">
        <f t="shared" si="63"/>
        <v>4</v>
      </c>
      <c r="X92" s="277">
        <f t="shared" si="64"/>
        <v>8</v>
      </c>
      <c r="Y92" s="277">
        <f t="shared" si="65"/>
        <v>12</v>
      </c>
      <c r="Z92" s="277">
        <f t="shared" si="66"/>
        <v>16</v>
      </c>
    </row>
    <row r="93" spans="2:26" hidden="1">
      <c r="B93" s="201" t="s">
        <v>625</v>
      </c>
      <c r="C93" s="201" t="str">
        <f>'Daily Mbr Ins'!C61</f>
        <v>017</v>
      </c>
      <c r="D93" s="201">
        <f>'Daily Mbr Ins'!B61</f>
        <v>8100</v>
      </c>
      <c r="E93" s="201" t="str">
        <f>'Daily Mbr Ins'!D61</f>
        <v>Bullhead</v>
      </c>
      <c r="F93" s="201">
        <f>'Daily Mbr Ins'!F61</f>
        <v>6</v>
      </c>
      <c r="G93" s="201">
        <f>'Daily Mbr Ins'!L61</f>
        <v>0</v>
      </c>
      <c r="H93" s="241">
        <f t="shared" si="61"/>
        <v>0</v>
      </c>
      <c r="I93" s="242">
        <f t="shared" si="59"/>
        <v>6</v>
      </c>
      <c r="J93" s="201">
        <f>'Daily Mbr Ins'!N61</f>
        <v>3</v>
      </c>
      <c r="K93" s="201">
        <f>'Daily Mbr Ins'!T61</f>
        <v>0</v>
      </c>
      <c r="L93" s="241">
        <f t="shared" si="62"/>
        <v>0</v>
      </c>
      <c r="M93" s="201">
        <f t="shared" si="60"/>
        <v>3</v>
      </c>
      <c r="N93" s="256" t="str">
        <f t="shared" ref="N93:N102" si="67">IF(COUNTIF(Missing185,D93)=0,"Yes","No")</f>
        <v>Yes</v>
      </c>
      <c r="O93" s="256" t="str">
        <f t="shared" ref="O93:O102" si="68">IF(COUNTIF(Missing365,D93)=0,"Yes","No")</f>
        <v>No</v>
      </c>
      <c r="P93" s="256" t="str">
        <f t="shared" ref="P93:P102" si="69">IF(COUNTIF(Missing1728,D93)=0,"Yes","No")</f>
        <v>No</v>
      </c>
      <c r="Q93" s="256" t="str">
        <f t="shared" ref="Q93:Q102" si="70">IF(COUNTIF(MissingSP7,D93)=0,"Yes","No")</f>
        <v>No</v>
      </c>
      <c r="R93" s="387" t="str">
        <f t="shared" ref="R93:R102" si="71">IF(AND($S93&gt;="Yes", $T93&gt;="Yes", $U93&gt;="Yes", $V93&gt;="Yes"), "Yes", "No")</f>
        <v>No</v>
      </c>
      <c r="S93" s="387" t="str">
        <f t="shared" ref="S93:S102" si="72">IF((COUNTIF(ProgramDir,D93)=0),"No","Yes")</f>
        <v>No</v>
      </c>
      <c r="T93" s="387" t="str">
        <f t="shared" ref="T93:T102" si="73">IF(COUNTIF(NonCompliantGrandKnight,D93)=0,"No","Yes")</f>
        <v>No</v>
      </c>
      <c r="U93" s="387" t="str">
        <f t="shared" ref="U93:U102" si="74">IF(COUNTIF(FamilyDir,D93)=0,"No","Yes")</f>
        <v>No</v>
      </c>
      <c r="V93" s="387" t="str">
        <f t="shared" ref="V93:V102" si="75">IF(COUNTIF(CommunityDir,D93)=0,"No","Yes")</f>
        <v>No</v>
      </c>
      <c r="W93" s="277">
        <f t="shared" si="63"/>
        <v>6</v>
      </c>
      <c r="X93" s="277">
        <f t="shared" si="64"/>
        <v>12</v>
      </c>
      <c r="Y93" s="277">
        <f t="shared" si="65"/>
        <v>18</v>
      </c>
      <c r="Z93" s="277">
        <f t="shared" si="66"/>
        <v>24</v>
      </c>
    </row>
    <row r="94" spans="2:26" hidden="1">
      <c r="B94" s="201" t="s">
        <v>625</v>
      </c>
      <c r="C94" s="201" t="str">
        <f>'Daily Mbr Ins'!C15</f>
        <v>018</v>
      </c>
      <c r="D94" s="201">
        <f>'Daily Mbr Ins'!B15</f>
        <v>1806</v>
      </c>
      <c r="E94" s="201" t="str">
        <f>'Daily Mbr Ins'!D15</f>
        <v>Yuma</v>
      </c>
      <c r="F94" s="201">
        <f>'Daily Mbr Ins'!F15</f>
        <v>9</v>
      </c>
      <c r="G94" s="201">
        <f>'Daily Mbr Ins'!L15</f>
        <v>17</v>
      </c>
      <c r="H94" s="241">
        <f t="shared" si="61"/>
        <v>188.88888888888889</v>
      </c>
      <c r="I94" s="242" t="str">
        <f t="shared" si="59"/>
        <v>Yes</v>
      </c>
      <c r="J94" s="201">
        <f>'Daily Mbr Ins'!N15</f>
        <v>3</v>
      </c>
      <c r="K94" s="201">
        <f>'Daily Mbr Ins'!T15</f>
        <v>0</v>
      </c>
      <c r="L94" s="241">
        <f t="shared" si="62"/>
        <v>0</v>
      </c>
      <c r="M94" s="201">
        <f t="shared" si="60"/>
        <v>3</v>
      </c>
      <c r="N94" s="256" t="str">
        <f t="shared" si="67"/>
        <v>Yes</v>
      </c>
      <c r="O94" s="256" t="str">
        <f t="shared" si="68"/>
        <v>Yes</v>
      </c>
      <c r="P94" s="256" t="str">
        <f t="shared" si="69"/>
        <v>No</v>
      </c>
      <c r="Q94" s="256" t="str">
        <f t="shared" si="70"/>
        <v>No</v>
      </c>
      <c r="R94" s="387" t="str">
        <f t="shared" si="71"/>
        <v>No</v>
      </c>
      <c r="S94" s="387" t="str">
        <f t="shared" si="72"/>
        <v>No</v>
      </c>
      <c r="T94" s="387" t="str">
        <f t="shared" si="73"/>
        <v>No</v>
      </c>
      <c r="U94" s="387" t="str">
        <f t="shared" si="74"/>
        <v>Yes</v>
      </c>
      <c r="V94" s="387" t="str">
        <f t="shared" si="75"/>
        <v>Yes</v>
      </c>
      <c r="W94" s="277">
        <f t="shared" si="63"/>
        <v>-8</v>
      </c>
      <c r="X94" s="277">
        <f t="shared" si="64"/>
        <v>1</v>
      </c>
      <c r="Y94" s="277">
        <f t="shared" si="65"/>
        <v>10</v>
      </c>
      <c r="Z94" s="277">
        <f t="shared" si="66"/>
        <v>19</v>
      </c>
    </row>
    <row r="95" spans="2:26" hidden="1">
      <c r="B95" s="201" t="s">
        <v>625</v>
      </c>
      <c r="C95" s="201" t="str">
        <f>'Daily Mbr Ins'!C63</f>
        <v>018</v>
      </c>
      <c r="D95" s="201">
        <f>'Daily Mbr Ins'!B63</f>
        <v>8305</v>
      </c>
      <c r="E95" s="201" t="str">
        <f>'Daily Mbr Ins'!D63</f>
        <v>Yuma</v>
      </c>
      <c r="F95" s="201">
        <f>'Daily Mbr Ins'!F63</f>
        <v>10</v>
      </c>
      <c r="G95" s="201">
        <f>'Daily Mbr Ins'!L63</f>
        <v>0</v>
      </c>
      <c r="H95" s="241">
        <f t="shared" si="61"/>
        <v>0</v>
      </c>
      <c r="I95" s="242">
        <f t="shared" si="59"/>
        <v>10</v>
      </c>
      <c r="J95" s="201">
        <f>'Daily Mbr Ins'!N63</f>
        <v>3</v>
      </c>
      <c r="K95" s="201">
        <f>'Daily Mbr Ins'!T63</f>
        <v>0</v>
      </c>
      <c r="L95" s="241">
        <f t="shared" si="62"/>
        <v>0</v>
      </c>
      <c r="M95" s="201">
        <f t="shared" si="60"/>
        <v>3</v>
      </c>
      <c r="N95" s="256" t="str">
        <f t="shared" si="67"/>
        <v>Yes</v>
      </c>
      <c r="O95" s="256" t="str">
        <f t="shared" si="68"/>
        <v>Yes</v>
      </c>
      <c r="P95" s="256" t="str">
        <f t="shared" si="69"/>
        <v>No</v>
      </c>
      <c r="Q95" s="256" t="str">
        <f t="shared" si="70"/>
        <v>No</v>
      </c>
      <c r="R95" s="387" t="str">
        <f t="shared" si="71"/>
        <v>No</v>
      </c>
      <c r="S95" s="387" t="str">
        <f t="shared" si="72"/>
        <v>Yes</v>
      </c>
      <c r="T95" s="387" t="str">
        <f t="shared" si="73"/>
        <v>No</v>
      </c>
      <c r="U95" s="387" t="str">
        <f t="shared" si="74"/>
        <v>No</v>
      </c>
      <c r="V95" s="387" t="str">
        <f t="shared" si="75"/>
        <v>No</v>
      </c>
      <c r="W95" s="277">
        <f t="shared" si="63"/>
        <v>10</v>
      </c>
      <c r="X95" s="277">
        <f t="shared" si="64"/>
        <v>20</v>
      </c>
      <c r="Y95" s="277">
        <f t="shared" si="65"/>
        <v>30</v>
      </c>
      <c r="Z95" s="277">
        <f t="shared" si="66"/>
        <v>40</v>
      </c>
    </row>
    <row r="96" spans="2:26" hidden="1">
      <c r="B96" s="201" t="s">
        <v>625</v>
      </c>
      <c r="C96" s="201" t="str">
        <f>'Daily Mbr Ins'!C72</f>
        <v>018</v>
      </c>
      <c r="D96" s="201">
        <f>'Daily Mbr Ins'!B72</f>
        <v>9378</v>
      </c>
      <c r="E96" s="201" t="str">
        <f>'Daily Mbr Ins'!D72</f>
        <v>Yuma</v>
      </c>
      <c r="F96" s="201">
        <f>'Daily Mbr Ins'!F72</f>
        <v>7</v>
      </c>
      <c r="G96" s="201">
        <f>'Daily Mbr Ins'!L72</f>
        <v>0</v>
      </c>
      <c r="H96" s="241">
        <f t="shared" si="61"/>
        <v>0</v>
      </c>
      <c r="I96" s="242">
        <f t="shared" si="59"/>
        <v>7</v>
      </c>
      <c r="J96" s="201">
        <f>'Daily Mbr Ins'!N72</f>
        <v>3</v>
      </c>
      <c r="K96" s="201">
        <f>'Daily Mbr Ins'!T72</f>
        <v>0</v>
      </c>
      <c r="L96" s="241">
        <f t="shared" si="62"/>
        <v>0</v>
      </c>
      <c r="M96" s="201">
        <f t="shared" si="60"/>
        <v>3</v>
      </c>
      <c r="N96" s="256" t="str">
        <f t="shared" si="67"/>
        <v>Yes</v>
      </c>
      <c r="O96" s="256" t="str">
        <f t="shared" si="68"/>
        <v>Yes</v>
      </c>
      <c r="P96" s="256" t="str">
        <f t="shared" si="69"/>
        <v>No</v>
      </c>
      <c r="Q96" s="256" t="str">
        <f t="shared" si="70"/>
        <v>No</v>
      </c>
      <c r="R96" s="387" t="str">
        <f t="shared" si="71"/>
        <v>No</v>
      </c>
      <c r="S96" s="387" t="str">
        <f t="shared" si="72"/>
        <v>No</v>
      </c>
      <c r="T96" s="387" t="str">
        <f t="shared" si="73"/>
        <v>Yes</v>
      </c>
      <c r="U96" s="387" t="str">
        <f t="shared" si="74"/>
        <v>No</v>
      </c>
      <c r="V96" s="387" t="str">
        <f t="shared" si="75"/>
        <v>No</v>
      </c>
      <c r="W96" s="277">
        <f t="shared" si="63"/>
        <v>7</v>
      </c>
      <c r="X96" s="277">
        <f t="shared" si="64"/>
        <v>14</v>
      </c>
      <c r="Y96" s="277">
        <f t="shared" si="65"/>
        <v>21</v>
      </c>
      <c r="Z96" s="277">
        <f t="shared" si="66"/>
        <v>28</v>
      </c>
    </row>
    <row r="97" spans="2:26" hidden="1">
      <c r="B97" s="201" t="s">
        <v>625</v>
      </c>
      <c r="C97" s="201" t="str">
        <f>'Daily Mbr Ins'!C137</f>
        <v>018</v>
      </c>
      <c r="D97" s="201">
        <f>'Daily Mbr Ins'!B137</f>
        <v>14157</v>
      </c>
      <c r="E97" s="201" t="str">
        <f>'Daily Mbr Ins'!D137</f>
        <v>Yuma</v>
      </c>
      <c r="F97" s="201">
        <f>'Daily Mbr Ins'!F137</f>
        <v>4</v>
      </c>
      <c r="G97" s="201">
        <f>'Daily Mbr Ins'!L137</f>
        <v>0</v>
      </c>
      <c r="H97" s="241">
        <f t="shared" si="61"/>
        <v>0</v>
      </c>
      <c r="I97" s="242">
        <f t="shared" si="59"/>
        <v>4</v>
      </c>
      <c r="J97" s="201">
        <f>'Daily Mbr Ins'!N137</f>
        <v>3</v>
      </c>
      <c r="K97" s="201">
        <f>'Daily Mbr Ins'!T137</f>
        <v>0</v>
      </c>
      <c r="L97" s="241">
        <f t="shared" si="62"/>
        <v>0</v>
      </c>
      <c r="M97" s="201">
        <f t="shared" si="60"/>
        <v>3</v>
      </c>
      <c r="N97" s="256" t="str">
        <f t="shared" si="67"/>
        <v>Yes</v>
      </c>
      <c r="O97" s="256" t="str">
        <f t="shared" si="68"/>
        <v>Yes</v>
      </c>
      <c r="P97" s="256" t="str">
        <f t="shared" si="69"/>
        <v>No</v>
      </c>
      <c r="Q97" s="256" t="str">
        <f t="shared" si="70"/>
        <v>No</v>
      </c>
      <c r="R97" s="387" t="str">
        <f t="shared" si="71"/>
        <v>No</v>
      </c>
      <c r="S97" s="387" t="str">
        <f t="shared" si="72"/>
        <v>No</v>
      </c>
      <c r="T97" s="387" t="str">
        <f t="shared" si="73"/>
        <v>No</v>
      </c>
      <c r="U97" s="387" t="str">
        <f t="shared" si="74"/>
        <v>No</v>
      </c>
      <c r="V97" s="387" t="str">
        <f t="shared" si="75"/>
        <v>No</v>
      </c>
      <c r="W97" s="277">
        <f t="shared" si="63"/>
        <v>4</v>
      </c>
      <c r="X97" s="277">
        <f t="shared" si="64"/>
        <v>8</v>
      </c>
      <c r="Y97" s="277">
        <f t="shared" si="65"/>
        <v>12</v>
      </c>
      <c r="Z97" s="277">
        <f t="shared" si="66"/>
        <v>16</v>
      </c>
    </row>
    <row r="98" spans="2:26" hidden="1">
      <c r="B98" s="201" t="s">
        <v>1974</v>
      </c>
      <c r="C98" s="201" t="str">
        <f>'Daily Mbr Ins'!C9</f>
        <v>019</v>
      </c>
      <c r="D98" s="201">
        <f>'Daily Mbr Ins'!B9</f>
        <v>1032</v>
      </c>
      <c r="E98" s="201" t="str">
        <f>'Daily Mbr Ins'!D9</f>
        <v>Prescott</v>
      </c>
      <c r="F98" s="201">
        <f>'Daily Mbr Ins'!F9</f>
        <v>12</v>
      </c>
      <c r="G98" s="201">
        <f>'Daily Mbr Ins'!L9</f>
        <v>0</v>
      </c>
      <c r="H98" s="241">
        <f t="shared" si="61"/>
        <v>0</v>
      </c>
      <c r="I98" s="242">
        <f t="shared" si="59"/>
        <v>12</v>
      </c>
      <c r="J98" s="201">
        <f>'Daily Mbr Ins'!N9</f>
        <v>4</v>
      </c>
      <c r="K98" s="201">
        <f>'Daily Mbr Ins'!T9</f>
        <v>-1</v>
      </c>
      <c r="L98" s="241">
        <f t="shared" si="62"/>
        <v>-25</v>
      </c>
      <c r="M98" s="201">
        <f t="shared" si="60"/>
        <v>5</v>
      </c>
      <c r="N98" s="256" t="str">
        <f t="shared" si="67"/>
        <v>Yes</v>
      </c>
      <c r="O98" s="256" t="str">
        <f t="shared" si="68"/>
        <v>Yes</v>
      </c>
      <c r="P98" s="256" t="str">
        <f t="shared" si="69"/>
        <v>No</v>
      </c>
      <c r="Q98" s="256" t="str">
        <f t="shared" si="70"/>
        <v>No</v>
      </c>
      <c r="R98" s="387" t="str">
        <f t="shared" si="71"/>
        <v>No</v>
      </c>
      <c r="S98" s="387" t="str">
        <f t="shared" si="72"/>
        <v>No</v>
      </c>
      <c r="T98" s="387" t="str">
        <f t="shared" si="73"/>
        <v>Yes</v>
      </c>
      <c r="U98" s="387" t="str">
        <f t="shared" si="74"/>
        <v>No</v>
      </c>
      <c r="V98" s="387" t="str">
        <f t="shared" si="75"/>
        <v>Yes</v>
      </c>
      <c r="W98" s="277">
        <f t="shared" si="63"/>
        <v>12</v>
      </c>
      <c r="X98" s="277">
        <f t="shared" si="64"/>
        <v>24</v>
      </c>
      <c r="Y98" s="277">
        <f t="shared" si="65"/>
        <v>36</v>
      </c>
      <c r="Z98" s="277">
        <f t="shared" si="66"/>
        <v>48</v>
      </c>
    </row>
    <row r="99" spans="2:26" hidden="1">
      <c r="B99" s="201" t="s">
        <v>1974</v>
      </c>
      <c r="C99" s="201" t="str">
        <f>'Daily Mbr Ins'!C18</f>
        <v>019</v>
      </c>
      <c r="D99" s="201">
        <f>'Daily Mbr Ins'!B18</f>
        <v>2493</v>
      </c>
      <c r="E99" s="201" t="str">
        <f>'Daily Mbr Ins'!D18</f>
        <v>Jerome</v>
      </c>
      <c r="F99" s="201">
        <f>'Daily Mbr Ins'!F18</f>
        <v>9</v>
      </c>
      <c r="G99" s="201">
        <f>'Daily Mbr Ins'!L18</f>
        <v>-1</v>
      </c>
      <c r="H99" s="241">
        <f t="shared" si="61"/>
        <v>-11.111111111111111</v>
      </c>
      <c r="I99" s="242">
        <f t="shared" si="59"/>
        <v>10</v>
      </c>
      <c r="J99" s="201">
        <f>'Daily Mbr Ins'!N18</f>
        <v>3</v>
      </c>
      <c r="K99" s="201">
        <f>'Daily Mbr Ins'!T18</f>
        <v>0</v>
      </c>
      <c r="L99" s="241">
        <f t="shared" si="62"/>
        <v>0</v>
      </c>
      <c r="M99" s="201">
        <f t="shared" si="60"/>
        <v>3</v>
      </c>
      <c r="N99" s="256" t="str">
        <f t="shared" si="67"/>
        <v>Yes</v>
      </c>
      <c r="O99" s="256" t="str">
        <f t="shared" si="68"/>
        <v>Yes</v>
      </c>
      <c r="P99" s="256" t="str">
        <f t="shared" si="69"/>
        <v>No</v>
      </c>
      <c r="Q99" s="256" t="str">
        <f t="shared" si="70"/>
        <v>No</v>
      </c>
      <c r="R99" s="387" t="str">
        <f t="shared" si="71"/>
        <v>No</v>
      </c>
      <c r="S99" s="387" t="str">
        <f t="shared" si="72"/>
        <v>No</v>
      </c>
      <c r="T99" s="387" t="str">
        <f t="shared" si="73"/>
        <v>Yes</v>
      </c>
      <c r="U99" s="387" t="str">
        <f t="shared" si="74"/>
        <v>No</v>
      </c>
      <c r="V99" s="387" t="str">
        <f t="shared" si="75"/>
        <v>No</v>
      </c>
      <c r="W99" s="277">
        <f t="shared" si="63"/>
        <v>10</v>
      </c>
      <c r="X99" s="277">
        <f t="shared" si="64"/>
        <v>19</v>
      </c>
      <c r="Y99" s="277">
        <f t="shared" si="65"/>
        <v>28</v>
      </c>
      <c r="Z99" s="277">
        <f t="shared" si="66"/>
        <v>37</v>
      </c>
    </row>
    <row r="100" spans="2:26" hidden="1">
      <c r="B100" s="201" t="s">
        <v>1974</v>
      </c>
      <c r="C100" s="201" t="str">
        <f>'Daily Mbr Ins'!C65</f>
        <v>019</v>
      </c>
      <c r="D100" s="201">
        <f>'Daily Mbr Ins'!B65</f>
        <v>8386</v>
      </c>
      <c r="E100" s="201" t="str">
        <f>'Daily Mbr Ins'!D65</f>
        <v>Prescott Valley</v>
      </c>
      <c r="F100" s="201">
        <f>'Daily Mbr Ins'!F65</f>
        <v>7</v>
      </c>
      <c r="G100" s="201">
        <f>'Daily Mbr Ins'!L65</f>
        <v>-1</v>
      </c>
      <c r="H100" s="241">
        <f t="shared" si="61"/>
        <v>-14.285714285714286</v>
      </c>
      <c r="I100" s="242">
        <f t="shared" si="59"/>
        <v>8</v>
      </c>
      <c r="J100" s="201">
        <f>'Daily Mbr Ins'!N65</f>
        <v>3</v>
      </c>
      <c r="K100" s="201">
        <f>'Daily Mbr Ins'!T65</f>
        <v>-1</v>
      </c>
      <c r="L100" s="241">
        <f t="shared" si="62"/>
        <v>-33.333333333333336</v>
      </c>
      <c r="M100" s="201">
        <f t="shared" si="60"/>
        <v>4</v>
      </c>
      <c r="N100" s="256" t="str">
        <f t="shared" si="67"/>
        <v>Yes</v>
      </c>
      <c r="O100" s="256" t="str">
        <f t="shared" si="68"/>
        <v>Yes</v>
      </c>
      <c r="P100" s="256" t="str">
        <f t="shared" si="69"/>
        <v>No</v>
      </c>
      <c r="Q100" s="256" t="str">
        <f t="shared" si="70"/>
        <v>No</v>
      </c>
      <c r="R100" s="387" t="str">
        <f t="shared" si="71"/>
        <v>No</v>
      </c>
      <c r="S100" s="387" t="str">
        <f t="shared" si="72"/>
        <v>No</v>
      </c>
      <c r="T100" s="387" t="str">
        <f t="shared" si="73"/>
        <v>No</v>
      </c>
      <c r="U100" s="387" t="str">
        <f t="shared" si="74"/>
        <v>No</v>
      </c>
      <c r="V100" s="387" t="str">
        <f t="shared" si="75"/>
        <v>No</v>
      </c>
      <c r="W100" s="277">
        <f t="shared" si="63"/>
        <v>8</v>
      </c>
      <c r="X100" s="277">
        <f t="shared" si="64"/>
        <v>15</v>
      </c>
      <c r="Y100" s="277">
        <f t="shared" si="65"/>
        <v>22</v>
      </c>
      <c r="Z100" s="277">
        <f t="shared" si="66"/>
        <v>29</v>
      </c>
    </row>
    <row r="101" spans="2:26" hidden="1">
      <c r="B101" s="201" t="s">
        <v>1974</v>
      </c>
      <c r="C101" s="201" t="str">
        <f>'Daily Mbr Ins'!C100</f>
        <v>019</v>
      </c>
      <c r="D101" s="201">
        <f>'Daily Mbr Ins'!B100</f>
        <v>11827</v>
      </c>
      <c r="E101" s="201" t="str">
        <f>'Daily Mbr Ins'!D100</f>
        <v>Chino Valley</v>
      </c>
      <c r="F101" s="201">
        <f>'Daily Mbr Ins'!F100</f>
        <v>5</v>
      </c>
      <c r="G101" s="201">
        <f>'Daily Mbr Ins'!L100</f>
        <v>2</v>
      </c>
      <c r="H101" s="241">
        <f t="shared" si="61"/>
        <v>40</v>
      </c>
      <c r="I101" s="242">
        <f t="shared" si="59"/>
        <v>3</v>
      </c>
      <c r="J101" s="201">
        <f>'Daily Mbr Ins'!N100</f>
        <v>3</v>
      </c>
      <c r="K101" s="201">
        <f>'Daily Mbr Ins'!T100</f>
        <v>0</v>
      </c>
      <c r="L101" s="241">
        <f t="shared" si="62"/>
        <v>0</v>
      </c>
      <c r="M101" s="201">
        <f t="shared" si="60"/>
        <v>3</v>
      </c>
      <c r="N101" s="256" t="str">
        <f t="shared" si="67"/>
        <v>Yes</v>
      </c>
      <c r="O101" s="256" t="str">
        <f t="shared" si="68"/>
        <v>No</v>
      </c>
      <c r="P101" s="256" t="str">
        <f t="shared" si="69"/>
        <v>No</v>
      </c>
      <c r="Q101" s="256" t="str">
        <f t="shared" si="70"/>
        <v>No</v>
      </c>
      <c r="R101" s="387" t="str">
        <f t="shared" si="71"/>
        <v>No</v>
      </c>
      <c r="S101" s="387" t="str">
        <f t="shared" si="72"/>
        <v>No</v>
      </c>
      <c r="T101" s="387" t="str">
        <f t="shared" si="73"/>
        <v>No</v>
      </c>
      <c r="U101" s="387" t="str">
        <f t="shared" si="74"/>
        <v>No</v>
      </c>
      <c r="V101" s="387" t="str">
        <f t="shared" si="75"/>
        <v>No</v>
      </c>
      <c r="W101" s="277">
        <f t="shared" si="63"/>
        <v>3</v>
      </c>
      <c r="X101" s="277">
        <f t="shared" si="64"/>
        <v>8</v>
      </c>
      <c r="Y101" s="277">
        <f t="shared" si="65"/>
        <v>13</v>
      </c>
      <c r="Z101" s="277">
        <f t="shared" si="66"/>
        <v>18</v>
      </c>
    </row>
    <row r="102" spans="2:26">
      <c r="B102" s="277" t="s">
        <v>609</v>
      </c>
      <c r="C102" s="277" t="str">
        <f>'Daily Mbr Ins'!C13</f>
        <v>020</v>
      </c>
      <c r="D102" s="277">
        <f>'Daily Mbr Ins'!B13</f>
        <v>1229</v>
      </c>
      <c r="E102" s="277" t="str">
        <f>'Daily Mbr Ins'!D13</f>
        <v>Flagstaff</v>
      </c>
      <c r="F102" s="201">
        <f>'Daily Mbr Ins'!F13</f>
        <v>15</v>
      </c>
      <c r="G102" s="201">
        <f>'Daily Mbr Ins'!L13</f>
        <v>2</v>
      </c>
      <c r="H102" s="241">
        <f t="shared" si="61"/>
        <v>13.333333333333334</v>
      </c>
      <c r="I102" s="242">
        <f t="shared" si="59"/>
        <v>13</v>
      </c>
      <c r="J102" s="201">
        <f>'Daily Mbr Ins'!N13</f>
        <v>5</v>
      </c>
      <c r="K102" s="201">
        <f>'Daily Mbr Ins'!T13</f>
        <v>1</v>
      </c>
      <c r="L102" s="241">
        <f t="shared" si="62"/>
        <v>20</v>
      </c>
      <c r="M102" s="201">
        <f t="shared" si="60"/>
        <v>4</v>
      </c>
      <c r="N102" s="256" t="str">
        <f t="shared" si="67"/>
        <v>Yes</v>
      </c>
      <c r="O102" s="256" t="str">
        <f t="shared" si="68"/>
        <v>Yes</v>
      </c>
      <c r="P102" s="256" t="str">
        <f t="shared" si="69"/>
        <v>No</v>
      </c>
      <c r="Q102" s="256" t="str">
        <f t="shared" si="70"/>
        <v>No</v>
      </c>
      <c r="R102" s="387" t="str">
        <f t="shared" si="71"/>
        <v>No</v>
      </c>
      <c r="S102" s="387" t="str">
        <f t="shared" si="72"/>
        <v>Yes</v>
      </c>
      <c r="T102" s="387" t="str">
        <f t="shared" si="73"/>
        <v>Yes</v>
      </c>
      <c r="U102" s="387" t="str">
        <f t="shared" si="74"/>
        <v>Yes</v>
      </c>
      <c r="V102" s="387" t="str">
        <f t="shared" si="75"/>
        <v>No</v>
      </c>
      <c r="W102" s="277">
        <f t="shared" si="63"/>
        <v>13</v>
      </c>
      <c r="X102" s="277">
        <f t="shared" si="64"/>
        <v>28</v>
      </c>
      <c r="Y102" s="277">
        <f t="shared" si="65"/>
        <v>43</v>
      </c>
      <c r="Z102" s="277">
        <f t="shared" si="66"/>
        <v>58</v>
      </c>
    </row>
    <row r="103" spans="2:26">
      <c r="B103" s="201" t="s">
        <v>609</v>
      </c>
      <c r="C103" s="201" t="str">
        <f>'Daily Mbr Ins'!C40</f>
        <v>020</v>
      </c>
      <c r="D103" s="246">
        <f>'Daily Mbr Ins'!B40</f>
        <v>6788</v>
      </c>
      <c r="E103" s="246" t="str">
        <f>'Daily Mbr Ins'!D40</f>
        <v>Page</v>
      </c>
      <c r="F103" s="201">
        <f>'Daily Mbr Ins'!F40</f>
        <v>4</v>
      </c>
      <c r="G103" s="201">
        <f>'Daily Mbr Ins'!L40</f>
        <v>0</v>
      </c>
      <c r="H103" s="241">
        <f t="shared" si="61"/>
        <v>0</v>
      </c>
      <c r="I103" s="242">
        <f t="shared" si="59"/>
        <v>4</v>
      </c>
      <c r="J103" s="201">
        <f>'Daily Mbr Ins'!N40</f>
        <v>3</v>
      </c>
      <c r="K103" s="201">
        <f>'Daily Mbr Ins'!T40</f>
        <v>0</v>
      </c>
      <c r="L103" s="241">
        <f t="shared" si="62"/>
        <v>0</v>
      </c>
      <c r="M103" s="201">
        <f t="shared" si="60"/>
        <v>3</v>
      </c>
      <c r="N103" s="256"/>
      <c r="O103" s="256"/>
      <c r="P103" s="256"/>
      <c r="Q103" s="256"/>
      <c r="R103" s="387"/>
      <c r="S103" s="387"/>
      <c r="T103" s="387"/>
      <c r="U103" s="387"/>
      <c r="V103" s="387"/>
      <c r="W103" s="277">
        <f t="shared" si="63"/>
        <v>4</v>
      </c>
      <c r="X103" s="277">
        <f t="shared" si="64"/>
        <v>8</v>
      </c>
      <c r="Y103" s="277">
        <f t="shared" si="65"/>
        <v>12</v>
      </c>
      <c r="Z103" s="277">
        <f t="shared" si="66"/>
        <v>16</v>
      </c>
    </row>
    <row r="104" spans="2:26">
      <c r="B104" s="201" t="s">
        <v>609</v>
      </c>
      <c r="C104" s="201" t="str">
        <f>'Daily Mbr Ins'!C50</f>
        <v>020</v>
      </c>
      <c r="D104" s="246">
        <f>'Daily Mbr Ins'!B50</f>
        <v>7513</v>
      </c>
      <c r="E104" s="246" t="str">
        <f>'Daily Mbr Ins'!D50</f>
        <v>Flagstaff</v>
      </c>
      <c r="F104" s="201">
        <f>'Daily Mbr Ins'!F50</f>
        <v>4</v>
      </c>
      <c r="G104" s="201">
        <f>'Daily Mbr Ins'!L50</f>
        <v>0</v>
      </c>
      <c r="H104" s="241">
        <f t="shared" si="61"/>
        <v>0</v>
      </c>
      <c r="I104" s="242">
        <f t="shared" si="59"/>
        <v>4</v>
      </c>
      <c r="J104" s="201">
        <f>'Daily Mbr Ins'!N50</f>
        <v>3</v>
      </c>
      <c r="K104" s="201">
        <f>'Daily Mbr Ins'!T50</f>
        <v>0</v>
      </c>
      <c r="L104" s="241">
        <f t="shared" si="62"/>
        <v>0</v>
      </c>
      <c r="M104" s="201">
        <f t="shared" si="60"/>
        <v>3</v>
      </c>
      <c r="N104" s="256"/>
      <c r="O104" s="256"/>
      <c r="P104" s="256"/>
      <c r="Q104" s="256"/>
      <c r="R104" s="387"/>
      <c r="S104" s="387"/>
      <c r="T104" s="387"/>
      <c r="U104" s="387"/>
      <c r="V104" s="387"/>
      <c r="W104" s="277">
        <f t="shared" si="63"/>
        <v>4</v>
      </c>
      <c r="X104" s="277">
        <f t="shared" si="64"/>
        <v>8</v>
      </c>
      <c r="Y104" s="277">
        <f t="shared" si="65"/>
        <v>12</v>
      </c>
      <c r="Z104" s="277">
        <f t="shared" si="66"/>
        <v>16</v>
      </c>
    </row>
    <row r="105" spans="2:26">
      <c r="B105" s="201" t="s">
        <v>609</v>
      </c>
      <c r="C105" s="201" t="str">
        <f>'Daily Mbr Ins'!C53</f>
        <v>020</v>
      </c>
      <c r="D105" s="201">
        <f>'Daily Mbr Ins'!B53</f>
        <v>7626</v>
      </c>
      <c r="E105" s="201" t="str">
        <f>'Daily Mbr Ins'!D53</f>
        <v>Williams</v>
      </c>
      <c r="F105" s="201">
        <f>'Daily Mbr Ins'!F53</f>
        <v>4</v>
      </c>
      <c r="G105" s="201">
        <f>'Daily Mbr Ins'!L53</f>
        <v>2</v>
      </c>
      <c r="H105" s="241">
        <f t="shared" si="61"/>
        <v>50</v>
      </c>
      <c r="I105" s="242">
        <f t="shared" si="59"/>
        <v>2</v>
      </c>
      <c r="J105" s="201">
        <f>'Daily Mbr Ins'!N53</f>
        <v>3</v>
      </c>
      <c r="K105" s="201">
        <f>'Daily Mbr Ins'!T53</f>
        <v>0</v>
      </c>
      <c r="L105" s="241">
        <f t="shared" si="62"/>
        <v>0</v>
      </c>
      <c r="M105" s="201">
        <f t="shared" si="60"/>
        <v>3</v>
      </c>
      <c r="N105" s="256" t="str">
        <f>IF(COUNTIF(Missing185,D105)=0,"Yes","No")</f>
        <v>Yes</v>
      </c>
      <c r="O105" s="256" t="str">
        <f>IF(COUNTIF(Missing365,D105)=0,"Yes","No")</f>
        <v>Yes</v>
      </c>
      <c r="P105" s="256" t="str">
        <f>IF(COUNTIF(Missing1728,D105)=0,"Yes","No")</f>
        <v>No</v>
      </c>
      <c r="Q105" s="256" t="str">
        <f>IF(COUNTIF(MissingSP7,D105)=0,"Yes","No")</f>
        <v>No</v>
      </c>
      <c r="R105" s="387" t="str">
        <f>IF(AND($S105&gt;="Yes", $T105&gt;="Yes", $U105&gt;="Yes", $V105&gt;="Yes"), "Yes", "No")</f>
        <v>No</v>
      </c>
      <c r="S105" s="387" t="str">
        <f>IF((COUNTIF(ProgramDir,D105)=0),"No","Yes")</f>
        <v>No</v>
      </c>
      <c r="T105" s="387" t="str">
        <f>IF(COUNTIF(NonCompliantGrandKnight,D105)=0,"No","Yes")</f>
        <v>No</v>
      </c>
      <c r="U105" s="387" t="str">
        <f>IF(COUNTIF(FamilyDir,D105)=0,"No","Yes")</f>
        <v>No</v>
      </c>
      <c r="V105" s="387" t="str">
        <f>IF(COUNTIF(CommunityDir,D105)=0,"No","Yes")</f>
        <v>No</v>
      </c>
      <c r="W105" s="277">
        <f t="shared" si="63"/>
        <v>2</v>
      </c>
      <c r="X105" s="277">
        <f t="shared" si="64"/>
        <v>6</v>
      </c>
      <c r="Y105" s="277">
        <f t="shared" si="65"/>
        <v>10</v>
      </c>
      <c r="Z105" s="277">
        <f t="shared" si="66"/>
        <v>14</v>
      </c>
    </row>
    <row r="106" spans="2:26">
      <c r="B106" s="201" t="s">
        <v>609</v>
      </c>
      <c r="C106" s="201" t="str">
        <f>'Daily Mbr Ins'!C80</f>
        <v>020</v>
      </c>
      <c r="D106" s="201">
        <f>'Daily Mbr Ins'!B80</f>
        <v>9801</v>
      </c>
      <c r="E106" s="201" t="str">
        <f>'Daily Mbr Ins'!D80</f>
        <v>Winslow</v>
      </c>
      <c r="F106" s="201">
        <f>'Daily Mbr Ins'!F80</f>
        <v>4</v>
      </c>
      <c r="G106" s="201">
        <f>'Daily Mbr Ins'!L80</f>
        <v>0</v>
      </c>
      <c r="H106" s="241">
        <f t="shared" si="61"/>
        <v>0</v>
      </c>
      <c r="I106" s="242">
        <f t="shared" si="59"/>
        <v>4</v>
      </c>
      <c r="J106" s="201">
        <f>'Daily Mbr Ins'!N80</f>
        <v>3</v>
      </c>
      <c r="K106" s="201">
        <f>'Daily Mbr Ins'!T80</f>
        <v>0</v>
      </c>
      <c r="L106" s="241">
        <f t="shared" si="62"/>
        <v>0</v>
      </c>
      <c r="M106" s="201">
        <f t="shared" si="60"/>
        <v>3</v>
      </c>
      <c r="N106" s="256" t="str">
        <f>IF(COUNTIF(Missing185,D106)=0,"Yes","No")</f>
        <v>Yes</v>
      </c>
      <c r="O106" s="256" t="str">
        <f>IF(COUNTIF(Missing365,D106)=0,"Yes","No")</f>
        <v>No</v>
      </c>
      <c r="P106" s="256" t="str">
        <f>IF(COUNTIF(Missing1728,D106)=0,"Yes","No")</f>
        <v>No</v>
      </c>
      <c r="Q106" s="256" t="str">
        <f>IF(COUNTIF(MissingSP7,D106)=0,"Yes","No")</f>
        <v>No</v>
      </c>
      <c r="R106" s="387" t="str">
        <f>IF(AND($S106&gt;="Yes", $T106&gt;="Yes", $U106&gt;="Yes", $V106&gt;="Yes"), "Yes", "No")</f>
        <v>No</v>
      </c>
      <c r="S106" s="387" t="str">
        <f>IF((COUNTIF(ProgramDir,D106)=0),"No","Yes")</f>
        <v>No</v>
      </c>
      <c r="T106" s="387" t="str">
        <f>IF(COUNTIF(NonCompliantGrandKnight,D106)=0,"No","Yes")</f>
        <v>Yes</v>
      </c>
      <c r="U106" s="387" t="str">
        <f>IF(COUNTIF(FamilyDir,D106)=0,"No","Yes")</f>
        <v>No</v>
      </c>
      <c r="V106" s="387" t="str">
        <f>IF(COUNTIF(CommunityDir,D106)=0,"No","Yes")</f>
        <v>No</v>
      </c>
      <c r="W106" s="277">
        <f t="shared" si="63"/>
        <v>4</v>
      </c>
      <c r="X106" s="277">
        <f t="shared" si="64"/>
        <v>8</v>
      </c>
      <c r="Y106" s="277">
        <f t="shared" si="65"/>
        <v>12</v>
      </c>
      <c r="Z106" s="277">
        <f t="shared" si="66"/>
        <v>16</v>
      </c>
    </row>
    <row r="107" spans="2:26" hidden="1">
      <c r="B107" s="201" t="s">
        <v>1974</v>
      </c>
      <c r="C107" s="201" t="str">
        <f>'Daily Mbr Ins'!C32</f>
        <v>021</v>
      </c>
      <c r="D107" s="201">
        <f>'Daily Mbr Ins'!B32</f>
        <v>5195</v>
      </c>
      <c r="E107" s="201" t="str">
        <f>'Daily Mbr Ins'!D32</f>
        <v>Holbrook</v>
      </c>
      <c r="F107" s="201">
        <f>'Daily Mbr Ins'!F32</f>
        <v>4</v>
      </c>
      <c r="G107" s="201">
        <f>'Daily Mbr Ins'!L32</f>
        <v>0</v>
      </c>
      <c r="H107" s="241">
        <f t="shared" si="61"/>
        <v>0</v>
      </c>
      <c r="I107" s="242">
        <f t="shared" si="59"/>
        <v>4</v>
      </c>
      <c r="J107" s="201">
        <f>'Daily Mbr Ins'!N32</f>
        <v>3</v>
      </c>
      <c r="K107" s="201">
        <f>'Daily Mbr Ins'!T32</f>
        <v>0</v>
      </c>
      <c r="L107" s="241">
        <f t="shared" si="62"/>
        <v>0</v>
      </c>
      <c r="M107" s="201">
        <f t="shared" si="60"/>
        <v>3</v>
      </c>
      <c r="N107" s="256" t="str">
        <f>IF(COUNTIF(Missing185,D107)=0,"Yes","No")</f>
        <v>Yes</v>
      </c>
      <c r="O107" s="256" t="str">
        <f>IF(COUNTIF(Missing365,D107)=0,"Yes","No")</f>
        <v>No</v>
      </c>
      <c r="P107" s="256" t="str">
        <f>IF(COUNTIF(Missing1728,D107)=0,"Yes","No")</f>
        <v>No</v>
      </c>
      <c r="Q107" s="256" t="str">
        <f>IF(COUNTIF(MissingSP7,D107)=0,"Yes","No")</f>
        <v>No</v>
      </c>
      <c r="R107" s="387" t="str">
        <f>IF(AND($S107&gt;="Yes", $T107&gt;="Yes", $U107&gt;="Yes", $V107&gt;="Yes"), "Yes", "No")</f>
        <v>No</v>
      </c>
      <c r="S107" s="387" t="str">
        <f>IF((COUNTIF(ProgramDir,D107)=0),"No","Yes")</f>
        <v>No</v>
      </c>
      <c r="T107" s="387" t="str">
        <f>IF(COUNTIF(NonCompliantGrandKnight,D107)=0,"No","Yes")</f>
        <v>No</v>
      </c>
      <c r="U107" s="387" t="str">
        <f>IF(COUNTIF(FamilyDir,D107)=0,"No","Yes")</f>
        <v>No</v>
      </c>
      <c r="V107" s="387" t="str">
        <f>IF(COUNTIF(CommunityDir,D107)=0,"No","Yes")</f>
        <v>No</v>
      </c>
      <c r="W107" s="277">
        <f t="shared" si="63"/>
        <v>4</v>
      </c>
      <c r="X107" s="277">
        <f t="shared" si="64"/>
        <v>8</v>
      </c>
      <c r="Y107" s="277">
        <f t="shared" si="65"/>
        <v>12</v>
      </c>
      <c r="Z107" s="277">
        <f t="shared" si="66"/>
        <v>16</v>
      </c>
    </row>
    <row r="108" spans="2:26" hidden="1">
      <c r="B108" s="201" t="s">
        <v>1974</v>
      </c>
      <c r="C108" s="201" t="str">
        <f>'Daily Mbr Ins'!C56</f>
        <v>021</v>
      </c>
      <c r="D108" s="201">
        <f>'Daily Mbr Ins'!B56</f>
        <v>7912</v>
      </c>
      <c r="E108" s="201" t="str">
        <f>'Daily Mbr Ins'!D56</f>
        <v>Pinetop</v>
      </c>
      <c r="F108" s="201">
        <f>'Daily Mbr Ins'!F56</f>
        <v>4</v>
      </c>
      <c r="G108" s="201">
        <f>'Daily Mbr Ins'!L56</f>
        <v>0</v>
      </c>
      <c r="H108" s="241">
        <f t="shared" si="61"/>
        <v>0</v>
      </c>
      <c r="I108" s="242">
        <f t="shared" si="59"/>
        <v>4</v>
      </c>
      <c r="J108" s="201">
        <f>'Daily Mbr Ins'!N56</f>
        <v>3</v>
      </c>
      <c r="K108" s="201">
        <f>'Daily Mbr Ins'!T56</f>
        <v>0</v>
      </c>
      <c r="L108" s="241">
        <f t="shared" si="62"/>
        <v>0</v>
      </c>
      <c r="M108" s="201">
        <f t="shared" si="60"/>
        <v>3</v>
      </c>
      <c r="N108" s="256" t="str">
        <f>IF(COUNTIF(Missing185,D108)=0,"Yes","No")</f>
        <v>Yes</v>
      </c>
      <c r="O108" s="256" t="str">
        <f>IF(COUNTIF(Missing365,D108)=0,"Yes","No")</f>
        <v>Yes</v>
      </c>
      <c r="P108" s="256" t="str">
        <f>IF(COUNTIF(Missing1728,D108)=0,"Yes","No")</f>
        <v>No</v>
      </c>
      <c r="Q108" s="256" t="str">
        <f>IF(COUNTIF(MissingSP7,D108)=0,"Yes","No")</f>
        <v>No</v>
      </c>
      <c r="R108" s="387" t="str">
        <f>IF(AND($S108&gt;="Yes", $T108&gt;="Yes", $U108&gt;="Yes", $V108&gt;="Yes"), "Yes", "No")</f>
        <v>No</v>
      </c>
      <c r="S108" s="387" t="str">
        <f>IF((COUNTIF(ProgramDir,D108)=0),"No","Yes")</f>
        <v>No</v>
      </c>
      <c r="T108" s="387" t="str">
        <f>IF(COUNTIF(NonCompliantGrandKnight,D108)=0,"No","Yes")</f>
        <v>Yes</v>
      </c>
      <c r="U108" s="387" t="str">
        <f>IF(COUNTIF(FamilyDir,D108)=0,"No","Yes")</f>
        <v>No</v>
      </c>
      <c r="V108" s="387" t="str">
        <f>IF(COUNTIF(CommunityDir,D108)=0,"No","Yes")</f>
        <v>No</v>
      </c>
      <c r="W108" s="277">
        <f t="shared" si="63"/>
        <v>4</v>
      </c>
      <c r="X108" s="277">
        <f t="shared" si="64"/>
        <v>8</v>
      </c>
      <c r="Y108" s="277">
        <f t="shared" si="65"/>
        <v>12</v>
      </c>
      <c r="Z108" s="277">
        <f t="shared" si="66"/>
        <v>16</v>
      </c>
    </row>
    <row r="109" spans="2:26" hidden="1">
      <c r="B109" s="201" t="s">
        <v>1974</v>
      </c>
      <c r="C109" s="201" t="str">
        <f>'Daily Mbr Ins'!C60</f>
        <v>021</v>
      </c>
      <c r="D109" s="201">
        <f>'Daily Mbr Ins'!B60</f>
        <v>8091</v>
      </c>
      <c r="E109" s="201" t="str">
        <f>'Daily Mbr Ins'!D60</f>
        <v>St Johns</v>
      </c>
      <c r="F109" s="201">
        <f>'Daily Mbr Ins'!F60</f>
        <v>4</v>
      </c>
      <c r="G109" s="201">
        <f>'Daily Mbr Ins'!L60</f>
        <v>-1</v>
      </c>
      <c r="H109" s="241">
        <f t="shared" si="61"/>
        <v>-25</v>
      </c>
      <c r="I109" s="242">
        <f t="shared" si="59"/>
        <v>5</v>
      </c>
      <c r="J109" s="201">
        <f>'Daily Mbr Ins'!N60</f>
        <v>3</v>
      </c>
      <c r="K109" s="201">
        <f>'Daily Mbr Ins'!T60</f>
        <v>0</v>
      </c>
      <c r="L109" s="241">
        <f t="shared" si="62"/>
        <v>0</v>
      </c>
      <c r="M109" s="201">
        <f t="shared" si="60"/>
        <v>3</v>
      </c>
      <c r="N109" s="256" t="str">
        <f>IF(COUNTIF(Missing185,D109)=0,"Yes","No")</f>
        <v>Yes</v>
      </c>
      <c r="O109" s="256" t="str">
        <f>IF(COUNTIF(Missing365,D109)=0,"Yes","No")</f>
        <v>No</v>
      </c>
      <c r="P109" s="256" t="str">
        <f>IF(COUNTIF(Missing1728,D109)=0,"Yes","No")</f>
        <v>No</v>
      </c>
      <c r="Q109" s="256" t="str">
        <f>IF(COUNTIF(MissingSP7,D109)=0,"Yes","No")</f>
        <v>No</v>
      </c>
      <c r="R109" s="387" t="str">
        <f>IF(AND($S109&gt;="Yes", $T109&gt;="Yes", $U109&gt;="Yes", $V109&gt;="Yes"), "Yes", "No")</f>
        <v>No</v>
      </c>
      <c r="S109" s="387" t="str">
        <f>IF((COUNTIF(ProgramDir,D109)=0),"No","Yes")</f>
        <v>No</v>
      </c>
      <c r="T109" s="387" t="str">
        <f>IF(COUNTIF(NonCompliantGrandKnight,D109)=0,"No","Yes")</f>
        <v>No</v>
      </c>
      <c r="U109" s="387" t="str">
        <f>IF(COUNTIF(FamilyDir,D109)=0,"No","Yes")</f>
        <v>No</v>
      </c>
      <c r="V109" s="387" t="str">
        <f>IF(COUNTIF(CommunityDir,D109)=0,"No","Yes")</f>
        <v>No</v>
      </c>
      <c r="W109" s="277">
        <f t="shared" si="63"/>
        <v>5</v>
      </c>
      <c r="X109" s="277">
        <f t="shared" si="64"/>
        <v>9</v>
      </c>
      <c r="Y109" s="277">
        <f t="shared" si="65"/>
        <v>13</v>
      </c>
      <c r="Z109" s="277">
        <f t="shared" si="66"/>
        <v>17</v>
      </c>
    </row>
    <row r="110" spans="2:26" hidden="1">
      <c r="B110" s="201" t="s">
        <v>1974</v>
      </c>
      <c r="C110" s="201" t="str">
        <f>'Daily Mbr Ins'!C64</f>
        <v>021</v>
      </c>
      <c r="D110" s="246">
        <f>'Daily Mbr Ins'!B64</f>
        <v>8358</v>
      </c>
      <c r="E110" s="246" t="str">
        <f>'Daily Mbr Ins'!D64</f>
        <v>Springerville</v>
      </c>
      <c r="F110" s="201">
        <f>'Daily Mbr Ins'!F64</f>
        <v>10</v>
      </c>
      <c r="G110" s="201">
        <f>'Daily Mbr Ins'!L64</f>
        <v>0</v>
      </c>
      <c r="H110" s="241">
        <f t="shared" si="61"/>
        <v>0</v>
      </c>
      <c r="I110" s="242">
        <f t="shared" si="59"/>
        <v>10</v>
      </c>
      <c r="J110" s="201">
        <f>'Daily Mbr Ins'!N64</f>
        <v>3</v>
      </c>
      <c r="K110" s="201">
        <f>'Daily Mbr Ins'!T64</f>
        <v>0</v>
      </c>
      <c r="L110" s="241">
        <f t="shared" si="62"/>
        <v>0</v>
      </c>
      <c r="M110" s="201">
        <f t="shared" si="60"/>
        <v>3</v>
      </c>
      <c r="N110" s="256"/>
      <c r="O110" s="256"/>
      <c r="P110" s="256"/>
      <c r="Q110" s="256"/>
      <c r="R110" s="387"/>
      <c r="S110" s="387"/>
      <c r="T110" s="387"/>
      <c r="U110" s="387"/>
      <c r="V110" s="387"/>
      <c r="W110" s="277">
        <f t="shared" si="63"/>
        <v>10</v>
      </c>
      <c r="X110" s="277">
        <f t="shared" si="64"/>
        <v>20</v>
      </c>
      <c r="Y110" s="277">
        <f t="shared" si="65"/>
        <v>30</v>
      </c>
      <c r="Z110" s="277">
        <f t="shared" si="66"/>
        <v>40</v>
      </c>
    </row>
    <row r="111" spans="2:26" hidden="1">
      <c r="B111" s="201" t="s">
        <v>1974</v>
      </c>
      <c r="C111" s="201" t="str">
        <f>'Daily Mbr Ins'!C105</f>
        <v>021</v>
      </c>
      <c r="D111" s="201">
        <f>'Daily Mbr Ins'!B105</f>
        <v>12078</v>
      </c>
      <c r="E111" s="201" t="str">
        <f>'Daily Mbr Ins'!D105</f>
        <v>Show Low</v>
      </c>
      <c r="F111" s="201">
        <f>'Daily Mbr Ins'!F105</f>
        <v>6</v>
      </c>
      <c r="G111" s="201">
        <f>'Daily Mbr Ins'!L105</f>
        <v>-1</v>
      </c>
      <c r="H111" s="241">
        <f t="shared" si="61"/>
        <v>-16.666666666666668</v>
      </c>
      <c r="I111" s="242">
        <f t="shared" si="59"/>
        <v>7</v>
      </c>
      <c r="J111" s="201">
        <f>'Daily Mbr Ins'!N105</f>
        <v>3</v>
      </c>
      <c r="K111" s="201">
        <f>'Daily Mbr Ins'!T105</f>
        <v>2</v>
      </c>
      <c r="L111" s="241">
        <f t="shared" si="62"/>
        <v>66.666666666666671</v>
      </c>
      <c r="M111" s="201">
        <f t="shared" si="60"/>
        <v>1</v>
      </c>
      <c r="N111" s="256" t="str">
        <f>IF(COUNTIF(Missing185,D111)=0,"Yes","No")</f>
        <v>Yes</v>
      </c>
      <c r="O111" s="256" t="str">
        <f>IF(COUNTIF(Missing365,D111)=0,"Yes","No")</f>
        <v>No</v>
      </c>
      <c r="P111" s="256" t="str">
        <f>IF(COUNTIF(Missing1728,D111)=0,"Yes","No")</f>
        <v>No</v>
      </c>
      <c r="Q111" s="256" t="str">
        <f>IF(COUNTIF(MissingSP7,D111)=0,"Yes","No")</f>
        <v>No</v>
      </c>
      <c r="R111" s="387" t="str">
        <f>IF(AND($S111&gt;="Yes", $T111&gt;="Yes", $U111&gt;="Yes", $V111&gt;="Yes"), "Yes", "No")</f>
        <v>No</v>
      </c>
      <c r="S111" s="387" t="str">
        <f>IF((COUNTIF(ProgramDir,D111)=0),"No","Yes")</f>
        <v>No</v>
      </c>
      <c r="T111" s="387" t="str">
        <f>IF(COUNTIF(NonCompliantGrandKnight,D111)=0,"No","Yes")</f>
        <v>No</v>
      </c>
      <c r="U111" s="387" t="str">
        <f>IF(COUNTIF(FamilyDir,D111)=0,"No","Yes")</f>
        <v>No</v>
      </c>
      <c r="V111" s="387" t="str">
        <f>IF(COUNTIF(CommunityDir,D111)=0,"No","Yes")</f>
        <v>No</v>
      </c>
      <c r="W111" s="277">
        <f t="shared" si="63"/>
        <v>7</v>
      </c>
      <c r="X111" s="277">
        <f t="shared" si="64"/>
        <v>13</v>
      </c>
      <c r="Y111" s="277">
        <f t="shared" si="65"/>
        <v>19</v>
      </c>
      <c r="Z111" s="277">
        <f t="shared" si="66"/>
        <v>25</v>
      </c>
    </row>
    <row r="112" spans="2:26" hidden="1">
      <c r="B112" s="201" t="s">
        <v>1974</v>
      </c>
      <c r="C112" s="201" t="str">
        <f>'Daily Mbr Ins'!C143</f>
        <v>021</v>
      </c>
      <c r="D112" s="246">
        <f>'Daily Mbr Ins'!B143</f>
        <v>14610</v>
      </c>
      <c r="E112" s="246" t="str">
        <f>'Daily Mbr Ins'!D143</f>
        <v>Snowflake</v>
      </c>
      <c r="F112" s="201">
        <f>'Daily Mbr Ins'!F143</f>
        <v>4</v>
      </c>
      <c r="G112" s="201">
        <f>'Daily Mbr Ins'!L143</f>
        <v>0</v>
      </c>
      <c r="H112" s="241">
        <f t="shared" si="61"/>
        <v>0</v>
      </c>
      <c r="I112" s="242">
        <f t="shared" si="59"/>
        <v>4</v>
      </c>
      <c r="J112" s="201">
        <f>'Daily Mbr Ins'!N143</f>
        <v>3</v>
      </c>
      <c r="K112" s="201">
        <f>'Daily Mbr Ins'!T143</f>
        <v>0</v>
      </c>
      <c r="L112" s="241">
        <f t="shared" si="62"/>
        <v>0</v>
      </c>
      <c r="M112" s="201">
        <f t="shared" si="60"/>
        <v>3</v>
      </c>
      <c r="N112" s="256"/>
      <c r="O112" s="256"/>
      <c r="P112" s="256"/>
      <c r="Q112" s="256"/>
      <c r="R112" s="387"/>
      <c r="S112" s="387"/>
      <c r="T112" s="387"/>
      <c r="U112" s="387"/>
      <c r="V112" s="387"/>
      <c r="W112" s="277">
        <f t="shared" si="63"/>
        <v>4</v>
      </c>
      <c r="X112" s="277">
        <f t="shared" si="64"/>
        <v>8</v>
      </c>
      <c r="Y112" s="277">
        <f t="shared" si="65"/>
        <v>12</v>
      </c>
      <c r="Z112" s="277">
        <f t="shared" si="66"/>
        <v>16</v>
      </c>
    </row>
    <row r="113" spans="2:26">
      <c r="B113" s="201" t="s">
        <v>609</v>
      </c>
      <c r="C113" s="201" t="str">
        <f>'Daily Mbr Ins'!C59</f>
        <v>022</v>
      </c>
      <c r="D113" s="246">
        <f>'Daily Mbr Ins'!B59</f>
        <v>8090</v>
      </c>
      <c r="E113" s="246" t="str">
        <f>'Daily Mbr Ins'!D59</f>
        <v>Asu Tempe</v>
      </c>
      <c r="F113" s="201">
        <f>'Daily Mbr Ins'!F59</f>
        <v>4</v>
      </c>
      <c r="G113" s="201">
        <f>'Daily Mbr Ins'!L59</f>
        <v>0</v>
      </c>
      <c r="H113" s="241">
        <f t="shared" si="61"/>
        <v>0</v>
      </c>
      <c r="I113" s="242">
        <f t="shared" si="59"/>
        <v>4</v>
      </c>
      <c r="J113" s="201">
        <f>'Daily Mbr Ins'!N59</f>
        <v>3</v>
      </c>
      <c r="K113" s="201">
        <f>'Daily Mbr Ins'!T59</f>
        <v>0</v>
      </c>
      <c r="L113" s="241">
        <f t="shared" si="62"/>
        <v>0</v>
      </c>
      <c r="M113" s="201">
        <f t="shared" si="60"/>
        <v>3</v>
      </c>
      <c r="N113" s="256"/>
      <c r="O113" s="256"/>
      <c r="P113" s="256"/>
      <c r="Q113" s="256"/>
      <c r="R113" s="387"/>
      <c r="S113" s="387"/>
      <c r="T113" s="387"/>
      <c r="U113" s="387"/>
      <c r="V113" s="387"/>
      <c r="W113" s="277">
        <f t="shared" si="63"/>
        <v>4</v>
      </c>
      <c r="X113" s="277">
        <f t="shared" si="64"/>
        <v>8</v>
      </c>
      <c r="Y113" s="277">
        <f t="shared" si="65"/>
        <v>12</v>
      </c>
      <c r="Z113" s="277">
        <f t="shared" si="66"/>
        <v>16</v>
      </c>
    </row>
    <row r="114" spans="2:26">
      <c r="B114" s="201" t="s">
        <v>609</v>
      </c>
      <c r="C114" s="201" t="str">
        <f>'Daily Mbr Ins'!C104</f>
        <v>022</v>
      </c>
      <c r="D114" s="201">
        <f>'Daily Mbr Ins'!B104</f>
        <v>11999</v>
      </c>
      <c r="E114" s="201" t="str">
        <f>'Daily Mbr Ins'!D104</f>
        <v>Tempe</v>
      </c>
      <c r="F114" s="201">
        <f>'Daily Mbr Ins'!F104</f>
        <v>10</v>
      </c>
      <c r="G114" s="201">
        <f>'Daily Mbr Ins'!L104</f>
        <v>1</v>
      </c>
      <c r="H114" s="241">
        <f t="shared" si="61"/>
        <v>10</v>
      </c>
      <c r="I114" s="242">
        <f t="shared" si="59"/>
        <v>9</v>
      </c>
      <c r="J114" s="201">
        <f>'Daily Mbr Ins'!N104</f>
        <v>3</v>
      </c>
      <c r="K114" s="201">
        <f>'Daily Mbr Ins'!T104</f>
        <v>0</v>
      </c>
      <c r="L114" s="241">
        <f t="shared" si="62"/>
        <v>0</v>
      </c>
      <c r="M114" s="201">
        <f t="shared" si="60"/>
        <v>3</v>
      </c>
      <c r="N114" s="256" t="str">
        <f t="shared" ref="N114:N133" si="76">IF(COUNTIF(Missing185,D114)=0,"Yes","No")</f>
        <v>Yes</v>
      </c>
      <c r="O114" s="256" t="str">
        <f t="shared" ref="O114:O133" si="77">IF(COUNTIF(Missing365,D114)=0,"Yes","No")</f>
        <v>Yes</v>
      </c>
      <c r="P114" s="256" t="str">
        <f t="shared" ref="P114:P133" si="78">IF(COUNTIF(Missing1728,D114)=0,"Yes","No")</f>
        <v>No</v>
      </c>
      <c r="Q114" s="256" t="str">
        <f t="shared" ref="Q114:Q133" si="79">IF(COUNTIF(MissingSP7,D114)=0,"Yes","No")</f>
        <v>No</v>
      </c>
      <c r="R114" s="387" t="str">
        <f t="shared" ref="R114:R133" si="80">IF(AND($S114&gt;="Yes", $T114&gt;="Yes", $U114&gt;="Yes", $V114&gt;="Yes"), "Yes", "No")</f>
        <v>No</v>
      </c>
      <c r="S114" s="387" t="str">
        <f t="shared" ref="S114:S133" si="81">IF((COUNTIF(ProgramDir,D114)=0),"No","Yes")</f>
        <v>No</v>
      </c>
      <c r="T114" s="387" t="str">
        <f t="shared" ref="T114:T133" si="82">IF(COUNTIF(NonCompliantGrandKnight,D114)=0,"No","Yes")</f>
        <v>Yes</v>
      </c>
      <c r="U114" s="387" t="str">
        <f t="shared" ref="U114:U133" si="83">IF(COUNTIF(FamilyDir,D114)=0,"No","Yes")</f>
        <v>No</v>
      </c>
      <c r="V114" s="387" t="str">
        <f t="shared" ref="V114:V133" si="84">IF(COUNTIF(CommunityDir,D114)=0,"No","Yes")</f>
        <v>Yes</v>
      </c>
      <c r="W114" s="277">
        <f t="shared" si="63"/>
        <v>9</v>
      </c>
      <c r="X114" s="277">
        <f t="shared" si="64"/>
        <v>19</v>
      </c>
      <c r="Y114" s="277">
        <f t="shared" si="65"/>
        <v>29</v>
      </c>
      <c r="Z114" s="277">
        <f t="shared" si="66"/>
        <v>39</v>
      </c>
    </row>
    <row r="115" spans="2:26">
      <c r="B115" s="277" t="s">
        <v>609</v>
      </c>
      <c r="C115" s="277" t="str">
        <f>'Daily Mbr Ins'!C131</f>
        <v>022</v>
      </c>
      <c r="D115" s="277">
        <f>'Daily Mbr Ins'!B131</f>
        <v>13895</v>
      </c>
      <c r="E115" s="277" t="str">
        <f>'Daily Mbr Ins'!D131</f>
        <v>Maricopa</v>
      </c>
      <c r="F115" s="201">
        <f>'Daily Mbr Ins'!F131</f>
        <v>6</v>
      </c>
      <c r="G115" s="201">
        <f>'Daily Mbr Ins'!L131</f>
        <v>0</v>
      </c>
      <c r="H115" s="241">
        <f t="shared" si="61"/>
        <v>0</v>
      </c>
      <c r="I115" s="242">
        <f t="shared" si="59"/>
        <v>6</v>
      </c>
      <c r="J115" s="201">
        <f>'Daily Mbr Ins'!N131</f>
        <v>3</v>
      </c>
      <c r="K115" s="201">
        <f>'Daily Mbr Ins'!T131</f>
        <v>1</v>
      </c>
      <c r="L115" s="241">
        <f t="shared" si="62"/>
        <v>33.333333333333336</v>
      </c>
      <c r="M115" s="201">
        <f t="shared" si="60"/>
        <v>2</v>
      </c>
      <c r="N115" s="256" t="str">
        <f t="shared" si="76"/>
        <v>Yes</v>
      </c>
      <c r="O115" s="256" t="str">
        <f t="shared" si="77"/>
        <v>No</v>
      </c>
      <c r="P115" s="256" t="str">
        <f t="shared" si="78"/>
        <v>No</v>
      </c>
      <c r="Q115" s="256" t="str">
        <f t="shared" si="79"/>
        <v>No</v>
      </c>
      <c r="R115" s="387" t="str">
        <f t="shared" si="80"/>
        <v>No</v>
      </c>
      <c r="S115" s="387" t="str">
        <f t="shared" si="81"/>
        <v>No</v>
      </c>
      <c r="T115" s="387" t="str">
        <f t="shared" si="82"/>
        <v>Yes</v>
      </c>
      <c r="U115" s="387" t="str">
        <f t="shared" si="83"/>
        <v>No</v>
      </c>
      <c r="V115" s="387" t="str">
        <f t="shared" si="84"/>
        <v>No</v>
      </c>
      <c r="W115" s="277">
        <f t="shared" si="63"/>
        <v>6</v>
      </c>
      <c r="X115" s="277">
        <f t="shared" si="64"/>
        <v>12</v>
      </c>
      <c r="Y115" s="277">
        <f t="shared" si="65"/>
        <v>18</v>
      </c>
      <c r="Z115" s="277">
        <f t="shared" si="66"/>
        <v>24</v>
      </c>
    </row>
    <row r="116" spans="2:26">
      <c r="B116" s="277" t="s">
        <v>609</v>
      </c>
      <c r="C116" s="277" t="str">
        <f>'Daily Mbr Ins'!C134</f>
        <v>022</v>
      </c>
      <c r="D116" s="277">
        <f>'Daily Mbr Ins'!B134</f>
        <v>14101</v>
      </c>
      <c r="E116" s="277" t="str">
        <f>'Daily Mbr Ins'!D134</f>
        <v>Queen Creek</v>
      </c>
      <c r="F116" s="201">
        <f>'Daily Mbr Ins'!F134</f>
        <v>5</v>
      </c>
      <c r="G116" s="201">
        <f>'Daily Mbr Ins'!L134</f>
        <v>0</v>
      </c>
      <c r="H116" s="241">
        <f t="shared" si="61"/>
        <v>0</v>
      </c>
      <c r="I116" s="242">
        <f t="shared" si="59"/>
        <v>5</v>
      </c>
      <c r="J116" s="201">
        <f>'Daily Mbr Ins'!N134</f>
        <v>3</v>
      </c>
      <c r="K116" s="201">
        <f>'Daily Mbr Ins'!T134</f>
        <v>1</v>
      </c>
      <c r="L116" s="241">
        <f t="shared" si="62"/>
        <v>33.333333333333336</v>
      </c>
      <c r="M116" s="201">
        <f t="shared" si="60"/>
        <v>2</v>
      </c>
      <c r="N116" s="256" t="str">
        <f t="shared" si="76"/>
        <v>Yes</v>
      </c>
      <c r="O116" s="256" t="str">
        <f t="shared" si="77"/>
        <v>Yes</v>
      </c>
      <c r="P116" s="256" t="str">
        <f t="shared" si="78"/>
        <v>No</v>
      </c>
      <c r="Q116" s="256" t="str">
        <f t="shared" si="79"/>
        <v>No</v>
      </c>
      <c r="R116" s="387" t="str">
        <f t="shared" si="80"/>
        <v>No</v>
      </c>
      <c r="S116" s="387" t="str">
        <f t="shared" si="81"/>
        <v>No</v>
      </c>
      <c r="T116" s="387" t="str">
        <f t="shared" si="82"/>
        <v>Yes</v>
      </c>
      <c r="U116" s="387" t="str">
        <f t="shared" si="83"/>
        <v>No</v>
      </c>
      <c r="V116" s="387" t="str">
        <f t="shared" si="84"/>
        <v>No</v>
      </c>
      <c r="W116" s="277">
        <f t="shared" si="63"/>
        <v>5</v>
      </c>
      <c r="X116" s="277">
        <f t="shared" si="64"/>
        <v>10</v>
      </c>
      <c r="Y116" s="277">
        <f t="shared" si="65"/>
        <v>15</v>
      </c>
      <c r="Z116" s="277">
        <f t="shared" si="66"/>
        <v>20</v>
      </c>
    </row>
    <row r="117" spans="2:26" hidden="1">
      <c r="B117" s="277" t="s">
        <v>625</v>
      </c>
      <c r="C117" s="277" t="str">
        <f>'Daily Mbr Ins'!C83</f>
        <v>023</v>
      </c>
      <c r="D117" s="277">
        <f>'Daily Mbr Ins'!B83</f>
        <v>10050</v>
      </c>
      <c r="E117" s="277" t="str">
        <f>'Daily Mbr Ins'!D83</f>
        <v>Scottsdale</v>
      </c>
      <c r="F117" s="201">
        <f>'Daily Mbr Ins'!F83</f>
        <v>12</v>
      </c>
      <c r="G117" s="201">
        <f>'Daily Mbr Ins'!L83</f>
        <v>-10</v>
      </c>
      <c r="H117" s="241">
        <f t="shared" si="61"/>
        <v>-83.333333333333329</v>
      </c>
      <c r="I117" s="242">
        <f t="shared" si="59"/>
        <v>22</v>
      </c>
      <c r="J117" s="201">
        <f>'Daily Mbr Ins'!N83</f>
        <v>4</v>
      </c>
      <c r="K117" s="201">
        <f>'Daily Mbr Ins'!T83</f>
        <v>-2</v>
      </c>
      <c r="L117" s="241">
        <f t="shared" si="62"/>
        <v>-50</v>
      </c>
      <c r="M117" s="201">
        <f t="shared" si="60"/>
        <v>6</v>
      </c>
      <c r="N117" s="256" t="str">
        <f t="shared" si="76"/>
        <v>Yes</v>
      </c>
      <c r="O117" s="256" t="str">
        <f t="shared" si="77"/>
        <v>No</v>
      </c>
      <c r="P117" s="256" t="str">
        <f t="shared" si="78"/>
        <v>No</v>
      </c>
      <c r="Q117" s="256" t="str">
        <f t="shared" si="79"/>
        <v>No</v>
      </c>
      <c r="R117" s="387" t="str">
        <f t="shared" si="80"/>
        <v>No</v>
      </c>
      <c r="S117" s="387" t="str">
        <f t="shared" si="81"/>
        <v>No</v>
      </c>
      <c r="T117" s="387" t="str">
        <f t="shared" si="82"/>
        <v>No</v>
      </c>
      <c r="U117" s="387" t="str">
        <f t="shared" si="83"/>
        <v>No</v>
      </c>
      <c r="V117" s="387" t="str">
        <f t="shared" si="84"/>
        <v>No</v>
      </c>
      <c r="W117" s="277">
        <f t="shared" si="63"/>
        <v>22</v>
      </c>
      <c r="X117" s="277">
        <f t="shared" si="64"/>
        <v>34</v>
      </c>
      <c r="Y117" s="277">
        <f t="shared" si="65"/>
        <v>46</v>
      </c>
      <c r="Z117" s="277">
        <f t="shared" si="66"/>
        <v>58</v>
      </c>
    </row>
    <row r="118" spans="2:26" hidden="1">
      <c r="B118" s="277" t="s">
        <v>625</v>
      </c>
      <c r="C118" s="277" t="str">
        <f>'Daily Mbr Ins'!C94</f>
        <v>023</v>
      </c>
      <c r="D118" s="277">
        <f>'Daily Mbr Ins'!B94</f>
        <v>11116</v>
      </c>
      <c r="E118" s="277" t="str">
        <f>'Daily Mbr Ins'!D94</f>
        <v>Carefree</v>
      </c>
      <c r="F118" s="201">
        <f>'Daily Mbr Ins'!F94</f>
        <v>12</v>
      </c>
      <c r="G118" s="201">
        <f>'Daily Mbr Ins'!L94</f>
        <v>0</v>
      </c>
      <c r="H118" s="241">
        <f t="shared" si="61"/>
        <v>0</v>
      </c>
      <c r="I118" s="242">
        <f t="shared" si="59"/>
        <v>12</v>
      </c>
      <c r="J118" s="201">
        <f>'Daily Mbr Ins'!N94</f>
        <v>4</v>
      </c>
      <c r="K118" s="201">
        <f>'Daily Mbr Ins'!T94</f>
        <v>0</v>
      </c>
      <c r="L118" s="241">
        <f t="shared" si="62"/>
        <v>0</v>
      </c>
      <c r="M118" s="201">
        <f t="shared" si="60"/>
        <v>4</v>
      </c>
      <c r="N118" s="256" t="str">
        <f t="shared" si="76"/>
        <v>Yes</v>
      </c>
      <c r="O118" s="256" t="str">
        <f t="shared" si="77"/>
        <v>Yes</v>
      </c>
      <c r="P118" s="256" t="str">
        <f t="shared" si="78"/>
        <v>No</v>
      </c>
      <c r="Q118" s="256" t="str">
        <f t="shared" si="79"/>
        <v>No</v>
      </c>
      <c r="R118" s="387" t="str">
        <f t="shared" si="80"/>
        <v>No</v>
      </c>
      <c r="S118" s="387" t="str">
        <f t="shared" si="81"/>
        <v>No</v>
      </c>
      <c r="T118" s="387" t="str">
        <f t="shared" si="82"/>
        <v>No</v>
      </c>
      <c r="U118" s="387" t="str">
        <f t="shared" si="83"/>
        <v>No</v>
      </c>
      <c r="V118" s="387" t="str">
        <f t="shared" si="84"/>
        <v>No</v>
      </c>
      <c r="W118" s="277">
        <f t="shared" si="63"/>
        <v>12</v>
      </c>
      <c r="X118" s="277">
        <f t="shared" si="64"/>
        <v>24</v>
      </c>
      <c r="Y118" s="277">
        <f t="shared" si="65"/>
        <v>36</v>
      </c>
      <c r="Z118" s="277">
        <f t="shared" si="66"/>
        <v>48</v>
      </c>
    </row>
    <row r="119" spans="2:26" hidden="1">
      <c r="B119" s="277" t="s">
        <v>625</v>
      </c>
      <c r="C119" s="277" t="str">
        <f>'Daily Mbr Ins'!C118</f>
        <v>023</v>
      </c>
      <c r="D119" s="277">
        <f>'Daily Mbr Ins'!B118</f>
        <v>12856</v>
      </c>
      <c r="E119" s="277" t="str">
        <f>'Daily Mbr Ins'!D118</f>
        <v>Glendale</v>
      </c>
      <c r="F119" s="201">
        <f>'Daily Mbr Ins'!F118</f>
        <v>14</v>
      </c>
      <c r="G119" s="201">
        <f>'Daily Mbr Ins'!L118</f>
        <v>1</v>
      </c>
      <c r="H119" s="241">
        <f t="shared" si="61"/>
        <v>7.1428571428571432</v>
      </c>
      <c r="I119" s="242">
        <f t="shared" si="59"/>
        <v>13</v>
      </c>
      <c r="J119" s="201">
        <f>'Daily Mbr Ins'!N118</f>
        <v>5</v>
      </c>
      <c r="K119" s="201">
        <f>'Daily Mbr Ins'!T118</f>
        <v>-1</v>
      </c>
      <c r="L119" s="241">
        <f t="shared" si="62"/>
        <v>-20</v>
      </c>
      <c r="M119" s="201">
        <f t="shared" si="60"/>
        <v>6</v>
      </c>
      <c r="N119" s="256" t="str">
        <f t="shared" si="76"/>
        <v>Yes</v>
      </c>
      <c r="O119" s="256" t="str">
        <f t="shared" si="77"/>
        <v>Yes</v>
      </c>
      <c r="P119" s="256" t="str">
        <f t="shared" si="78"/>
        <v>No</v>
      </c>
      <c r="Q119" s="256" t="str">
        <f t="shared" si="79"/>
        <v>No</v>
      </c>
      <c r="R119" s="387" t="str">
        <f t="shared" si="80"/>
        <v>No</v>
      </c>
      <c r="S119" s="387" t="str">
        <f t="shared" si="81"/>
        <v>No</v>
      </c>
      <c r="T119" s="387" t="str">
        <f t="shared" si="82"/>
        <v>Yes</v>
      </c>
      <c r="U119" s="387" t="str">
        <f t="shared" si="83"/>
        <v>No</v>
      </c>
      <c r="V119" s="387" t="str">
        <f t="shared" si="84"/>
        <v>No</v>
      </c>
      <c r="W119" s="277">
        <f t="shared" si="63"/>
        <v>13</v>
      </c>
      <c r="X119" s="277">
        <f t="shared" si="64"/>
        <v>27</v>
      </c>
      <c r="Y119" s="277">
        <f t="shared" si="65"/>
        <v>41</v>
      </c>
      <c r="Z119" s="277">
        <f t="shared" si="66"/>
        <v>55</v>
      </c>
    </row>
    <row r="120" spans="2:26" hidden="1">
      <c r="B120" s="277" t="s">
        <v>625</v>
      </c>
      <c r="C120" s="277" t="str">
        <f>'Daily Mbr Ins'!C123</f>
        <v>023</v>
      </c>
      <c r="D120" s="277">
        <f>'Daily Mbr Ins'!B123</f>
        <v>13286</v>
      </c>
      <c r="E120" s="277" t="str">
        <f>'Daily Mbr Ins'!D123</f>
        <v>Cave Creek</v>
      </c>
      <c r="F120" s="201">
        <f>'Daily Mbr Ins'!F123</f>
        <v>14</v>
      </c>
      <c r="G120" s="201">
        <f>'Daily Mbr Ins'!L123</f>
        <v>0</v>
      </c>
      <c r="H120" s="241">
        <f t="shared" si="61"/>
        <v>0</v>
      </c>
      <c r="I120" s="242">
        <f t="shared" si="59"/>
        <v>14</v>
      </c>
      <c r="J120" s="201">
        <f>'Daily Mbr Ins'!N123</f>
        <v>5</v>
      </c>
      <c r="K120" s="201">
        <f>'Daily Mbr Ins'!T123</f>
        <v>0</v>
      </c>
      <c r="L120" s="241">
        <f t="shared" si="62"/>
        <v>0</v>
      </c>
      <c r="M120" s="201">
        <f t="shared" si="60"/>
        <v>5</v>
      </c>
      <c r="N120" s="256" t="str">
        <f t="shared" si="76"/>
        <v>Yes</v>
      </c>
      <c r="O120" s="256" t="str">
        <f t="shared" si="77"/>
        <v>Yes</v>
      </c>
      <c r="P120" s="256" t="str">
        <f t="shared" si="78"/>
        <v>No</v>
      </c>
      <c r="Q120" s="256" t="str">
        <f t="shared" si="79"/>
        <v>No</v>
      </c>
      <c r="R120" s="387" t="str">
        <f t="shared" si="80"/>
        <v>No</v>
      </c>
      <c r="S120" s="387" t="str">
        <f t="shared" si="81"/>
        <v>Yes</v>
      </c>
      <c r="T120" s="387" t="str">
        <f t="shared" si="82"/>
        <v>Yes</v>
      </c>
      <c r="U120" s="387" t="str">
        <f t="shared" si="83"/>
        <v>No</v>
      </c>
      <c r="V120" s="387" t="str">
        <f t="shared" si="84"/>
        <v>Yes</v>
      </c>
      <c r="W120" s="277">
        <f t="shared" si="63"/>
        <v>14</v>
      </c>
      <c r="X120" s="277">
        <f t="shared" si="64"/>
        <v>28</v>
      </c>
      <c r="Y120" s="277">
        <f t="shared" si="65"/>
        <v>42</v>
      </c>
      <c r="Z120" s="277">
        <f t="shared" si="66"/>
        <v>56</v>
      </c>
    </row>
    <row r="121" spans="2:26" hidden="1">
      <c r="B121" s="277" t="s">
        <v>625</v>
      </c>
      <c r="C121" s="277" t="str">
        <f>'Daily Mbr Ins'!C127</f>
        <v>023</v>
      </c>
      <c r="D121" s="277">
        <f>'Daily Mbr Ins'!B127</f>
        <v>13719</v>
      </c>
      <c r="E121" s="277" t="str">
        <f>'Daily Mbr Ins'!D127</f>
        <v>Anthem</v>
      </c>
      <c r="F121" s="201">
        <f>'Daily Mbr Ins'!F127</f>
        <v>12</v>
      </c>
      <c r="G121" s="201">
        <f>'Daily Mbr Ins'!L127</f>
        <v>-1</v>
      </c>
      <c r="H121" s="241">
        <f t="shared" si="61"/>
        <v>-8.3333333333333339</v>
      </c>
      <c r="I121" s="242">
        <f t="shared" si="59"/>
        <v>13</v>
      </c>
      <c r="J121" s="201">
        <f>'Daily Mbr Ins'!N127</f>
        <v>4</v>
      </c>
      <c r="K121" s="201">
        <f>'Daily Mbr Ins'!T127</f>
        <v>0</v>
      </c>
      <c r="L121" s="241">
        <f t="shared" si="62"/>
        <v>0</v>
      </c>
      <c r="M121" s="201">
        <f t="shared" si="60"/>
        <v>4</v>
      </c>
      <c r="N121" s="256" t="str">
        <f t="shared" si="76"/>
        <v>Yes</v>
      </c>
      <c r="O121" s="256" t="str">
        <f t="shared" si="77"/>
        <v>Yes</v>
      </c>
      <c r="P121" s="256" t="str">
        <f t="shared" si="78"/>
        <v>No</v>
      </c>
      <c r="Q121" s="256" t="str">
        <f t="shared" si="79"/>
        <v>No</v>
      </c>
      <c r="R121" s="387" t="str">
        <f t="shared" si="80"/>
        <v>No</v>
      </c>
      <c r="S121" s="387" t="str">
        <f t="shared" si="81"/>
        <v>No</v>
      </c>
      <c r="T121" s="387" t="str">
        <f t="shared" si="82"/>
        <v>Yes</v>
      </c>
      <c r="U121" s="387" t="str">
        <f t="shared" si="83"/>
        <v>No</v>
      </c>
      <c r="V121" s="387" t="str">
        <f t="shared" si="84"/>
        <v>No</v>
      </c>
      <c r="W121" s="277">
        <f t="shared" si="63"/>
        <v>13</v>
      </c>
      <c r="X121" s="277">
        <f t="shared" si="64"/>
        <v>25</v>
      </c>
      <c r="Y121" s="277">
        <f t="shared" si="65"/>
        <v>37</v>
      </c>
      <c r="Z121" s="277">
        <f t="shared" si="66"/>
        <v>49</v>
      </c>
    </row>
    <row r="122" spans="2:26" hidden="1">
      <c r="B122" s="277" t="s">
        <v>620</v>
      </c>
      <c r="C122" s="277" t="str">
        <f>'Daily Mbr Ins'!C24</f>
        <v>024</v>
      </c>
      <c r="D122" s="277">
        <f>'Daily Mbr Ins'!B24</f>
        <v>3510</v>
      </c>
      <c r="E122" s="277" t="str">
        <f>'Daily Mbr Ins'!D24</f>
        <v>Phoenix</v>
      </c>
      <c r="F122" s="201">
        <f>'Daily Mbr Ins'!F24</f>
        <v>5</v>
      </c>
      <c r="G122" s="201">
        <f>'Daily Mbr Ins'!L24</f>
        <v>0</v>
      </c>
      <c r="H122" s="241">
        <f t="shared" si="61"/>
        <v>0</v>
      </c>
      <c r="I122" s="242">
        <f t="shared" si="59"/>
        <v>5</v>
      </c>
      <c r="J122" s="201">
        <f>'Daily Mbr Ins'!N24</f>
        <v>3</v>
      </c>
      <c r="K122" s="201">
        <f>'Daily Mbr Ins'!T24</f>
        <v>0</v>
      </c>
      <c r="L122" s="241">
        <f t="shared" si="62"/>
        <v>0</v>
      </c>
      <c r="M122" s="201">
        <f t="shared" si="60"/>
        <v>3</v>
      </c>
      <c r="N122" s="256" t="str">
        <f t="shared" si="76"/>
        <v>Yes</v>
      </c>
      <c r="O122" s="256" t="str">
        <f t="shared" si="77"/>
        <v>No</v>
      </c>
      <c r="P122" s="256" t="str">
        <f t="shared" si="78"/>
        <v>No</v>
      </c>
      <c r="Q122" s="256" t="str">
        <f t="shared" si="79"/>
        <v>No</v>
      </c>
      <c r="R122" s="387" t="str">
        <f t="shared" si="80"/>
        <v>No</v>
      </c>
      <c r="S122" s="387" t="str">
        <f t="shared" si="81"/>
        <v>No</v>
      </c>
      <c r="T122" s="387" t="str">
        <f t="shared" si="82"/>
        <v>No</v>
      </c>
      <c r="U122" s="387" t="str">
        <f t="shared" si="83"/>
        <v>No</v>
      </c>
      <c r="V122" s="387" t="str">
        <f t="shared" si="84"/>
        <v>No</v>
      </c>
      <c r="W122" s="277">
        <f t="shared" si="63"/>
        <v>5</v>
      </c>
      <c r="X122" s="277">
        <f t="shared" si="64"/>
        <v>10</v>
      </c>
      <c r="Y122" s="277">
        <f t="shared" si="65"/>
        <v>15</v>
      </c>
      <c r="Z122" s="277">
        <f t="shared" si="66"/>
        <v>20</v>
      </c>
    </row>
    <row r="123" spans="2:26" hidden="1">
      <c r="B123" s="277" t="s">
        <v>620</v>
      </c>
      <c r="C123" s="277" t="str">
        <f>'Daily Mbr Ins'!C97</f>
        <v>024</v>
      </c>
      <c r="D123" s="277">
        <f>'Daily Mbr Ins'!B97</f>
        <v>11675</v>
      </c>
      <c r="E123" s="277" t="str">
        <f>'Daily Mbr Ins'!D97</f>
        <v>Litchfield Park</v>
      </c>
      <c r="F123" s="201">
        <f>'Daily Mbr Ins'!F97</f>
        <v>19</v>
      </c>
      <c r="G123" s="201">
        <f>'Daily Mbr Ins'!L97</f>
        <v>3</v>
      </c>
      <c r="H123" s="241">
        <f t="shared" si="61"/>
        <v>15.789473684210526</v>
      </c>
      <c r="I123" s="242">
        <f t="shared" si="59"/>
        <v>16</v>
      </c>
      <c r="J123" s="201">
        <f>'Daily Mbr Ins'!N97</f>
        <v>7</v>
      </c>
      <c r="K123" s="201">
        <f>'Daily Mbr Ins'!T97</f>
        <v>0</v>
      </c>
      <c r="L123" s="241">
        <f t="shared" si="62"/>
        <v>0</v>
      </c>
      <c r="M123" s="201">
        <f t="shared" si="60"/>
        <v>7</v>
      </c>
      <c r="N123" s="256" t="str">
        <f t="shared" si="76"/>
        <v>Yes</v>
      </c>
      <c r="O123" s="256" t="str">
        <f t="shared" si="77"/>
        <v>Yes</v>
      </c>
      <c r="P123" s="256" t="str">
        <f t="shared" si="78"/>
        <v>No</v>
      </c>
      <c r="Q123" s="256" t="str">
        <f t="shared" si="79"/>
        <v>No</v>
      </c>
      <c r="R123" s="387" t="str">
        <f t="shared" si="80"/>
        <v>No</v>
      </c>
      <c r="S123" s="387" t="str">
        <f t="shared" si="81"/>
        <v>Yes</v>
      </c>
      <c r="T123" s="387" t="str">
        <f t="shared" si="82"/>
        <v>No</v>
      </c>
      <c r="U123" s="387" t="str">
        <f t="shared" si="83"/>
        <v>Yes</v>
      </c>
      <c r="V123" s="387" t="str">
        <f t="shared" si="84"/>
        <v>No</v>
      </c>
      <c r="W123" s="277">
        <f t="shared" si="63"/>
        <v>16</v>
      </c>
      <c r="X123" s="277">
        <f t="shared" si="64"/>
        <v>35</v>
      </c>
      <c r="Y123" s="277">
        <f t="shared" si="65"/>
        <v>54</v>
      </c>
      <c r="Z123" s="277">
        <f t="shared" si="66"/>
        <v>73</v>
      </c>
    </row>
    <row r="124" spans="2:26" hidden="1">
      <c r="B124" s="277" t="s">
        <v>620</v>
      </c>
      <c r="C124" s="277" t="str">
        <f>'Daily Mbr Ins'!C102</f>
        <v>024</v>
      </c>
      <c r="D124" s="277">
        <f>'Daily Mbr Ins'!B102</f>
        <v>11858</v>
      </c>
      <c r="E124" s="277" t="str">
        <f>'Daily Mbr Ins'!D102</f>
        <v>Tolleson</v>
      </c>
      <c r="F124" s="201">
        <f>'Daily Mbr Ins'!F102</f>
        <v>4</v>
      </c>
      <c r="G124" s="201">
        <f>'Daily Mbr Ins'!L102</f>
        <v>0</v>
      </c>
      <c r="H124" s="241">
        <f t="shared" si="61"/>
        <v>0</v>
      </c>
      <c r="I124" s="242">
        <f t="shared" si="59"/>
        <v>4</v>
      </c>
      <c r="J124" s="201">
        <f>'Daily Mbr Ins'!N102</f>
        <v>3</v>
      </c>
      <c r="K124" s="201">
        <f>'Daily Mbr Ins'!T102</f>
        <v>0</v>
      </c>
      <c r="L124" s="241">
        <f t="shared" si="62"/>
        <v>0</v>
      </c>
      <c r="M124" s="201">
        <f t="shared" si="60"/>
        <v>3</v>
      </c>
      <c r="N124" s="256" t="str">
        <f t="shared" si="76"/>
        <v>Yes</v>
      </c>
      <c r="O124" s="256" t="str">
        <f t="shared" si="77"/>
        <v>No</v>
      </c>
      <c r="P124" s="256" t="str">
        <f t="shared" si="78"/>
        <v>No</v>
      </c>
      <c r="Q124" s="256" t="str">
        <f t="shared" si="79"/>
        <v>No</v>
      </c>
      <c r="R124" s="387" t="str">
        <f t="shared" si="80"/>
        <v>No</v>
      </c>
      <c r="S124" s="387" t="str">
        <f t="shared" si="81"/>
        <v>No</v>
      </c>
      <c r="T124" s="387" t="str">
        <f t="shared" si="82"/>
        <v>No</v>
      </c>
      <c r="U124" s="387" t="str">
        <f t="shared" si="83"/>
        <v>No</v>
      </c>
      <c r="V124" s="387" t="str">
        <f t="shared" si="84"/>
        <v>No</v>
      </c>
      <c r="W124" s="277">
        <f t="shared" si="63"/>
        <v>4</v>
      </c>
      <c r="X124" s="277">
        <f t="shared" si="64"/>
        <v>8</v>
      </c>
      <c r="Y124" s="277">
        <f t="shared" si="65"/>
        <v>12</v>
      </c>
      <c r="Z124" s="277">
        <f t="shared" si="66"/>
        <v>16</v>
      </c>
    </row>
    <row r="125" spans="2:26" hidden="1">
      <c r="B125" s="277" t="s">
        <v>620</v>
      </c>
      <c r="C125" s="277" t="str">
        <f>'Daily Mbr Ins'!C120</f>
        <v>024</v>
      </c>
      <c r="D125" s="277">
        <f>'Daily Mbr Ins'!B120</f>
        <v>13024</v>
      </c>
      <c r="E125" s="277" t="str">
        <f>'Daily Mbr Ins'!D120</f>
        <v>Luke Air Force Base</v>
      </c>
      <c r="F125" s="201">
        <f>'Daily Mbr Ins'!F120</f>
        <v>4</v>
      </c>
      <c r="G125" s="201">
        <f>'Daily Mbr Ins'!L120</f>
        <v>0</v>
      </c>
      <c r="H125" s="241">
        <f t="shared" si="61"/>
        <v>0</v>
      </c>
      <c r="I125" s="242">
        <f t="shared" si="59"/>
        <v>4</v>
      </c>
      <c r="J125" s="201">
        <f>'Daily Mbr Ins'!N120</f>
        <v>3</v>
      </c>
      <c r="K125" s="201">
        <f>'Daily Mbr Ins'!T120</f>
        <v>0</v>
      </c>
      <c r="L125" s="241">
        <f t="shared" si="62"/>
        <v>0</v>
      </c>
      <c r="M125" s="201">
        <f t="shared" si="60"/>
        <v>3</v>
      </c>
      <c r="N125" s="256" t="str">
        <f t="shared" si="76"/>
        <v>Yes</v>
      </c>
      <c r="O125" s="256" t="str">
        <f t="shared" si="77"/>
        <v>Yes</v>
      </c>
      <c r="P125" s="256" t="str">
        <f t="shared" si="78"/>
        <v>No</v>
      </c>
      <c r="Q125" s="256" t="str">
        <f t="shared" si="79"/>
        <v>No</v>
      </c>
      <c r="R125" s="387" t="str">
        <f t="shared" si="80"/>
        <v>Yes</v>
      </c>
      <c r="S125" s="387" t="str">
        <f t="shared" si="81"/>
        <v>Yes</v>
      </c>
      <c r="T125" s="387" t="str">
        <f t="shared" si="82"/>
        <v>Yes</v>
      </c>
      <c r="U125" s="387" t="str">
        <f t="shared" si="83"/>
        <v>Yes</v>
      </c>
      <c r="V125" s="387" t="str">
        <f t="shared" si="84"/>
        <v>Yes</v>
      </c>
      <c r="W125" s="277">
        <f t="shared" si="63"/>
        <v>4</v>
      </c>
      <c r="X125" s="277">
        <f t="shared" si="64"/>
        <v>8</v>
      </c>
      <c r="Y125" s="277">
        <f t="shared" si="65"/>
        <v>12</v>
      </c>
      <c r="Z125" s="277">
        <f t="shared" si="66"/>
        <v>16</v>
      </c>
    </row>
    <row r="126" spans="2:26" hidden="1">
      <c r="B126" s="277" t="s">
        <v>620</v>
      </c>
      <c r="C126" s="277" t="str">
        <f>'Daily Mbr Ins'!C46</f>
        <v>025</v>
      </c>
      <c r="D126" s="277">
        <f>'Daily Mbr Ins'!B46</f>
        <v>7159</v>
      </c>
      <c r="E126" s="277" t="str">
        <f>'Daily Mbr Ins'!D46</f>
        <v>Phoenix</v>
      </c>
      <c r="F126" s="201">
        <f>'Daily Mbr Ins'!F46</f>
        <v>8</v>
      </c>
      <c r="G126" s="201">
        <f>'Daily Mbr Ins'!L46</f>
        <v>0</v>
      </c>
      <c r="H126" s="241">
        <f t="shared" si="61"/>
        <v>0</v>
      </c>
      <c r="I126" s="242">
        <f t="shared" si="59"/>
        <v>8</v>
      </c>
      <c r="J126" s="201">
        <f>'Daily Mbr Ins'!N46</f>
        <v>3</v>
      </c>
      <c r="K126" s="201">
        <f>'Daily Mbr Ins'!T46</f>
        <v>0</v>
      </c>
      <c r="L126" s="241">
        <f t="shared" si="62"/>
        <v>0</v>
      </c>
      <c r="M126" s="201">
        <f t="shared" si="60"/>
        <v>3</v>
      </c>
      <c r="N126" s="256" t="str">
        <f t="shared" si="76"/>
        <v>Yes</v>
      </c>
      <c r="O126" s="256" t="str">
        <f t="shared" si="77"/>
        <v>Yes</v>
      </c>
      <c r="P126" s="256" t="str">
        <f t="shared" si="78"/>
        <v>No</v>
      </c>
      <c r="Q126" s="256" t="str">
        <f t="shared" si="79"/>
        <v>No</v>
      </c>
      <c r="R126" s="387" t="str">
        <f t="shared" si="80"/>
        <v>Yes</v>
      </c>
      <c r="S126" s="387" t="str">
        <f t="shared" si="81"/>
        <v>Yes</v>
      </c>
      <c r="T126" s="387" t="str">
        <f t="shared" si="82"/>
        <v>Yes</v>
      </c>
      <c r="U126" s="387" t="str">
        <f t="shared" si="83"/>
        <v>Yes</v>
      </c>
      <c r="V126" s="387" t="str">
        <f t="shared" si="84"/>
        <v>Yes</v>
      </c>
      <c r="W126" s="277">
        <f t="shared" si="63"/>
        <v>8</v>
      </c>
      <c r="X126" s="277">
        <f t="shared" si="64"/>
        <v>16</v>
      </c>
      <c r="Y126" s="277">
        <f t="shared" si="65"/>
        <v>24</v>
      </c>
      <c r="Z126" s="277">
        <f t="shared" si="66"/>
        <v>32</v>
      </c>
    </row>
    <row r="127" spans="2:26" hidden="1">
      <c r="B127" s="277" t="s">
        <v>620</v>
      </c>
      <c r="C127" s="277" t="str">
        <f>'Daily Mbr Ins'!C91</f>
        <v>025</v>
      </c>
      <c r="D127" s="277">
        <f>'Daily Mbr Ins'!B91</f>
        <v>10832</v>
      </c>
      <c r="E127" s="277" t="str">
        <f>'Daily Mbr Ins'!D91</f>
        <v>Phoenix</v>
      </c>
      <c r="F127" s="201">
        <f>'Daily Mbr Ins'!F91</f>
        <v>4</v>
      </c>
      <c r="G127" s="201">
        <f>'Daily Mbr Ins'!L91</f>
        <v>0</v>
      </c>
      <c r="H127" s="241">
        <f t="shared" si="61"/>
        <v>0</v>
      </c>
      <c r="I127" s="242">
        <f t="shared" si="59"/>
        <v>4</v>
      </c>
      <c r="J127" s="201">
        <f>'Daily Mbr Ins'!N91</f>
        <v>3</v>
      </c>
      <c r="K127" s="201">
        <f>'Daily Mbr Ins'!T91</f>
        <v>0</v>
      </c>
      <c r="L127" s="241">
        <f t="shared" si="62"/>
        <v>0</v>
      </c>
      <c r="M127" s="201">
        <f t="shared" si="60"/>
        <v>3</v>
      </c>
      <c r="N127" s="256" t="str">
        <f t="shared" si="76"/>
        <v>Yes</v>
      </c>
      <c r="O127" s="256" t="str">
        <f t="shared" si="77"/>
        <v>Yes</v>
      </c>
      <c r="P127" s="256" t="str">
        <f t="shared" si="78"/>
        <v>No</v>
      </c>
      <c r="Q127" s="256" t="str">
        <f t="shared" si="79"/>
        <v>No</v>
      </c>
      <c r="R127" s="387" t="str">
        <f t="shared" si="80"/>
        <v>No</v>
      </c>
      <c r="S127" s="387" t="str">
        <f t="shared" si="81"/>
        <v>Yes</v>
      </c>
      <c r="T127" s="387" t="str">
        <f t="shared" si="82"/>
        <v>Yes</v>
      </c>
      <c r="U127" s="387" t="str">
        <f t="shared" si="83"/>
        <v>No</v>
      </c>
      <c r="V127" s="387" t="str">
        <f t="shared" si="84"/>
        <v>No</v>
      </c>
      <c r="W127" s="277">
        <f t="shared" si="63"/>
        <v>4</v>
      </c>
      <c r="X127" s="277">
        <f t="shared" si="64"/>
        <v>8</v>
      </c>
      <c r="Y127" s="277">
        <f t="shared" si="65"/>
        <v>12</v>
      </c>
      <c r="Z127" s="277">
        <f t="shared" si="66"/>
        <v>16</v>
      </c>
    </row>
    <row r="128" spans="2:26" hidden="1">
      <c r="B128" s="277" t="s">
        <v>620</v>
      </c>
      <c r="C128" s="277" t="str">
        <f>'Daily Mbr Ins'!C107</f>
        <v>025</v>
      </c>
      <c r="D128" s="277">
        <f>'Daily Mbr Ins'!B107</f>
        <v>12164</v>
      </c>
      <c r="E128" s="277" t="str">
        <f>'Daily Mbr Ins'!D107</f>
        <v>Scottsdale</v>
      </c>
      <c r="F128" s="201">
        <f>'Daily Mbr Ins'!F107</f>
        <v>10</v>
      </c>
      <c r="G128" s="201">
        <f>'Daily Mbr Ins'!L107</f>
        <v>0</v>
      </c>
      <c r="H128" s="241">
        <f t="shared" si="61"/>
        <v>0</v>
      </c>
      <c r="I128" s="242">
        <f t="shared" si="59"/>
        <v>10</v>
      </c>
      <c r="J128" s="201">
        <f>'Daily Mbr Ins'!N107</f>
        <v>4</v>
      </c>
      <c r="K128" s="201">
        <f>'Daily Mbr Ins'!T107</f>
        <v>0</v>
      </c>
      <c r="L128" s="241">
        <f t="shared" si="62"/>
        <v>0</v>
      </c>
      <c r="M128" s="201">
        <f t="shared" si="60"/>
        <v>4</v>
      </c>
      <c r="N128" s="256" t="str">
        <f t="shared" si="76"/>
        <v>Yes</v>
      </c>
      <c r="O128" s="256" t="str">
        <f t="shared" si="77"/>
        <v>Yes</v>
      </c>
      <c r="P128" s="256" t="str">
        <f t="shared" si="78"/>
        <v>No</v>
      </c>
      <c r="Q128" s="256" t="str">
        <f t="shared" si="79"/>
        <v>No</v>
      </c>
      <c r="R128" s="387" t="str">
        <f t="shared" si="80"/>
        <v>No</v>
      </c>
      <c r="S128" s="387" t="str">
        <f t="shared" si="81"/>
        <v>Yes</v>
      </c>
      <c r="T128" s="387" t="str">
        <f t="shared" si="82"/>
        <v>Yes</v>
      </c>
      <c r="U128" s="387" t="str">
        <f t="shared" si="83"/>
        <v>No</v>
      </c>
      <c r="V128" s="387" t="str">
        <f t="shared" si="84"/>
        <v>No</v>
      </c>
      <c r="W128" s="277">
        <f t="shared" si="63"/>
        <v>10</v>
      </c>
      <c r="X128" s="277">
        <f t="shared" si="64"/>
        <v>20</v>
      </c>
      <c r="Y128" s="277">
        <f t="shared" si="65"/>
        <v>30</v>
      </c>
      <c r="Z128" s="277">
        <f t="shared" si="66"/>
        <v>40</v>
      </c>
    </row>
    <row r="129" spans="2:26" hidden="1">
      <c r="B129" s="277" t="s">
        <v>620</v>
      </c>
      <c r="C129" s="277" t="str">
        <f>'Daily Mbr Ins'!C141</f>
        <v>025</v>
      </c>
      <c r="D129" s="277">
        <f>'Daily Mbr Ins'!B141</f>
        <v>14357</v>
      </c>
      <c r="E129" s="277" t="str">
        <f>'Daily Mbr Ins'!D141</f>
        <v>Phoenix</v>
      </c>
      <c r="F129" s="201">
        <f>'Daily Mbr Ins'!F141</f>
        <v>10</v>
      </c>
      <c r="G129" s="201">
        <f>'Daily Mbr Ins'!L141</f>
        <v>0</v>
      </c>
      <c r="H129" s="241">
        <f t="shared" si="61"/>
        <v>0</v>
      </c>
      <c r="I129" s="242">
        <f t="shared" si="59"/>
        <v>10</v>
      </c>
      <c r="J129" s="201">
        <f>'Daily Mbr Ins'!N141</f>
        <v>4</v>
      </c>
      <c r="K129" s="201">
        <f>'Daily Mbr Ins'!T141</f>
        <v>0</v>
      </c>
      <c r="L129" s="241">
        <f t="shared" si="62"/>
        <v>0</v>
      </c>
      <c r="M129" s="201">
        <f t="shared" si="60"/>
        <v>4</v>
      </c>
      <c r="N129" s="256" t="str">
        <f t="shared" si="76"/>
        <v>Yes</v>
      </c>
      <c r="O129" s="256" t="str">
        <f t="shared" si="77"/>
        <v>No</v>
      </c>
      <c r="P129" s="256" t="str">
        <f t="shared" si="78"/>
        <v>No</v>
      </c>
      <c r="Q129" s="256" t="str">
        <f t="shared" si="79"/>
        <v>No</v>
      </c>
      <c r="R129" s="387" t="str">
        <f t="shared" si="80"/>
        <v>No</v>
      </c>
      <c r="S129" s="387" t="str">
        <f t="shared" si="81"/>
        <v>No</v>
      </c>
      <c r="T129" s="387" t="str">
        <f t="shared" si="82"/>
        <v>Yes</v>
      </c>
      <c r="U129" s="387" t="str">
        <f t="shared" si="83"/>
        <v>No</v>
      </c>
      <c r="V129" s="387" t="str">
        <f t="shared" si="84"/>
        <v>No</v>
      </c>
      <c r="W129" s="277">
        <f t="shared" si="63"/>
        <v>10</v>
      </c>
      <c r="X129" s="277">
        <f t="shared" si="64"/>
        <v>20</v>
      </c>
      <c r="Y129" s="277">
        <f t="shared" si="65"/>
        <v>30</v>
      </c>
      <c r="Z129" s="277">
        <f t="shared" si="66"/>
        <v>40</v>
      </c>
    </row>
    <row r="130" spans="2:26" hidden="1">
      <c r="B130" s="277" t="s">
        <v>620</v>
      </c>
      <c r="C130" s="277" t="str">
        <f>'Daily Mbr Ins'!C146</f>
        <v>025</v>
      </c>
      <c r="D130" s="277">
        <f>'Daily Mbr Ins'!B146</f>
        <v>15001</v>
      </c>
      <c r="E130" s="277" t="str">
        <f>'Daily Mbr Ins'!D146</f>
        <v>Phoenix</v>
      </c>
      <c r="F130" s="201">
        <f>'Daily Mbr Ins'!F146</f>
        <v>10</v>
      </c>
      <c r="G130" s="201">
        <f>'Daily Mbr Ins'!L146</f>
        <v>0</v>
      </c>
      <c r="H130" s="241">
        <f t="shared" si="61"/>
        <v>0</v>
      </c>
      <c r="I130" s="242">
        <f t="shared" si="59"/>
        <v>10</v>
      </c>
      <c r="J130" s="201">
        <f>'Daily Mbr Ins'!N146</f>
        <v>3</v>
      </c>
      <c r="K130" s="201">
        <f>'Daily Mbr Ins'!T146</f>
        <v>0</v>
      </c>
      <c r="L130" s="241">
        <f t="shared" si="62"/>
        <v>0</v>
      </c>
      <c r="M130" s="201">
        <f t="shared" si="60"/>
        <v>3</v>
      </c>
      <c r="N130" s="256" t="str">
        <f t="shared" si="76"/>
        <v>Yes</v>
      </c>
      <c r="O130" s="256" t="str">
        <f t="shared" si="77"/>
        <v>Yes</v>
      </c>
      <c r="P130" s="256" t="str">
        <f t="shared" si="78"/>
        <v>No</v>
      </c>
      <c r="Q130" s="256" t="str">
        <f t="shared" si="79"/>
        <v>No</v>
      </c>
      <c r="R130" s="387" t="str">
        <f t="shared" si="80"/>
        <v>No</v>
      </c>
      <c r="S130" s="387" t="str">
        <f t="shared" si="81"/>
        <v>No</v>
      </c>
      <c r="T130" s="387" t="str">
        <f t="shared" si="82"/>
        <v>No</v>
      </c>
      <c r="U130" s="387" t="str">
        <f t="shared" si="83"/>
        <v>Yes</v>
      </c>
      <c r="V130" s="387" t="str">
        <f t="shared" si="84"/>
        <v>Yes</v>
      </c>
      <c r="W130" s="277">
        <f t="shared" si="63"/>
        <v>10</v>
      </c>
      <c r="X130" s="277">
        <f t="shared" si="64"/>
        <v>20</v>
      </c>
      <c r="Y130" s="277">
        <f t="shared" si="65"/>
        <v>30</v>
      </c>
      <c r="Z130" s="277">
        <f t="shared" si="66"/>
        <v>40</v>
      </c>
    </row>
    <row r="131" spans="2:26" hidden="1">
      <c r="B131" s="277" t="s">
        <v>625</v>
      </c>
      <c r="C131" s="277" t="str">
        <f>'Daily Mbr Ins'!C20</f>
        <v>026</v>
      </c>
      <c r="D131" s="277">
        <f>'Daily Mbr Ins'!B20</f>
        <v>3136</v>
      </c>
      <c r="E131" s="277" t="str">
        <f>'Daily Mbr Ins'!D20</f>
        <v>Casa Grande</v>
      </c>
      <c r="F131" s="201">
        <f>'Daily Mbr Ins'!F20</f>
        <v>9</v>
      </c>
      <c r="G131" s="201">
        <f>'Daily Mbr Ins'!L20</f>
        <v>0</v>
      </c>
      <c r="H131" s="241">
        <f t="shared" si="61"/>
        <v>0</v>
      </c>
      <c r="I131" s="242">
        <f t="shared" si="59"/>
        <v>9</v>
      </c>
      <c r="J131" s="201">
        <f>'Daily Mbr Ins'!N20</f>
        <v>3</v>
      </c>
      <c r="K131" s="201">
        <f>'Daily Mbr Ins'!T20</f>
        <v>0</v>
      </c>
      <c r="L131" s="241">
        <f t="shared" si="62"/>
        <v>0</v>
      </c>
      <c r="M131" s="201">
        <f t="shared" si="60"/>
        <v>3</v>
      </c>
      <c r="N131" s="256" t="str">
        <f t="shared" si="76"/>
        <v>Yes</v>
      </c>
      <c r="O131" s="256" t="str">
        <f t="shared" si="77"/>
        <v>Yes</v>
      </c>
      <c r="P131" s="256" t="str">
        <f t="shared" si="78"/>
        <v>No</v>
      </c>
      <c r="Q131" s="256" t="str">
        <f t="shared" si="79"/>
        <v>No</v>
      </c>
      <c r="R131" s="387" t="str">
        <f t="shared" si="80"/>
        <v>No</v>
      </c>
      <c r="S131" s="387" t="str">
        <f t="shared" si="81"/>
        <v>Yes</v>
      </c>
      <c r="T131" s="387" t="str">
        <f t="shared" si="82"/>
        <v>Yes</v>
      </c>
      <c r="U131" s="387" t="str">
        <f t="shared" si="83"/>
        <v>Yes</v>
      </c>
      <c r="V131" s="387" t="str">
        <f t="shared" si="84"/>
        <v>No</v>
      </c>
      <c r="W131" s="277">
        <f t="shared" si="63"/>
        <v>9</v>
      </c>
      <c r="X131" s="277">
        <f t="shared" si="64"/>
        <v>18</v>
      </c>
      <c r="Y131" s="277">
        <f t="shared" si="65"/>
        <v>27</v>
      </c>
      <c r="Z131" s="277">
        <f t="shared" si="66"/>
        <v>36</v>
      </c>
    </row>
    <row r="132" spans="2:26" hidden="1">
      <c r="B132" s="277" t="s">
        <v>625</v>
      </c>
      <c r="C132" s="277" t="str">
        <f>'Daily Mbr Ins'!C33</f>
        <v>026</v>
      </c>
      <c r="D132" s="277">
        <f>'Daily Mbr Ins'!B33</f>
        <v>5221</v>
      </c>
      <c r="E132" s="277" t="str">
        <f>'Daily Mbr Ins'!D33</f>
        <v>Florence</v>
      </c>
      <c r="F132" s="201">
        <f>'Daily Mbr Ins'!F33</f>
        <v>6</v>
      </c>
      <c r="G132" s="201">
        <f>'Daily Mbr Ins'!L33</f>
        <v>5</v>
      </c>
      <c r="H132" s="241">
        <f t="shared" si="61"/>
        <v>83.333333333333329</v>
      </c>
      <c r="I132" s="242">
        <f t="shared" si="59"/>
        <v>1</v>
      </c>
      <c r="J132" s="201">
        <f>'Daily Mbr Ins'!N33</f>
        <v>3</v>
      </c>
      <c r="K132" s="201">
        <f>'Daily Mbr Ins'!T33</f>
        <v>0</v>
      </c>
      <c r="L132" s="241">
        <f t="shared" si="62"/>
        <v>0</v>
      </c>
      <c r="M132" s="201">
        <f t="shared" si="60"/>
        <v>3</v>
      </c>
      <c r="N132" s="256" t="str">
        <f t="shared" si="76"/>
        <v>Yes</v>
      </c>
      <c r="O132" s="256" t="str">
        <f t="shared" si="77"/>
        <v>Yes</v>
      </c>
      <c r="P132" s="256" t="str">
        <f t="shared" si="78"/>
        <v>No</v>
      </c>
      <c r="Q132" s="256" t="str">
        <f t="shared" si="79"/>
        <v>No</v>
      </c>
      <c r="R132" s="387" t="str">
        <f t="shared" si="80"/>
        <v>No</v>
      </c>
      <c r="S132" s="387" t="str">
        <f t="shared" si="81"/>
        <v>No</v>
      </c>
      <c r="T132" s="387" t="str">
        <f t="shared" si="82"/>
        <v>Yes</v>
      </c>
      <c r="U132" s="387" t="str">
        <f t="shared" si="83"/>
        <v>Yes</v>
      </c>
      <c r="V132" s="387" t="str">
        <f t="shared" si="84"/>
        <v>No</v>
      </c>
      <c r="W132" s="277">
        <f t="shared" si="63"/>
        <v>1</v>
      </c>
      <c r="X132" s="277">
        <f t="shared" si="64"/>
        <v>7</v>
      </c>
      <c r="Y132" s="277">
        <f t="shared" si="65"/>
        <v>13</v>
      </c>
      <c r="Z132" s="277">
        <f t="shared" si="66"/>
        <v>19</v>
      </c>
    </row>
    <row r="133" spans="2:26" hidden="1">
      <c r="B133" s="277" t="s">
        <v>625</v>
      </c>
      <c r="C133" s="277" t="str">
        <f>'Daily Mbr Ins'!C84</f>
        <v>026</v>
      </c>
      <c r="D133" s="277">
        <f>'Daily Mbr Ins'!B84</f>
        <v>10062</v>
      </c>
      <c r="E133" s="277" t="str">
        <f>'Daily Mbr Ins'!D84</f>
        <v>Phoenix</v>
      </c>
      <c r="F133" s="201">
        <f>'Daily Mbr Ins'!F84</f>
        <v>23</v>
      </c>
      <c r="G133" s="201">
        <f>'Daily Mbr Ins'!L84</f>
        <v>2</v>
      </c>
      <c r="H133" s="241">
        <f t="shared" si="61"/>
        <v>8.695652173913043</v>
      </c>
      <c r="I133" s="242">
        <f t="shared" si="59"/>
        <v>21</v>
      </c>
      <c r="J133" s="201">
        <f>'Daily Mbr Ins'!N84</f>
        <v>8</v>
      </c>
      <c r="K133" s="201">
        <f>'Daily Mbr Ins'!T84</f>
        <v>1</v>
      </c>
      <c r="L133" s="241">
        <f t="shared" si="62"/>
        <v>12.5</v>
      </c>
      <c r="M133" s="201">
        <f t="shared" si="60"/>
        <v>7</v>
      </c>
      <c r="N133" s="256" t="str">
        <f t="shared" si="76"/>
        <v>Yes</v>
      </c>
      <c r="O133" s="256" t="str">
        <f t="shared" si="77"/>
        <v>Yes</v>
      </c>
      <c r="P133" s="256" t="str">
        <f t="shared" si="78"/>
        <v>No</v>
      </c>
      <c r="Q133" s="256" t="str">
        <f t="shared" si="79"/>
        <v>No</v>
      </c>
      <c r="R133" s="387" t="str">
        <f t="shared" si="80"/>
        <v>Yes</v>
      </c>
      <c r="S133" s="387" t="str">
        <f t="shared" si="81"/>
        <v>Yes</v>
      </c>
      <c r="T133" s="387" t="str">
        <f t="shared" si="82"/>
        <v>Yes</v>
      </c>
      <c r="U133" s="387" t="str">
        <f t="shared" si="83"/>
        <v>Yes</v>
      </c>
      <c r="V133" s="387" t="str">
        <f t="shared" si="84"/>
        <v>Yes</v>
      </c>
      <c r="W133" s="277">
        <f t="shared" si="63"/>
        <v>21</v>
      </c>
      <c r="X133" s="277">
        <f t="shared" si="64"/>
        <v>44</v>
      </c>
      <c r="Y133" s="277">
        <f t="shared" si="65"/>
        <v>67</v>
      </c>
      <c r="Z133" s="277">
        <f t="shared" si="66"/>
        <v>90</v>
      </c>
    </row>
    <row r="134" spans="2:26" hidden="1">
      <c r="B134" s="277" t="s">
        <v>625</v>
      </c>
      <c r="C134" s="201" t="str">
        <f>'Daily Mbr Ins'!C112</f>
        <v>026</v>
      </c>
      <c r="D134" s="246">
        <f>'Daily Mbr Ins'!B112</f>
        <v>12375</v>
      </c>
      <c r="E134" s="246" t="str">
        <f>'Daily Mbr Ins'!D112</f>
        <v>Coolidge</v>
      </c>
      <c r="F134" s="201">
        <f>'Daily Mbr Ins'!F112</f>
        <v>4</v>
      </c>
      <c r="G134" s="201">
        <f>'Daily Mbr Ins'!L112</f>
        <v>0</v>
      </c>
      <c r="H134" s="241">
        <f t="shared" si="61"/>
        <v>0</v>
      </c>
      <c r="I134" s="242">
        <f t="shared" si="59"/>
        <v>4</v>
      </c>
      <c r="J134" s="201">
        <f>'Daily Mbr Ins'!N112</f>
        <v>3</v>
      </c>
      <c r="K134" s="201">
        <f>'Daily Mbr Ins'!T112</f>
        <v>0</v>
      </c>
      <c r="L134" s="241">
        <f t="shared" si="62"/>
        <v>0</v>
      </c>
      <c r="M134" s="201">
        <f t="shared" si="60"/>
        <v>3</v>
      </c>
      <c r="N134" s="256"/>
      <c r="O134" s="256"/>
      <c r="P134" s="256"/>
      <c r="Q134" s="256"/>
      <c r="R134" s="387"/>
      <c r="S134" s="387"/>
      <c r="T134" s="387"/>
      <c r="U134" s="387"/>
      <c r="V134" s="387"/>
      <c r="W134" s="277">
        <f t="shared" si="63"/>
        <v>4</v>
      </c>
      <c r="X134" s="277">
        <f t="shared" si="64"/>
        <v>8</v>
      </c>
      <c r="Y134" s="277">
        <f t="shared" si="65"/>
        <v>12</v>
      </c>
      <c r="Z134" s="277">
        <f t="shared" si="66"/>
        <v>16</v>
      </c>
    </row>
    <row r="135" spans="2:26" hidden="1">
      <c r="B135" s="277" t="s">
        <v>625</v>
      </c>
      <c r="C135" s="201" t="str">
        <f>'Daily Mbr Ins'!C130</f>
        <v>026</v>
      </c>
      <c r="D135" s="201">
        <f>'Daily Mbr Ins'!B130</f>
        <v>13841</v>
      </c>
      <c r="E135" s="201" t="str">
        <f>'Daily Mbr Ins'!D130</f>
        <v>Eloy</v>
      </c>
      <c r="F135" s="201">
        <f>'Daily Mbr Ins'!F130</f>
        <v>4</v>
      </c>
      <c r="G135" s="201">
        <f>'Daily Mbr Ins'!L130</f>
        <v>1</v>
      </c>
      <c r="H135" s="241">
        <f t="shared" si="61"/>
        <v>25</v>
      </c>
      <c r="I135" s="242">
        <f t="shared" si="59"/>
        <v>3</v>
      </c>
      <c r="J135" s="201">
        <f>'Daily Mbr Ins'!N130</f>
        <v>3</v>
      </c>
      <c r="K135" s="201">
        <f>'Daily Mbr Ins'!T130</f>
        <v>0</v>
      </c>
      <c r="L135" s="241">
        <f t="shared" si="62"/>
        <v>0</v>
      </c>
      <c r="M135" s="201">
        <f t="shared" si="60"/>
        <v>3</v>
      </c>
      <c r="N135" s="256" t="str">
        <f>IF(COUNTIF(Missing185,D135)=0,"Yes","No")</f>
        <v>Yes</v>
      </c>
      <c r="O135" s="256" t="str">
        <f>IF(COUNTIF(Missing365,D135)=0,"Yes","No")</f>
        <v>Yes</v>
      </c>
      <c r="P135" s="256" t="str">
        <f t="shared" ref="P135:P143" si="85">IF(COUNTIF(Missing1728,D135)=0,"Yes","No")</f>
        <v>No</v>
      </c>
      <c r="Q135" s="256" t="str">
        <f>IF(COUNTIF(MissingSP7,D135)=0,"Yes","No")</f>
        <v>No</v>
      </c>
      <c r="R135" s="387" t="str">
        <f>IF(AND($S135&gt;="Yes", $T135&gt;="Yes", $U135&gt;="Yes", $V135&gt;="Yes"), "Yes", "No")</f>
        <v>No</v>
      </c>
      <c r="S135" s="387" t="str">
        <f t="shared" ref="S135:S143" si="86">IF((COUNTIF(ProgramDir,D135)=0),"No","Yes")</f>
        <v>No</v>
      </c>
      <c r="T135" s="387" t="str">
        <f t="shared" ref="T135:T143" si="87">IF(COUNTIF(NonCompliantGrandKnight,D135)=0,"No","Yes")</f>
        <v>Yes</v>
      </c>
      <c r="U135" s="387" t="str">
        <f t="shared" ref="U135:U143" si="88">IF(COUNTIF(FamilyDir,D135)=0,"No","Yes")</f>
        <v>Yes</v>
      </c>
      <c r="V135" s="387" t="str">
        <f t="shared" ref="V135:V143" si="89">IF(COUNTIF(CommunityDir,D135)=0,"No","Yes")</f>
        <v>No</v>
      </c>
      <c r="W135" s="277">
        <f t="shared" si="63"/>
        <v>3</v>
      </c>
      <c r="X135" s="277">
        <f t="shared" si="64"/>
        <v>7</v>
      </c>
      <c r="Y135" s="277">
        <f t="shared" si="65"/>
        <v>11</v>
      </c>
      <c r="Z135" s="277">
        <f t="shared" si="66"/>
        <v>15</v>
      </c>
    </row>
    <row r="136" spans="2:26" hidden="1">
      <c r="B136" s="277" t="s">
        <v>625</v>
      </c>
      <c r="C136" s="311" t="str">
        <f>'Daily Mbr Ins'!C158</f>
        <v>026</v>
      </c>
      <c r="D136" s="311">
        <f>'Daily Mbr Ins'!B158</f>
        <v>17036</v>
      </c>
      <c r="E136" s="311" t="str">
        <f>'Daily Mbr Ins'!D158</f>
        <v>San Tan Valley</v>
      </c>
      <c r="F136" s="311">
        <f>'Daily Mbr Ins'!$F$158</f>
        <v>4</v>
      </c>
      <c r="G136" s="311">
        <f>'Daily Mbr Ins'!$L$158</f>
        <v>7</v>
      </c>
      <c r="H136" s="241">
        <f>IF(F136=0,0,G136*100/F136)</f>
        <v>175</v>
      </c>
      <c r="I136" s="242" t="str">
        <f t="shared" si="59"/>
        <v>Yes</v>
      </c>
      <c r="J136" s="311">
        <f>'Daily Mbr Ins'!$N$158</f>
        <v>3</v>
      </c>
      <c r="K136" s="311">
        <f>'Daily Mbr Ins'!$T$158</f>
        <v>1</v>
      </c>
      <c r="L136" s="241">
        <f>IF(J136=0,0,K136*100/J136)</f>
        <v>33.333333333333336</v>
      </c>
      <c r="M136" s="201">
        <f t="shared" si="60"/>
        <v>2</v>
      </c>
      <c r="N136" s="312" t="s">
        <v>801</v>
      </c>
      <c r="O136" s="312" t="s">
        <v>801</v>
      </c>
      <c r="P136" s="256" t="str">
        <f t="shared" si="85"/>
        <v>No</v>
      </c>
      <c r="Q136" s="256" t="s">
        <v>801</v>
      </c>
      <c r="R136" s="387" t="str">
        <f>IF(COUNTIF(SENonCompliant,D136)=0,"Yes","No")</f>
        <v>No</v>
      </c>
      <c r="S136" s="387" t="str">
        <f t="shared" si="86"/>
        <v>No</v>
      </c>
      <c r="T136" s="387" t="str">
        <f t="shared" si="87"/>
        <v>No</v>
      </c>
      <c r="U136" s="387" t="str">
        <f t="shared" si="88"/>
        <v>No</v>
      </c>
      <c r="V136" s="387" t="str">
        <f t="shared" si="89"/>
        <v>No</v>
      </c>
      <c r="W136" s="507">
        <v>0</v>
      </c>
      <c r="X136" s="507">
        <v>0</v>
      </c>
      <c r="Y136" s="507">
        <v>0</v>
      </c>
      <c r="Z136" s="507">
        <v>0</v>
      </c>
    </row>
    <row r="137" spans="2:26" hidden="1">
      <c r="B137" s="201" t="s">
        <v>644</v>
      </c>
      <c r="C137" s="201" t="str">
        <f>'Daily Mbr Ins'!C47</f>
        <v>027</v>
      </c>
      <c r="D137" s="201">
        <f>'Daily Mbr Ins'!B47</f>
        <v>7243</v>
      </c>
      <c r="E137" s="201" t="str">
        <f>'Daily Mbr Ins'!D47</f>
        <v>Apache Jct</v>
      </c>
      <c r="F137" s="201">
        <f>'Daily Mbr Ins'!F47</f>
        <v>7</v>
      </c>
      <c r="G137" s="201">
        <f>'Daily Mbr Ins'!L47</f>
        <v>0</v>
      </c>
      <c r="H137" s="241">
        <f t="shared" ref="H137:H162" si="90">G137*100/F137</f>
        <v>0</v>
      </c>
      <c r="I137" s="242">
        <f t="shared" si="59"/>
        <v>7</v>
      </c>
      <c r="J137" s="201">
        <f>'Daily Mbr Ins'!N47</f>
        <v>3</v>
      </c>
      <c r="K137" s="201">
        <f>'Daily Mbr Ins'!T47</f>
        <v>-1</v>
      </c>
      <c r="L137" s="241">
        <f t="shared" ref="L137:L162" si="91">K137*100/J137</f>
        <v>-33.333333333333336</v>
      </c>
      <c r="M137" s="201">
        <f t="shared" si="60"/>
        <v>4</v>
      </c>
      <c r="N137" s="256" t="str">
        <f t="shared" ref="N137:N143" si="92">IF(COUNTIF(Missing185,D137)=0,"Yes","No")</f>
        <v>Yes</v>
      </c>
      <c r="O137" s="256" t="str">
        <f t="shared" ref="O137:O143" si="93">IF(COUNTIF(Missing365,D137)=0,"Yes","No")</f>
        <v>Yes</v>
      </c>
      <c r="P137" s="256" t="str">
        <f t="shared" si="85"/>
        <v>No</v>
      </c>
      <c r="Q137" s="256" t="str">
        <f t="shared" ref="Q137:Q143" si="94">IF(COUNTIF(MissingSP7,D137)=0,"Yes","No")</f>
        <v>No</v>
      </c>
      <c r="R137" s="387" t="str">
        <f t="shared" ref="R137:R143" si="95">IF(AND($S137&gt;="Yes", $T137&gt;="Yes", $U137&gt;="Yes", $V137&gt;="Yes"), "Yes", "No")</f>
        <v>No</v>
      </c>
      <c r="S137" s="387" t="str">
        <f t="shared" si="86"/>
        <v>No</v>
      </c>
      <c r="T137" s="387" t="str">
        <f t="shared" si="87"/>
        <v>Yes</v>
      </c>
      <c r="U137" s="387" t="str">
        <f t="shared" si="88"/>
        <v>No</v>
      </c>
      <c r="V137" s="387" t="str">
        <f t="shared" si="89"/>
        <v>No</v>
      </c>
      <c r="W137" s="277">
        <f t="shared" ref="W137:W162" si="96">IF(AND($G137&gt;=$F137,$K137&gt;=$J137), "S", $F137-$G137)</f>
        <v>7</v>
      </c>
      <c r="X137" s="277">
        <f t="shared" ref="X137:X162" si="97">IF(AND($G137&gt;=$F137*2,$K137&gt;=$J137),"DS",$F137*2-$G137)</f>
        <v>14</v>
      </c>
      <c r="Y137" s="277">
        <f t="shared" ref="Y137:Y162" si="98">IF(AND($G137&gt;=$F137*3,$K137&gt;=$J137),"TS",$F137*3-$G137)</f>
        <v>21</v>
      </c>
      <c r="Z137" s="277">
        <f t="shared" ref="Z137:Z162" si="99">IF(AND($G137&gt;=$F137*4,$K137&gt;=$J137),"QS",$F137*4-$G137)</f>
        <v>28</v>
      </c>
    </row>
    <row r="138" spans="2:26" hidden="1">
      <c r="B138" s="277" t="s">
        <v>644</v>
      </c>
      <c r="C138" s="277" t="str">
        <f>'Daily Mbr Ins'!C55</f>
        <v>027</v>
      </c>
      <c r="D138" s="277">
        <f>'Daily Mbr Ins'!B55</f>
        <v>7904</v>
      </c>
      <c r="E138" s="277" t="str">
        <f>'Daily Mbr Ins'!D55</f>
        <v>Mesa</v>
      </c>
      <c r="F138" s="201">
        <f>'Daily Mbr Ins'!F55</f>
        <v>19</v>
      </c>
      <c r="G138" s="201">
        <f>'Daily Mbr Ins'!L55</f>
        <v>1</v>
      </c>
      <c r="H138" s="241">
        <f t="shared" si="90"/>
        <v>5.2631578947368425</v>
      </c>
      <c r="I138" s="242">
        <f t="shared" si="59"/>
        <v>18</v>
      </c>
      <c r="J138" s="201">
        <f>'Daily Mbr Ins'!N55</f>
        <v>7</v>
      </c>
      <c r="K138" s="201">
        <f>'Daily Mbr Ins'!T55</f>
        <v>2</v>
      </c>
      <c r="L138" s="241">
        <f t="shared" si="91"/>
        <v>28.571428571428573</v>
      </c>
      <c r="M138" s="201">
        <f t="shared" si="60"/>
        <v>5</v>
      </c>
      <c r="N138" s="256" t="str">
        <f t="shared" si="92"/>
        <v>Yes</v>
      </c>
      <c r="O138" s="256" t="str">
        <f t="shared" si="93"/>
        <v>Yes</v>
      </c>
      <c r="P138" s="256" t="str">
        <f t="shared" si="85"/>
        <v>No</v>
      </c>
      <c r="Q138" s="256" t="str">
        <f t="shared" si="94"/>
        <v>No</v>
      </c>
      <c r="R138" s="387" t="str">
        <f t="shared" si="95"/>
        <v>No</v>
      </c>
      <c r="S138" s="387" t="str">
        <f t="shared" si="86"/>
        <v>Yes</v>
      </c>
      <c r="T138" s="387" t="str">
        <f t="shared" si="87"/>
        <v>Yes</v>
      </c>
      <c r="U138" s="387" t="str">
        <f t="shared" si="88"/>
        <v>No</v>
      </c>
      <c r="V138" s="387" t="str">
        <f t="shared" si="89"/>
        <v>Yes</v>
      </c>
      <c r="W138" s="277">
        <f t="shared" si="96"/>
        <v>18</v>
      </c>
      <c r="X138" s="277">
        <f t="shared" si="97"/>
        <v>37</v>
      </c>
      <c r="Y138" s="277">
        <f t="shared" si="98"/>
        <v>56</v>
      </c>
      <c r="Z138" s="277">
        <f t="shared" si="99"/>
        <v>75</v>
      </c>
    </row>
    <row r="139" spans="2:26" hidden="1">
      <c r="B139" s="277" t="s">
        <v>644</v>
      </c>
      <c r="C139" s="277" t="str">
        <f>'Daily Mbr Ins'!C108</f>
        <v>027</v>
      </c>
      <c r="D139" s="277">
        <f>'Daily Mbr Ins'!B108</f>
        <v>12246</v>
      </c>
      <c r="E139" s="277" t="str">
        <f>'Daily Mbr Ins'!D108</f>
        <v>Chandler</v>
      </c>
      <c r="F139" s="201">
        <f>'Daily Mbr Ins'!F108</f>
        <v>11</v>
      </c>
      <c r="G139" s="201">
        <f>'Daily Mbr Ins'!L108</f>
        <v>0</v>
      </c>
      <c r="H139" s="241">
        <f t="shared" si="90"/>
        <v>0</v>
      </c>
      <c r="I139" s="242">
        <f t="shared" si="59"/>
        <v>11</v>
      </c>
      <c r="J139" s="201">
        <f>'Daily Mbr Ins'!N108</f>
        <v>4</v>
      </c>
      <c r="K139" s="201">
        <f>'Daily Mbr Ins'!T108</f>
        <v>0</v>
      </c>
      <c r="L139" s="241">
        <f t="shared" si="91"/>
        <v>0</v>
      </c>
      <c r="M139" s="201">
        <f t="shared" si="60"/>
        <v>4</v>
      </c>
      <c r="N139" s="256" t="str">
        <f t="shared" si="92"/>
        <v>Yes</v>
      </c>
      <c r="O139" s="256" t="str">
        <f t="shared" si="93"/>
        <v>No</v>
      </c>
      <c r="P139" s="256" t="str">
        <f t="shared" si="85"/>
        <v>No</v>
      </c>
      <c r="Q139" s="256" t="str">
        <f t="shared" si="94"/>
        <v>No</v>
      </c>
      <c r="R139" s="387" t="str">
        <f t="shared" si="95"/>
        <v>No</v>
      </c>
      <c r="S139" s="387" t="str">
        <f t="shared" si="86"/>
        <v>No</v>
      </c>
      <c r="T139" s="387" t="str">
        <f t="shared" si="87"/>
        <v>Yes</v>
      </c>
      <c r="U139" s="387" t="str">
        <f t="shared" si="88"/>
        <v>No</v>
      </c>
      <c r="V139" s="387" t="str">
        <f t="shared" si="89"/>
        <v>No</v>
      </c>
      <c r="W139" s="277">
        <f t="shared" si="96"/>
        <v>11</v>
      </c>
      <c r="X139" s="277">
        <f t="shared" si="97"/>
        <v>22</v>
      </c>
      <c r="Y139" s="277">
        <f t="shared" si="98"/>
        <v>33</v>
      </c>
      <c r="Z139" s="277">
        <f t="shared" si="99"/>
        <v>44</v>
      </c>
    </row>
    <row r="140" spans="2:26" hidden="1">
      <c r="B140" s="277" t="s">
        <v>644</v>
      </c>
      <c r="C140" s="277" t="str">
        <f>'Daily Mbr Ins'!C128</f>
        <v>027</v>
      </c>
      <c r="D140" s="277">
        <f>'Daily Mbr Ins'!B128</f>
        <v>13779</v>
      </c>
      <c r="E140" s="277" t="str">
        <f>'Daily Mbr Ins'!D128</f>
        <v>Gilbert</v>
      </c>
      <c r="F140" s="201">
        <f>'Daily Mbr Ins'!F128</f>
        <v>15</v>
      </c>
      <c r="G140" s="201">
        <f>'Daily Mbr Ins'!L128</f>
        <v>-1</v>
      </c>
      <c r="H140" s="241">
        <f t="shared" si="90"/>
        <v>-6.666666666666667</v>
      </c>
      <c r="I140" s="242">
        <f t="shared" si="59"/>
        <v>16</v>
      </c>
      <c r="J140" s="201">
        <f>'Daily Mbr Ins'!N128</f>
        <v>6</v>
      </c>
      <c r="K140" s="201">
        <f>'Daily Mbr Ins'!T128</f>
        <v>0</v>
      </c>
      <c r="L140" s="241">
        <f t="shared" si="91"/>
        <v>0</v>
      </c>
      <c r="M140" s="201">
        <f t="shared" si="60"/>
        <v>6</v>
      </c>
      <c r="N140" s="256" t="str">
        <f t="shared" si="92"/>
        <v>Yes</v>
      </c>
      <c r="O140" s="256" t="str">
        <f t="shared" si="93"/>
        <v>Yes</v>
      </c>
      <c r="P140" s="256" t="str">
        <f t="shared" si="85"/>
        <v>No</v>
      </c>
      <c r="Q140" s="256" t="str">
        <f t="shared" si="94"/>
        <v>No</v>
      </c>
      <c r="R140" s="387" t="str">
        <f t="shared" si="95"/>
        <v>No</v>
      </c>
      <c r="S140" s="387" t="str">
        <f t="shared" si="86"/>
        <v>No</v>
      </c>
      <c r="T140" s="387" t="str">
        <f t="shared" si="87"/>
        <v>Yes</v>
      </c>
      <c r="U140" s="387" t="str">
        <f t="shared" si="88"/>
        <v>No</v>
      </c>
      <c r="V140" s="387" t="str">
        <f t="shared" si="89"/>
        <v>No</v>
      </c>
      <c r="W140" s="277">
        <f t="shared" si="96"/>
        <v>16</v>
      </c>
      <c r="X140" s="277">
        <f t="shared" si="97"/>
        <v>31</v>
      </c>
      <c r="Y140" s="277">
        <f t="shared" si="98"/>
        <v>46</v>
      </c>
      <c r="Z140" s="277">
        <f t="shared" si="99"/>
        <v>61</v>
      </c>
    </row>
    <row r="141" spans="2:26" hidden="1">
      <c r="B141" s="277" t="s">
        <v>625</v>
      </c>
      <c r="C141" s="277" t="str">
        <f>'Daily Mbr Ins'!C27</f>
        <v>028</v>
      </c>
      <c r="D141" s="277">
        <f>'Daily Mbr Ins'!B27</f>
        <v>4339</v>
      </c>
      <c r="E141" s="277" t="str">
        <f>'Daily Mbr Ins'!D27</f>
        <v>Phoenix</v>
      </c>
      <c r="F141" s="201">
        <f>'Daily Mbr Ins'!F27</f>
        <v>4</v>
      </c>
      <c r="G141" s="201">
        <f>'Daily Mbr Ins'!L27</f>
        <v>0</v>
      </c>
      <c r="H141" s="241">
        <f t="shared" si="90"/>
        <v>0</v>
      </c>
      <c r="I141" s="242">
        <f t="shared" ref="I141:I162" si="100">IF($G141&gt;=$F141, "Yes",$F141-$G141)</f>
        <v>4</v>
      </c>
      <c r="J141" s="201">
        <f>'Daily Mbr Ins'!N27</f>
        <v>3</v>
      </c>
      <c r="K141" s="201">
        <f>'Daily Mbr Ins'!T27</f>
        <v>0</v>
      </c>
      <c r="L141" s="241">
        <f t="shared" si="91"/>
        <v>0</v>
      </c>
      <c r="M141" s="201">
        <f t="shared" ref="M141:M162" si="101">IF($K141&gt;=$J141, "Yes",$J141-$K141)</f>
        <v>3</v>
      </c>
      <c r="N141" s="256" t="str">
        <f t="shared" si="92"/>
        <v>Yes</v>
      </c>
      <c r="O141" s="256" t="str">
        <f t="shared" si="93"/>
        <v>Yes</v>
      </c>
      <c r="P141" s="256" t="str">
        <f t="shared" si="85"/>
        <v>No</v>
      </c>
      <c r="Q141" s="256" t="str">
        <f t="shared" si="94"/>
        <v>No</v>
      </c>
      <c r="R141" s="387" t="str">
        <f t="shared" si="95"/>
        <v>No</v>
      </c>
      <c r="S141" s="387" t="str">
        <f t="shared" si="86"/>
        <v>No</v>
      </c>
      <c r="T141" s="387" t="str">
        <f t="shared" si="87"/>
        <v>Yes</v>
      </c>
      <c r="U141" s="387" t="str">
        <f t="shared" si="88"/>
        <v>No</v>
      </c>
      <c r="V141" s="387" t="str">
        <f t="shared" si="89"/>
        <v>No</v>
      </c>
      <c r="W141" s="277">
        <f t="shared" si="96"/>
        <v>4</v>
      </c>
      <c r="X141" s="277">
        <f t="shared" si="97"/>
        <v>8</v>
      </c>
      <c r="Y141" s="277">
        <f t="shared" si="98"/>
        <v>12</v>
      </c>
      <c r="Z141" s="277">
        <f t="shared" si="99"/>
        <v>16</v>
      </c>
    </row>
    <row r="142" spans="2:26" hidden="1">
      <c r="B142" s="277" t="s">
        <v>625</v>
      </c>
      <c r="C142" s="201" t="str">
        <f>'Daily Mbr Ins'!C30</f>
        <v>028</v>
      </c>
      <c r="D142" s="201">
        <f>'Daily Mbr Ins'!B30</f>
        <v>4737</v>
      </c>
      <c r="E142" s="201" t="str">
        <f>'Daily Mbr Ins'!D30</f>
        <v>Avondale</v>
      </c>
      <c r="F142" s="201">
        <f>'Daily Mbr Ins'!F30</f>
        <v>9</v>
      </c>
      <c r="G142" s="201">
        <f>'Daily Mbr Ins'!L30</f>
        <v>0</v>
      </c>
      <c r="H142" s="241">
        <f t="shared" si="90"/>
        <v>0</v>
      </c>
      <c r="I142" s="242">
        <f t="shared" si="100"/>
        <v>9</v>
      </c>
      <c r="J142" s="201">
        <f>'Daily Mbr Ins'!N30</f>
        <v>3</v>
      </c>
      <c r="K142" s="201">
        <f>'Daily Mbr Ins'!T30</f>
        <v>0</v>
      </c>
      <c r="L142" s="241">
        <f t="shared" si="91"/>
        <v>0</v>
      </c>
      <c r="M142" s="201">
        <f t="shared" si="101"/>
        <v>3</v>
      </c>
      <c r="N142" s="256" t="str">
        <f t="shared" si="92"/>
        <v>Yes</v>
      </c>
      <c r="O142" s="256" t="str">
        <f t="shared" si="93"/>
        <v>Yes</v>
      </c>
      <c r="P142" s="256" t="str">
        <f t="shared" si="85"/>
        <v>No</v>
      </c>
      <c r="Q142" s="256" t="str">
        <f t="shared" si="94"/>
        <v>No</v>
      </c>
      <c r="R142" s="387" t="str">
        <f t="shared" si="95"/>
        <v>No</v>
      </c>
      <c r="S142" s="387" t="str">
        <f t="shared" si="86"/>
        <v>No</v>
      </c>
      <c r="T142" s="387" t="str">
        <f t="shared" si="87"/>
        <v>Yes</v>
      </c>
      <c r="U142" s="387" t="str">
        <f t="shared" si="88"/>
        <v>No</v>
      </c>
      <c r="V142" s="387" t="str">
        <f t="shared" si="89"/>
        <v>No</v>
      </c>
      <c r="W142" s="277">
        <f t="shared" si="96"/>
        <v>9</v>
      </c>
      <c r="X142" s="277">
        <f t="shared" si="97"/>
        <v>18</v>
      </c>
      <c r="Y142" s="277">
        <f t="shared" si="98"/>
        <v>27</v>
      </c>
      <c r="Z142" s="277">
        <f t="shared" si="99"/>
        <v>36</v>
      </c>
    </row>
    <row r="143" spans="2:26" hidden="1">
      <c r="B143" s="277" t="s">
        <v>625</v>
      </c>
      <c r="C143" s="201" t="str">
        <f>'Daily Mbr Ins'!C52</f>
        <v>028</v>
      </c>
      <c r="D143" s="201">
        <f>'Daily Mbr Ins'!B52</f>
        <v>7562</v>
      </c>
      <c r="E143" s="201" t="str">
        <f>'Daily Mbr Ins'!D52</f>
        <v>Phoenix</v>
      </c>
      <c r="F143" s="201">
        <f>'Daily Mbr Ins'!F52</f>
        <v>5</v>
      </c>
      <c r="G143" s="201">
        <f>'Daily Mbr Ins'!L52</f>
        <v>0</v>
      </c>
      <c r="H143" s="241">
        <f t="shared" si="90"/>
        <v>0</v>
      </c>
      <c r="I143" s="242">
        <f t="shared" si="100"/>
        <v>5</v>
      </c>
      <c r="J143" s="201">
        <f>'Daily Mbr Ins'!N52</f>
        <v>3</v>
      </c>
      <c r="K143" s="201">
        <f>'Daily Mbr Ins'!T52</f>
        <v>0</v>
      </c>
      <c r="L143" s="241">
        <f t="shared" si="91"/>
        <v>0</v>
      </c>
      <c r="M143" s="201">
        <f t="shared" si="101"/>
        <v>3</v>
      </c>
      <c r="N143" s="256" t="str">
        <f t="shared" si="92"/>
        <v>Yes</v>
      </c>
      <c r="O143" s="256" t="str">
        <f t="shared" si="93"/>
        <v>Yes</v>
      </c>
      <c r="P143" s="256" t="str">
        <f t="shared" si="85"/>
        <v>No</v>
      </c>
      <c r="Q143" s="256" t="str">
        <f t="shared" si="94"/>
        <v>No</v>
      </c>
      <c r="R143" s="387" t="str">
        <f t="shared" si="95"/>
        <v>No</v>
      </c>
      <c r="S143" s="387" t="str">
        <f t="shared" si="86"/>
        <v>No</v>
      </c>
      <c r="T143" s="387" t="str">
        <f t="shared" si="87"/>
        <v>Yes</v>
      </c>
      <c r="U143" s="387" t="str">
        <f t="shared" si="88"/>
        <v>No</v>
      </c>
      <c r="V143" s="387" t="str">
        <f t="shared" si="89"/>
        <v>No</v>
      </c>
      <c r="W143" s="277">
        <f t="shared" si="96"/>
        <v>5</v>
      </c>
      <c r="X143" s="277">
        <f t="shared" si="97"/>
        <v>10</v>
      </c>
      <c r="Y143" s="277">
        <f t="shared" si="98"/>
        <v>15</v>
      </c>
      <c r="Z143" s="277">
        <f t="shared" si="99"/>
        <v>20</v>
      </c>
    </row>
    <row r="144" spans="2:26" hidden="1">
      <c r="B144" s="277" t="s">
        <v>625</v>
      </c>
      <c r="C144" s="201" t="str">
        <f>'Daily Mbr Ins'!C103</f>
        <v>028</v>
      </c>
      <c r="D144" s="246">
        <f>'Daily Mbr Ins'!B103</f>
        <v>11912</v>
      </c>
      <c r="E144" s="246" t="str">
        <f>'Daily Mbr Ins'!D103</f>
        <v>Phoenix</v>
      </c>
      <c r="F144" s="201">
        <f>'Daily Mbr Ins'!F103</f>
        <v>4</v>
      </c>
      <c r="G144" s="201">
        <f>'Daily Mbr Ins'!L103</f>
        <v>0</v>
      </c>
      <c r="H144" s="241">
        <f t="shared" si="90"/>
        <v>0</v>
      </c>
      <c r="I144" s="242">
        <f t="shared" si="100"/>
        <v>4</v>
      </c>
      <c r="J144" s="201">
        <f>'Daily Mbr Ins'!N103</f>
        <v>3</v>
      </c>
      <c r="K144" s="201">
        <f>'Daily Mbr Ins'!T103</f>
        <v>0</v>
      </c>
      <c r="L144" s="241">
        <f t="shared" si="91"/>
        <v>0</v>
      </c>
      <c r="M144" s="201">
        <f t="shared" si="101"/>
        <v>3</v>
      </c>
      <c r="N144" s="256"/>
      <c r="O144" s="256"/>
      <c r="P144" s="256"/>
      <c r="Q144" s="256"/>
      <c r="R144" s="387"/>
      <c r="S144" s="387"/>
      <c r="T144" s="387"/>
      <c r="U144" s="387"/>
      <c r="V144" s="387"/>
      <c r="W144" s="277">
        <f t="shared" si="96"/>
        <v>4</v>
      </c>
      <c r="X144" s="277">
        <f t="shared" si="97"/>
        <v>8</v>
      </c>
      <c r="Y144" s="277">
        <f t="shared" si="98"/>
        <v>12</v>
      </c>
      <c r="Z144" s="277">
        <f t="shared" si="99"/>
        <v>16</v>
      </c>
    </row>
    <row r="145" spans="2:26" hidden="1">
      <c r="B145" s="277" t="s">
        <v>625</v>
      </c>
      <c r="C145" s="201" t="str">
        <f>'Daily Mbr Ins'!C145</f>
        <v>028</v>
      </c>
      <c r="D145" s="201">
        <f>'Daily Mbr Ins'!B145</f>
        <v>14804</v>
      </c>
      <c r="E145" s="201" t="str">
        <f>'Daily Mbr Ins'!D145</f>
        <v>Cashion</v>
      </c>
      <c r="F145" s="201">
        <f>'Daily Mbr Ins'!F145</f>
        <v>4</v>
      </c>
      <c r="G145" s="201">
        <f>'Daily Mbr Ins'!L145</f>
        <v>4</v>
      </c>
      <c r="H145" s="241">
        <f t="shared" si="90"/>
        <v>100</v>
      </c>
      <c r="I145" s="242" t="str">
        <f t="shared" si="100"/>
        <v>Yes</v>
      </c>
      <c r="J145" s="201">
        <f>'Daily Mbr Ins'!N145</f>
        <v>3</v>
      </c>
      <c r="K145" s="201">
        <f>'Daily Mbr Ins'!T145</f>
        <v>0</v>
      </c>
      <c r="L145" s="241">
        <f t="shared" si="91"/>
        <v>0</v>
      </c>
      <c r="M145" s="201">
        <f t="shared" si="101"/>
        <v>3</v>
      </c>
      <c r="N145" s="256" t="str">
        <f t="shared" ref="N145:N156" si="102">IF(COUNTIF(Missing185,D145)=0,"Yes","No")</f>
        <v>No</v>
      </c>
      <c r="O145" s="256" t="str">
        <f t="shared" ref="O145:O156" si="103">IF(COUNTIF(Missing365,D145)=0,"Yes","No")</f>
        <v>No</v>
      </c>
      <c r="P145" s="256" t="str">
        <f t="shared" ref="P145:P156" si="104">IF(COUNTIF(Missing1728,D145)=0,"Yes","No")</f>
        <v>No</v>
      </c>
      <c r="Q145" s="256" t="str">
        <f t="shared" ref="Q145:Q156" si="105">IF(COUNTIF(MissingSP7,D145)=0,"Yes","No")</f>
        <v>No</v>
      </c>
      <c r="R145" s="387" t="str">
        <f t="shared" ref="R145:R156" si="106">IF(AND($S145&gt;="Yes", $T145&gt;="Yes", $U145&gt;="Yes", $V145&gt;="Yes"), "Yes", "No")</f>
        <v>No</v>
      </c>
      <c r="S145" s="387" t="str">
        <f t="shared" ref="S145:S156" si="107">IF((COUNTIF(ProgramDir,D145)=0),"No","Yes")</f>
        <v>No</v>
      </c>
      <c r="T145" s="387" t="str">
        <f t="shared" ref="T145:T156" si="108">IF(COUNTIF(NonCompliantGrandKnight,D145)=0,"No","Yes")</f>
        <v>No</v>
      </c>
      <c r="U145" s="387" t="str">
        <f t="shared" ref="U145:U156" si="109">IF(COUNTIF(FamilyDir,D145)=0,"No","Yes")</f>
        <v>No</v>
      </c>
      <c r="V145" s="387" t="str">
        <f t="shared" ref="V145:V156" si="110">IF(COUNTIF(CommunityDir,D145)=0,"No","Yes")</f>
        <v>No</v>
      </c>
      <c r="W145" s="277">
        <f t="shared" si="96"/>
        <v>0</v>
      </c>
      <c r="X145" s="277">
        <f t="shared" si="97"/>
        <v>4</v>
      </c>
      <c r="Y145" s="277">
        <f t="shared" si="98"/>
        <v>8</v>
      </c>
      <c r="Z145" s="277">
        <f t="shared" si="99"/>
        <v>12</v>
      </c>
    </row>
    <row r="146" spans="2:26">
      <c r="B146" s="277" t="s">
        <v>609</v>
      </c>
      <c r="C146" s="277" t="str">
        <f>'Daily Mbr Ins'!C12</f>
        <v>029</v>
      </c>
      <c r="D146" s="277">
        <f>'Daily Mbr Ins'!B12</f>
        <v>1200</v>
      </c>
      <c r="E146" s="277" t="str">
        <f>'Daily Mbr Ins'!D12</f>
        <v>Tucson</v>
      </c>
      <c r="F146" s="201">
        <f>'Daily Mbr Ins'!F12</f>
        <v>14</v>
      </c>
      <c r="G146" s="201">
        <f>'Daily Mbr Ins'!L12</f>
        <v>0</v>
      </c>
      <c r="H146" s="241">
        <f t="shared" si="90"/>
        <v>0</v>
      </c>
      <c r="I146" s="242">
        <f t="shared" si="100"/>
        <v>14</v>
      </c>
      <c r="J146" s="201">
        <f>'Daily Mbr Ins'!N12</f>
        <v>5</v>
      </c>
      <c r="K146" s="201">
        <f>'Daily Mbr Ins'!T12</f>
        <v>0</v>
      </c>
      <c r="L146" s="241">
        <f t="shared" si="91"/>
        <v>0</v>
      </c>
      <c r="M146" s="201">
        <f t="shared" si="101"/>
        <v>5</v>
      </c>
      <c r="N146" s="256" t="str">
        <f t="shared" si="102"/>
        <v>Yes</v>
      </c>
      <c r="O146" s="256" t="str">
        <f t="shared" si="103"/>
        <v>Yes</v>
      </c>
      <c r="P146" s="256" t="str">
        <f t="shared" si="104"/>
        <v>No</v>
      </c>
      <c r="Q146" s="256" t="str">
        <f t="shared" si="105"/>
        <v>No</v>
      </c>
      <c r="R146" s="387" t="str">
        <f t="shared" si="106"/>
        <v>No</v>
      </c>
      <c r="S146" s="387" t="str">
        <f t="shared" si="107"/>
        <v>Yes</v>
      </c>
      <c r="T146" s="387" t="str">
        <f t="shared" si="108"/>
        <v>Yes</v>
      </c>
      <c r="U146" s="387" t="str">
        <f t="shared" si="109"/>
        <v>No</v>
      </c>
      <c r="V146" s="387" t="str">
        <f t="shared" si="110"/>
        <v>Yes</v>
      </c>
      <c r="W146" s="277">
        <f t="shared" si="96"/>
        <v>14</v>
      </c>
      <c r="X146" s="201">
        <f t="shared" si="97"/>
        <v>28</v>
      </c>
      <c r="Y146" s="201">
        <f t="shared" si="98"/>
        <v>42</v>
      </c>
      <c r="Z146" s="201">
        <f t="shared" si="99"/>
        <v>56</v>
      </c>
    </row>
    <row r="147" spans="2:26">
      <c r="B147" s="201" t="s">
        <v>609</v>
      </c>
      <c r="C147" s="201" t="str">
        <f>'Daily Mbr Ins'!C67</f>
        <v>029</v>
      </c>
      <c r="D147" s="201">
        <f>'Daily Mbr Ins'!B67</f>
        <v>8813</v>
      </c>
      <c r="E147" s="201" t="str">
        <f>'Daily Mbr Ins'!D67</f>
        <v>Tucson</v>
      </c>
      <c r="F147" s="201">
        <f>'Daily Mbr Ins'!F67</f>
        <v>6</v>
      </c>
      <c r="G147" s="201">
        <f>'Daily Mbr Ins'!L67</f>
        <v>0</v>
      </c>
      <c r="H147" s="241">
        <f t="shared" si="90"/>
        <v>0</v>
      </c>
      <c r="I147" s="242">
        <f t="shared" si="100"/>
        <v>6</v>
      </c>
      <c r="J147" s="201">
        <f>'Daily Mbr Ins'!N67</f>
        <v>3</v>
      </c>
      <c r="K147" s="201">
        <f>'Daily Mbr Ins'!T67</f>
        <v>-1</v>
      </c>
      <c r="L147" s="241">
        <f t="shared" si="91"/>
        <v>-33.333333333333336</v>
      </c>
      <c r="M147" s="201">
        <f t="shared" si="101"/>
        <v>4</v>
      </c>
      <c r="N147" s="256" t="str">
        <f t="shared" si="102"/>
        <v>Yes</v>
      </c>
      <c r="O147" s="256" t="str">
        <f t="shared" si="103"/>
        <v>No</v>
      </c>
      <c r="P147" s="256" t="str">
        <f t="shared" si="104"/>
        <v>No</v>
      </c>
      <c r="Q147" s="256" t="str">
        <f t="shared" si="105"/>
        <v>No</v>
      </c>
      <c r="R147" s="387" t="str">
        <f t="shared" si="106"/>
        <v>No</v>
      </c>
      <c r="S147" s="387" t="str">
        <f t="shared" si="107"/>
        <v>No</v>
      </c>
      <c r="T147" s="387" t="str">
        <f t="shared" si="108"/>
        <v>No</v>
      </c>
      <c r="U147" s="387" t="str">
        <f t="shared" si="109"/>
        <v>No</v>
      </c>
      <c r="V147" s="387" t="str">
        <f t="shared" si="110"/>
        <v>No</v>
      </c>
      <c r="W147" s="201">
        <f t="shared" si="96"/>
        <v>6</v>
      </c>
      <c r="X147" s="201">
        <f t="shared" si="97"/>
        <v>12</v>
      </c>
      <c r="Y147" s="201">
        <f t="shared" si="98"/>
        <v>18</v>
      </c>
      <c r="Z147" s="201">
        <f t="shared" si="99"/>
        <v>24</v>
      </c>
    </row>
    <row r="148" spans="2:26">
      <c r="B148" s="201" t="s">
        <v>609</v>
      </c>
      <c r="C148" s="201" t="str">
        <f>'Daily Mbr Ins'!C136</f>
        <v>029</v>
      </c>
      <c r="D148" s="201">
        <f>'Daily Mbr Ins'!B136</f>
        <v>14139</v>
      </c>
      <c r="E148" s="201" t="str">
        <f>'Daily Mbr Ins'!D136</f>
        <v>Tucson</v>
      </c>
      <c r="F148" s="201">
        <f>'Daily Mbr Ins'!F136</f>
        <v>5</v>
      </c>
      <c r="G148" s="201">
        <f>'Daily Mbr Ins'!L136</f>
        <v>0</v>
      </c>
      <c r="H148" s="241">
        <f t="shared" si="90"/>
        <v>0</v>
      </c>
      <c r="I148" s="242">
        <f t="shared" si="100"/>
        <v>5</v>
      </c>
      <c r="J148" s="201">
        <f>'Daily Mbr Ins'!N136</f>
        <v>3</v>
      </c>
      <c r="K148" s="201">
        <f>'Daily Mbr Ins'!T136</f>
        <v>0</v>
      </c>
      <c r="L148" s="241">
        <f t="shared" si="91"/>
        <v>0</v>
      </c>
      <c r="M148" s="201">
        <f t="shared" si="101"/>
        <v>3</v>
      </c>
      <c r="N148" s="256" t="str">
        <f t="shared" si="102"/>
        <v>Yes</v>
      </c>
      <c r="O148" s="256" t="str">
        <f t="shared" si="103"/>
        <v>No</v>
      </c>
      <c r="P148" s="256" t="str">
        <f t="shared" si="104"/>
        <v>No</v>
      </c>
      <c r="Q148" s="256" t="str">
        <f t="shared" si="105"/>
        <v>No</v>
      </c>
      <c r="R148" s="387" t="str">
        <f t="shared" si="106"/>
        <v>No</v>
      </c>
      <c r="S148" s="387" t="str">
        <f t="shared" si="107"/>
        <v>No</v>
      </c>
      <c r="T148" s="387" t="str">
        <f t="shared" si="108"/>
        <v>No</v>
      </c>
      <c r="U148" s="387" t="str">
        <f t="shared" si="109"/>
        <v>No</v>
      </c>
      <c r="V148" s="387" t="str">
        <f t="shared" si="110"/>
        <v>No</v>
      </c>
      <c r="W148" s="277">
        <f t="shared" si="96"/>
        <v>5</v>
      </c>
      <c r="X148" s="277">
        <f t="shared" si="97"/>
        <v>10</v>
      </c>
      <c r="Y148" s="277">
        <f t="shared" si="98"/>
        <v>15</v>
      </c>
      <c r="Z148" s="277">
        <f t="shared" si="99"/>
        <v>20</v>
      </c>
    </row>
    <row r="149" spans="2:26">
      <c r="B149" s="201" t="s">
        <v>609</v>
      </c>
      <c r="C149" s="201" t="str">
        <f>'Daily Mbr Ins'!C149</f>
        <v>029</v>
      </c>
      <c r="D149" s="201">
        <f>'Daily Mbr Ins'!B149</f>
        <v>15376</v>
      </c>
      <c r="E149" s="201" t="str">
        <f>'Daily Mbr Ins'!D149</f>
        <v>Tucson</v>
      </c>
      <c r="F149" s="201">
        <f>'Daily Mbr Ins'!F149</f>
        <v>8</v>
      </c>
      <c r="G149" s="201">
        <f>'Daily Mbr Ins'!L149</f>
        <v>-26</v>
      </c>
      <c r="H149" s="241">
        <f t="shared" si="90"/>
        <v>-325</v>
      </c>
      <c r="I149" s="242">
        <f t="shared" si="100"/>
        <v>34</v>
      </c>
      <c r="J149" s="201">
        <f>'Daily Mbr Ins'!N149</f>
        <v>3</v>
      </c>
      <c r="K149" s="201">
        <f>'Daily Mbr Ins'!T149</f>
        <v>-7</v>
      </c>
      <c r="L149" s="241">
        <f t="shared" si="91"/>
        <v>-233.33333333333334</v>
      </c>
      <c r="M149" s="201">
        <f t="shared" si="101"/>
        <v>10</v>
      </c>
      <c r="N149" s="256" t="str">
        <f t="shared" si="102"/>
        <v>Yes</v>
      </c>
      <c r="O149" s="256" t="str">
        <f t="shared" si="103"/>
        <v>Yes</v>
      </c>
      <c r="P149" s="256" t="str">
        <f t="shared" si="104"/>
        <v>No</v>
      </c>
      <c r="Q149" s="256" t="str">
        <f t="shared" si="105"/>
        <v>No</v>
      </c>
      <c r="R149" s="387" t="str">
        <f t="shared" si="106"/>
        <v>No</v>
      </c>
      <c r="S149" s="387" t="str">
        <f t="shared" si="107"/>
        <v>No</v>
      </c>
      <c r="T149" s="387" t="str">
        <f t="shared" si="108"/>
        <v>Yes</v>
      </c>
      <c r="U149" s="387" t="str">
        <f t="shared" si="109"/>
        <v>No</v>
      </c>
      <c r="V149" s="387" t="str">
        <f t="shared" si="110"/>
        <v>No</v>
      </c>
      <c r="W149" s="277">
        <f t="shared" si="96"/>
        <v>34</v>
      </c>
      <c r="X149" s="277">
        <f t="shared" si="97"/>
        <v>42</v>
      </c>
      <c r="Y149" s="277">
        <f t="shared" si="98"/>
        <v>50</v>
      </c>
      <c r="Z149" s="277">
        <f t="shared" si="99"/>
        <v>58</v>
      </c>
    </row>
    <row r="150" spans="2:26" hidden="1">
      <c r="B150" s="201" t="s">
        <v>1974</v>
      </c>
      <c r="C150" s="201" t="str">
        <f>'Daily Mbr Ins'!C28</f>
        <v>030</v>
      </c>
      <c r="D150" s="201">
        <f>'Daily Mbr Ins'!B28</f>
        <v>4426</v>
      </c>
      <c r="E150" s="201" t="str">
        <f>'Daily Mbr Ins'!D28</f>
        <v>Scottsdale</v>
      </c>
      <c r="F150" s="201">
        <f>'Daily Mbr Ins'!F28</f>
        <v>7</v>
      </c>
      <c r="G150" s="201">
        <f>'Daily Mbr Ins'!L28</f>
        <v>0</v>
      </c>
      <c r="H150" s="241">
        <f t="shared" si="90"/>
        <v>0</v>
      </c>
      <c r="I150" s="242">
        <f t="shared" si="100"/>
        <v>7</v>
      </c>
      <c r="J150" s="201">
        <f>'Daily Mbr Ins'!N28</f>
        <v>3</v>
      </c>
      <c r="K150" s="201">
        <f>'Daily Mbr Ins'!T28</f>
        <v>0</v>
      </c>
      <c r="L150" s="241">
        <f t="shared" si="91"/>
        <v>0</v>
      </c>
      <c r="M150" s="201">
        <f t="shared" si="101"/>
        <v>3</v>
      </c>
      <c r="N150" s="256" t="str">
        <f t="shared" si="102"/>
        <v>No</v>
      </c>
      <c r="O150" s="256" t="str">
        <f t="shared" si="103"/>
        <v>No</v>
      </c>
      <c r="P150" s="256" t="str">
        <f t="shared" si="104"/>
        <v>No</v>
      </c>
      <c r="Q150" s="256" t="str">
        <f t="shared" si="105"/>
        <v>No</v>
      </c>
      <c r="R150" s="387" t="str">
        <f t="shared" si="106"/>
        <v>No</v>
      </c>
      <c r="S150" s="387" t="str">
        <f t="shared" si="107"/>
        <v>No</v>
      </c>
      <c r="T150" s="387" t="str">
        <f t="shared" si="108"/>
        <v>No</v>
      </c>
      <c r="U150" s="387" t="str">
        <f t="shared" si="109"/>
        <v>No</v>
      </c>
      <c r="V150" s="387" t="str">
        <f t="shared" si="110"/>
        <v>No</v>
      </c>
      <c r="W150" s="277">
        <f t="shared" si="96"/>
        <v>7</v>
      </c>
      <c r="X150" s="277">
        <f t="shared" si="97"/>
        <v>14</v>
      </c>
      <c r="Y150" s="277">
        <f t="shared" si="98"/>
        <v>21</v>
      </c>
      <c r="Z150" s="277">
        <f t="shared" si="99"/>
        <v>28</v>
      </c>
    </row>
    <row r="151" spans="2:26" hidden="1">
      <c r="B151" s="201" t="s">
        <v>1974</v>
      </c>
      <c r="C151" s="201" t="str">
        <f>'Daily Mbr Ins'!C71</f>
        <v>030</v>
      </c>
      <c r="D151" s="201">
        <f>'Daily Mbr Ins'!B71</f>
        <v>9312</v>
      </c>
      <c r="E151" s="201" t="str">
        <f>'Daily Mbr Ins'!D71</f>
        <v>Scottsdale</v>
      </c>
      <c r="F151" s="201">
        <f>'Daily Mbr Ins'!F71</f>
        <v>4</v>
      </c>
      <c r="G151" s="201">
        <f>'Daily Mbr Ins'!L71</f>
        <v>0</v>
      </c>
      <c r="H151" s="241">
        <f t="shared" si="90"/>
        <v>0</v>
      </c>
      <c r="I151" s="242">
        <f t="shared" si="100"/>
        <v>4</v>
      </c>
      <c r="J151" s="201">
        <f>'Daily Mbr Ins'!N71</f>
        <v>3</v>
      </c>
      <c r="K151" s="201">
        <f>'Daily Mbr Ins'!T71</f>
        <v>0</v>
      </c>
      <c r="L151" s="241">
        <f t="shared" si="91"/>
        <v>0</v>
      </c>
      <c r="M151" s="201">
        <f t="shared" si="101"/>
        <v>3</v>
      </c>
      <c r="N151" s="256" t="str">
        <f t="shared" si="102"/>
        <v>Yes</v>
      </c>
      <c r="O151" s="256" t="str">
        <f t="shared" si="103"/>
        <v>No</v>
      </c>
      <c r="P151" s="256" t="str">
        <f t="shared" si="104"/>
        <v>No</v>
      </c>
      <c r="Q151" s="256" t="str">
        <f t="shared" si="105"/>
        <v>No</v>
      </c>
      <c r="R151" s="387" t="str">
        <f t="shared" si="106"/>
        <v>No</v>
      </c>
      <c r="S151" s="387" t="str">
        <f t="shared" si="107"/>
        <v>No</v>
      </c>
      <c r="T151" s="387" t="str">
        <f t="shared" si="108"/>
        <v>No</v>
      </c>
      <c r="U151" s="387" t="str">
        <f t="shared" si="109"/>
        <v>No</v>
      </c>
      <c r="V151" s="387" t="str">
        <f t="shared" si="110"/>
        <v>No</v>
      </c>
      <c r="W151" s="277">
        <f t="shared" si="96"/>
        <v>4</v>
      </c>
      <c r="X151" s="277">
        <f t="shared" si="97"/>
        <v>8</v>
      </c>
      <c r="Y151" s="277">
        <f t="shared" si="98"/>
        <v>12</v>
      </c>
      <c r="Z151" s="277">
        <f t="shared" si="99"/>
        <v>16</v>
      </c>
    </row>
    <row r="152" spans="2:26" hidden="1">
      <c r="B152" s="201" t="s">
        <v>1974</v>
      </c>
      <c r="C152" s="201" t="str">
        <f>'Daily Mbr Ins'!C93</f>
        <v>030</v>
      </c>
      <c r="D152" s="201">
        <f>'Daily Mbr Ins'!B93</f>
        <v>11007</v>
      </c>
      <c r="E152" s="201" t="str">
        <f>'Daily Mbr Ins'!D93</f>
        <v>Scottsdale</v>
      </c>
      <c r="F152" s="201">
        <f>'Daily Mbr Ins'!F93</f>
        <v>5</v>
      </c>
      <c r="G152" s="201">
        <f>'Daily Mbr Ins'!L93</f>
        <v>3</v>
      </c>
      <c r="H152" s="241">
        <f t="shared" si="90"/>
        <v>60</v>
      </c>
      <c r="I152" s="242">
        <f t="shared" si="100"/>
        <v>2</v>
      </c>
      <c r="J152" s="201">
        <f>'Daily Mbr Ins'!N93</f>
        <v>3</v>
      </c>
      <c r="K152" s="201">
        <f>'Daily Mbr Ins'!T93</f>
        <v>-1</v>
      </c>
      <c r="L152" s="241">
        <f t="shared" si="91"/>
        <v>-33.333333333333336</v>
      </c>
      <c r="M152" s="201">
        <f t="shared" si="101"/>
        <v>4</v>
      </c>
      <c r="N152" s="256" t="str">
        <f t="shared" si="102"/>
        <v>Yes</v>
      </c>
      <c r="O152" s="256" t="str">
        <f t="shared" si="103"/>
        <v>Yes</v>
      </c>
      <c r="P152" s="256" t="str">
        <f t="shared" si="104"/>
        <v>No</v>
      </c>
      <c r="Q152" s="256" t="str">
        <f t="shared" si="105"/>
        <v>No</v>
      </c>
      <c r="R152" s="387" t="str">
        <f t="shared" si="106"/>
        <v>No</v>
      </c>
      <c r="S152" s="387" t="str">
        <f t="shared" si="107"/>
        <v>No</v>
      </c>
      <c r="T152" s="387" t="str">
        <f t="shared" si="108"/>
        <v>Yes</v>
      </c>
      <c r="U152" s="387" t="str">
        <f t="shared" si="109"/>
        <v>No</v>
      </c>
      <c r="V152" s="387" t="str">
        <f t="shared" si="110"/>
        <v>No</v>
      </c>
      <c r="W152" s="277">
        <f t="shared" si="96"/>
        <v>2</v>
      </c>
      <c r="X152" s="277">
        <f t="shared" si="97"/>
        <v>7</v>
      </c>
      <c r="Y152" s="277">
        <f t="shared" si="98"/>
        <v>12</v>
      </c>
      <c r="Z152" s="277">
        <f t="shared" si="99"/>
        <v>17</v>
      </c>
    </row>
    <row r="153" spans="2:26" hidden="1">
      <c r="B153" s="201" t="s">
        <v>1974</v>
      </c>
      <c r="C153" s="201" t="str">
        <f>'Daily Mbr Ins'!C125</f>
        <v>030</v>
      </c>
      <c r="D153" s="201">
        <f>'Daily Mbr Ins'!B125</f>
        <v>13497</v>
      </c>
      <c r="E153" s="201" t="str">
        <f>'Daily Mbr Ins'!D125</f>
        <v>Phoenix</v>
      </c>
      <c r="F153" s="201">
        <f>'Daily Mbr Ins'!F125</f>
        <v>4</v>
      </c>
      <c r="G153" s="201">
        <f>'Daily Mbr Ins'!L125</f>
        <v>0</v>
      </c>
      <c r="H153" s="241">
        <f t="shared" si="90"/>
        <v>0</v>
      </c>
      <c r="I153" s="242">
        <f t="shared" si="100"/>
        <v>4</v>
      </c>
      <c r="J153" s="201">
        <f>'Daily Mbr Ins'!N125</f>
        <v>3</v>
      </c>
      <c r="K153" s="201">
        <f>'Daily Mbr Ins'!T125</f>
        <v>0</v>
      </c>
      <c r="L153" s="241">
        <f t="shared" si="91"/>
        <v>0</v>
      </c>
      <c r="M153" s="201">
        <f t="shared" si="101"/>
        <v>3</v>
      </c>
      <c r="N153" s="256" t="str">
        <f t="shared" si="102"/>
        <v>No</v>
      </c>
      <c r="O153" s="256" t="str">
        <f t="shared" si="103"/>
        <v>No</v>
      </c>
      <c r="P153" s="256" t="str">
        <f t="shared" si="104"/>
        <v>No</v>
      </c>
      <c r="Q153" s="256" t="str">
        <f t="shared" si="105"/>
        <v>No</v>
      </c>
      <c r="R153" s="387" t="str">
        <f t="shared" si="106"/>
        <v>No</v>
      </c>
      <c r="S153" s="387" t="str">
        <f t="shared" si="107"/>
        <v>No</v>
      </c>
      <c r="T153" s="387" t="str">
        <f t="shared" si="108"/>
        <v>No</v>
      </c>
      <c r="U153" s="387" t="str">
        <f t="shared" si="109"/>
        <v>No</v>
      </c>
      <c r="V153" s="387" t="str">
        <f t="shared" si="110"/>
        <v>No</v>
      </c>
      <c r="W153" s="277">
        <f t="shared" si="96"/>
        <v>4</v>
      </c>
      <c r="X153" s="277">
        <f t="shared" si="97"/>
        <v>8</v>
      </c>
      <c r="Y153" s="277">
        <f t="shared" si="98"/>
        <v>12</v>
      </c>
      <c r="Z153" s="277">
        <f t="shared" si="99"/>
        <v>16</v>
      </c>
    </row>
    <row r="154" spans="2:26" hidden="1">
      <c r="B154" s="277" t="s">
        <v>1974</v>
      </c>
      <c r="C154" s="277" t="str">
        <f>'Daily Mbr Ins'!C31</f>
        <v>031</v>
      </c>
      <c r="D154" s="277">
        <f>'Daily Mbr Ins'!B31</f>
        <v>5133</v>
      </c>
      <c r="E154" s="277" t="str">
        <f>'Daily Mbr Ins'!D31</f>
        <v>Tucson</v>
      </c>
      <c r="F154" s="201">
        <f>'Daily Mbr Ins'!F31</f>
        <v>10</v>
      </c>
      <c r="G154" s="201">
        <f>'Daily Mbr Ins'!L31</f>
        <v>0</v>
      </c>
      <c r="H154" s="241">
        <f t="shared" si="90"/>
        <v>0</v>
      </c>
      <c r="I154" s="242">
        <f t="shared" si="100"/>
        <v>10</v>
      </c>
      <c r="J154" s="201">
        <f>'Daily Mbr Ins'!N31</f>
        <v>4</v>
      </c>
      <c r="K154" s="201">
        <f>'Daily Mbr Ins'!T31</f>
        <v>-1</v>
      </c>
      <c r="L154" s="241">
        <f t="shared" si="91"/>
        <v>-25</v>
      </c>
      <c r="M154" s="201">
        <f t="shared" si="101"/>
        <v>5</v>
      </c>
      <c r="N154" s="256" t="str">
        <f t="shared" si="102"/>
        <v>Yes</v>
      </c>
      <c r="O154" s="256" t="str">
        <f t="shared" si="103"/>
        <v>No</v>
      </c>
      <c r="P154" s="256" t="str">
        <f t="shared" si="104"/>
        <v>No</v>
      </c>
      <c r="Q154" s="256" t="str">
        <f t="shared" si="105"/>
        <v>No</v>
      </c>
      <c r="R154" s="387" t="str">
        <f t="shared" si="106"/>
        <v>No</v>
      </c>
      <c r="S154" s="387" t="str">
        <f t="shared" si="107"/>
        <v>No</v>
      </c>
      <c r="T154" s="387" t="str">
        <f t="shared" si="108"/>
        <v>Yes</v>
      </c>
      <c r="U154" s="387" t="str">
        <f t="shared" si="109"/>
        <v>No</v>
      </c>
      <c r="V154" s="387" t="str">
        <f t="shared" si="110"/>
        <v>No</v>
      </c>
      <c r="W154" s="277">
        <f t="shared" si="96"/>
        <v>10</v>
      </c>
      <c r="X154" s="201">
        <f t="shared" si="97"/>
        <v>20</v>
      </c>
      <c r="Y154" s="201">
        <f t="shared" si="98"/>
        <v>30</v>
      </c>
      <c r="Z154" s="201">
        <f t="shared" si="99"/>
        <v>40</v>
      </c>
    </row>
    <row r="155" spans="2:26" hidden="1">
      <c r="B155" s="201" t="s">
        <v>1974</v>
      </c>
      <c r="C155" s="201" t="str">
        <f>'Daily Mbr Ins'!C42</f>
        <v>031</v>
      </c>
      <c r="D155" s="201">
        <f>'Daily Mbr Ins'!B42</f>
        <v>6848</v>
      </c>
      <c r="E155" s="201" t="str">
        <f>'Daily Mbr Ins'!D42</f>
        <v>Tucson</v>
      </c>
      <c r="F155" s="201">
        <f>'Daily Mbr Ins'!F42</f>
        <v>5</v>
      </c>
      <c r="G155" s="201">
        <f>'Daily Mbr Ins'!L42</f>
        <v>2</v>
      </c>
      <c r="H155" s="241">
        <f t="shared" si="90"/>
        <v>40</v>
      </c>
      <c r="I155" s="242">
        <f t="shared" si="100"/>
        <v>3</v>
      </c>
      <c r="J155" s="201">
        <f>'Daily Mbr Ins'!N42</f>
        <v>3</v>
      </c>
      <c r="K155" s="201">
        <f>'Daily Mbr Ins'!T42</f>
        <v>0</v>
      </c>
      <c r="L155" s="241">
        <f t="shared" si="91"/>
        <v>0</v>
      </c>
      <c r="M155" s="201">
        <f t="shared" si="101"/>
        <v>3</v>
      </c>
      <c r="N155" s="256" t="str">
        <f t="shared" si="102"/>
        <v>Yes</v>
      </c>
      <c r="O155" s="256" t="str">
        <f t="shared" si="103"/>
        <v>No</v>
      </c>
      <c r="P155" s="256" t="str">
        <f t="shared" si="104"/>
        <v>No</v>
      </c>
      <c r="Q155" s="256" t="str">
        <f t="shared" si="105"/>
        <v>No</v>
      </c>
      <c r="R155" s="387" t="str">
        <f t="shared" si="106"/>
        <v>No</v>
      </c>
      <c r="S155" s="387" t="str">
        <f t="shared" si="107"/>
        <v>No</v>
      </c>
      <c r="T155" s="387" t="str">
        <f t="shared" si="108"/>
        <v>No</v>
      </c>
      <c r="U155" s="387" t="str">
        <f t="shared" si="109"/>
        <v>No</v>
      </c>
      <c r="V155" s="387" t="str">
        <f t="shared" si="110"/>
        <v>No</v>
      </c>
      <c r="W155" s="201">
        <f t="shared" si="96"/>
        <v>3</v>
      </c>
      <c r="X155" s="201">
        <f t="shared" si="97"/>
        <v>8</v>
      </c>
      <c r="Y155" s="201">
        <f t="shared" si="98"/>
        <v>13</v>
      </c>
      <c r="Z155" s="201">
        <f t="shared" si="99"/>
        <v>18</v>
      </c>
    </row>
    <row r="156" spans="2:26" hidden="1">
      <c r="B156" s="201" t="s">
        <v>1974</v>
      </c>
      <c r="C156" s="201" t="str">
        <f>'Daily Mbr Ins'!C73</f>
        <v>031</v>
      </c>
      <c r="D156" s="201">
        <f>'Daily Mbr Ins'!B73</f>
        <v>9380</v>
      </c>
      <c r="E156" s="201" t="str">
        <f>'Daily Mbr Ins'!D73</f>
        <v>Tucson</v>
      </c>
      <c r="F156" s="201">
        <f>'Daily Mbr Ins'!F73</f>
        <v>5</v>
      </c>
      <c r="G156" s="201">
        <f>'Daily Mbr Ins'!L73</f>
        <v>0</v>
      </c>
      <c r="H156" s="241">
        <f t="shared" si="90"/>
        <v>0</v>
      </c>
      <c r="I156" s="242">
        <f t="shared" si="100"/>
        <v>5</v>
      </c>
      <c r="J156" s="201">
        <f>'Daily Mbr Ins'!N73</f>
        <v>3</v>
      </c>
      <c r="K156" s="201">
        <f>'Daily Mbr Ins'!T73</f>
        <v>-1</v>
      </c>
      <c r="L156" s="241">
        <f t="shared" si="91"/>
        <v>-33.333333333333336</v>
      </c>
      <c r="M156" s="201">
        <f t="shared" si="101"/>
        <v>4</v>
      </c>
      <c r="N156" s="256" t="str">
        <f t="shared" si="102"/>
        <v>Yes</v>
      </c>
      <c r="O156" s="256" t="str">
        <f t="shared" si="103"/>
        <v>Yes</v>
      </c>
      <c r="P156" s="256" t="str">
        <f t="shared" si="104"/>
        <v>No</v>
      </c>
      <c r="Q156" s="256" t="str">
        <f t="shared" si="105"/>
        <v>No</v>
      </c>
      <c r="R156" s="387" t="str">
        <f t="shared" si="106"/>
        <v>No</v>
      </c>
      <c r="S156" s="387" t="str">
        <f t="shared" si="107"/>
        <v>Yes</v>
      </c>
      <c r="T156" s="387" t="str">
        <f t="shared" si="108"/>
        <v>Yes</v>
      </c>
      <c r="U156" s="387" t="str">
        <f t="shared" si="109"/>
        <v>No</v>
      </c>
      <c r="V156" s="387" t="str">
        <f t="shared" si="110"/>
        <v>No</v>
      </c>
      <c r="W156" s="277">
        <f t="shared" si="96"/>
        <v>5</v>
      </c>
      <c r="X156" s="277">
        <f t="shared" si="97"/>
        <v>10</v>
      </c>
      <c r="Y156" s="277">
        <f t="shared" si="98"/>
        <v>15</v>
      </c>
      <c r="Z156" s="277">
        <f t="shared" si="99"/>
        <v>20</v>
      </c>
    </row>
    <row r="157" spans="2:26" hidden="1">
      <c r="B157" s="201" t="s">
        <v>1974</v>
      </c>
      <c r="C157" s="201" t="str">
        <f>'Daily Mbr Ins'!C116</f>
        <v>031</v>
      </c>
      <c r="D157" s="246">
        <f>'Daily Mbr Ins'!B116</f>
        <v>12737</v>
      </c>
      <c r="E157" s="246" t="str">
        <f>'Daily Mbr Ins'!D116</f>
        <v>Tucson</v>
      </c>
      <c r="F157" s="201">
        <f>'Daily Mbr Ins'!F116</f>
        <v>4</v>
      </c>
      <c r="G157" s="201">
        <f>'Daily Mbr Ins'!L116</f>
        <v>0</v>
      </c>
      <c r="H157" s="241">
        <f t="shared" si="90"/>
        <v>0</v>
      </c>
      <c r="I157" s="242">
        <f t="shared" si="100"/>
        <v>4</v>
      </c>
      <c r="J157" s="201">
        <f>'Daily Mbr Ins'!N116</f>
        <v>3</v>
      </c>
      <c r="K157" s="201">
        <f>'Daily Mbr Ins'!T116</f>
        <v>0</v>
      </c>
      <c r="L157" s="241">
        <f t="shared" si="91"/>
        <v>0</v>
      </c>
      <c r="M157" s="201">
        <f t="shared" si="101"/>
        <v>3</v>
      </c>
      <c r="N157" s="256"/>
      <c r="O157" s="256"/>
      <c r="P157" s="256"/>
      <c r="Q157" s="256"/>
      <c r="R157" s="387"/>
      <c r="S157" s="387"/>
      <c r="T157" s="387"/>
      <c r="U157" s="387"/>
      <c r="V157" s="387"/>
      <c r="W157" s="277">
        <f t="shared" si="96"/>
        <v>4</v>
      </c>
      <c r="X157" s="277">
        <f t="shared" si="97"/>
        <v>8</v>
      </c>
      <c r="Y157" s="277">
        <f t="shared" si="98"/>
        <v>12</v>
      </c>
      <c r="Z157" s="277">
        <f t="shared" si="99"/>
        <v>16</v>
      </c>
    </row>
    <row r="158" spans="2:26" hidden="1">
      <c r="B158" s="201" t="s">
        <v>1974</v>
      </c>
      <c r="C158" s="201" t="str">
        <f>'Daily Mbr Ins'!C153</f>
        <v>031</v>
      </c>
      <c r="D158" s="201">
        <f>'Daily Mbr Ins'!B153</f>
        <v>16061</v>
      </c>
      <c r="E158" s="201" t="str">
        <f>'Daily Mbr Ins'!D153</f>
        <v>Tucson</v>
      </c>
      <c r="F158" s="201">
        <f>'Daily Mbr Ins'!F153</f>
        <v>4</v>
      </c>
      <c r="G158" s="201">
        <f>'Daily Mbr Ins'!L153</f>
        <v>0</v>
      </c>
      <c r="H158" s="241">
        <f t="shared" si="90"/>
        <v>0</v>
      </c>
      <c r="I158" s="242">
        <f t="shared" si="100"/>
        <v>4</v>
      </c>
      <c r="J158" s="201">
        <f>'Daily Mbr Ins'!N153</f>
        <v>3</v>
      </c>
      <c r="K158" s="201">
        <f>'Daily Mbr Ins'!T153</f>
        <v>0</v>
      </c>
      <c r="L158" s="241">
        <f t="shared" si="91"/>
        <v>0</v>
      </c>
      <c r="M158" s="201">
        <f t="shared" si="101"/>
        <v>3</v>
      </c>
      <c r="N158" s="256" t="str">
        <f>IF(COUNTIF(Missing185,D158)=0,"Yes","No")</f>
        <v>Yes</v>
      </c>
      <c r="O158" s="256" t="str">
        <f>IF(COUNTIF(Missing365,D158)=0,"Yes","No")</f>
        <v>Yes</v>
      </c>
      <c r="P158" s="256" t="str">
        <f>IF(COUNTIF(Missing1728,D158)=0,"Yes","No")</f>
        <v>No</v>
      </c>
      <c r="Q158" s="256" t="str">
        <f>IF(COUNTIF(MissingSP7,D158)=0,"Yes","No")</f>
        <v>No</v>
      </c>
      <c r="R158" s="387" t="str">
        <f>IF(AND($S158&gt;="Yes", $T158&gt;="Yes", $U158&gt;="Yes", $V158&gt;="Yes"), "Yes", "No")</f>
        <v>No</v>
      </c>
      <c r="S158" s="387" t="str">
        <f>IF((COUNTIF(ProgramDir,D158)=0),"No","Yes")</f>
        <v>No</v>
      </c>
      <c r="T158" s="387" t="str">
        <f>IF(COUNTIF(NonCompliantGrandKnight,D158)=0,"No","Yes")</f>
        <v>No</v>
      </c>
      <c r="U158" s="387" t="str">
        <f>IF(COUNTIF(FamilyDir,D158)=0,"No","Yes")</f>
        <v>No</v>
      </c>
      <c r="V158" s="387" t="str">
        <f>IF(COUNTIF(CommunityDir,D158)=0,"No","Yes")</f>
        <v>No</v>
      </c>
      <c r="W158" s="277">
        <f t="shared" si="96"/>
        <v>4</v>
      </c>
      <c r="X158" s="277">
        <f t="shared" si="97"/>
        <v>8</v>
      </c>
      <c r="Y158" s="277">
        <f t="shared" si="98"/>
        <v>12</v>
      </c>
      <c r="Z158" s="277">
        <f t="shared" si="99"/>
        <v>16</v>
      </c>
    </row>
    <row r="159" spans="2:26" hidden="1">
      <c r="B159" s="201" t="s">
        <v>1974</v>
      </c>
      <c r="C159" s="201" t="str">
        <f>'Daily Mbr Ins'!C11</f>
        <v>032</v>
      </c>
      <c r="D159" s="246">
        <f>'Daily Mbr Ins'!B11</f>
        <v>1189</v>
      </c>
      <c r="E159" s="246" t="str">
        <f>'Daily Mbr Ins'!D11</f>
        <v>Phoenix</v>
      </c>
      <c r="F159" s="201">
        <f>'Daily Mbr Ins'!F11</f>
        <v>4</v>
      </c>
      <c r="G159" s="201">
        <f>'Daily Mbr Ins'!L11</f>
        <v>0</v>
      </c>
      <c r="H159" s="241">
        <f t="shared" si="90"/>
        <v>0</v>
      </c>
      <c r="I159" s="242">
        <f t="shared" si="100"/>
        <v>4</v>
      </c>
      <c r="J159" s="201">
        <f>'Daily Mbr Ins'!N11</f>
        <v>3</v>
      </c>
      <c r="K159" s="201">
        <f>'Daily Mbr Ins'!T11</f>
        <v>0</v>
      </c>
      <c r="L159" s="241">
        <f t="shared" si="91"/>
        <v>0</v>
      </c>
      <c r="M159" s="201">
        <f t="shared" si="101"/>
        <v>3</v>
      </c>
      <c r="N159" s="256"/>
      <c r="O159" s="256"/>
      <c r="P159" s="256"/>
      <c r="Q159" s="256"/>
      <c r="R159" s="387"/>
      <c r="S159" s="387"/>
      <c r="T159" s="387"/>
      <c r="U159" s="387"/>
      <c r="V159" s="387"/>
      <c r="W159" s="277">
        <f t="shared" si="96"/>
        <v>4</v>
      </c>
      <c r="X159" s="277">
        <f t="shared" si="97"/>
        <v>8</v>
      </c>
      <c r="Y159" s="277">
        <f t="shared" si="98"/>
        <v>12</v>
      </c>
      <c r="Z159" s="277">
        <f t="shared" si="99"/>
        <v>16</v>
      </c>
    </row>
    <row r="160" spans="2:26" hidden="1">
      <c r="B160" s="201" t="s">
        <v>1974</v>
      </c>
      <c r="C160" s="201" t="str">
        <f>'Daily Mbr Ins'!C48</f>
        <v>032</v>
      </c>
      <c r="D160" s="201">
        <f>'Daily Mbr Ins'!B48</f>
        <v>7306</v>
      </c>
      <c r="E160" s="201" t="str">
        <f>'Daily Mbr Ins'!D48</f>
        <v>Phoenix</v>
      </c>
      <c r="F160" s="201">
        <f>'Daily Mbr Ins'!F48</f>
        <v>5</v>
      </c>
      <c r="G160" s="201">
        <f>'Daily Mbr Ins'!L48</f>
        <v>0</v>
      </c>
      <c r="H160" s="241">
        <f t="shared" si="90"/>
        <v>0</v>
      </c>
      <c r="I160" s="242">
        <f t="shared" si="100"/>
        <v>5</v>
      </c>
      <c r="J160" s="201">
        <f>'Daily Mbr Ins'!N48</f>
        <v>3</v>
      </c>
      <c r="K160" s="201">
        <f>'Daily Mbr Ins'!T48</f>
        <v>-1</v>
      </c>
      <c r="L160" s="241">
        <f t="shared" si="91"/>
        <v>-33.333333333333336</v>
      </c>
      <c r="M160" s="201">
        <f t="shared" si="101"/>
        <v>4</v>
      </c>
      <c r="N160" s="256" t="str">
        <f>IF(COUNTIF(Missing185,D160)=0,"Yes","No")</f>
        <v>Yes</v>
      </c>
      <c r="O160" s="256" t="str">
        <f>IF(COUNTIF(Missing365,D160)=0,"Yes","No")</f>
        <v>Yes</v>
      </c>
      <c r="P160" s="256" t="str">
        <f>IF(COUNTIF(Missing1728,D160)=0,"Yes","No")</f>
        <v>No</v>
      </c>
      <c r="Q160" s="256" t="str">
        <f>IF(COUNTIF(MissingSP7,D160)=0,"Yes","No")</f>
        <v>No</v>
      </c>
      <c r="R160" s="387" t="str">
        <f>IF(AND($S160&gt;="Yes", $T160&gt;="Yes", $U160&gt;="Yes", $V160&gt;="Yes"), "Yes", "No")</f>
        <v>No</v>
      </c>
      <c r="S160" s="387" t="str">
        <f>IF((COUNTIF(ProgramDir,D160)=0),"No","Yes")</f>
        <v>No</v>
      </c>
      <c r="T160" s="387" t="str">
        <f>IF(COUNTIF(NonCompliantGrandKnight,D160)=0,"No","Yes")</f>
        <v>No</v>
      </c>
      <c r="U160" s="387" t="str">
        <f>IF(COUNTIF(FamilyDir,D160)=0,"No","Yes")</f>
        <v>No</v>
      </c>
      <c r="V160" s="387" t="str">
        <f>IF(COUNTIF(CommunityDir,D160)=0,"No","Yes")</f>
        <v>No</v>
      </c>
      <c r="W160" s="277">
        <f t="shared" si="96"/>
        <v>5</v>
      </c>
      <c r="X160" s="277">
        <f t="shared" si="97"/>
        <v>10</v>
      </c>
      <c r="Y160" s="277">
        <f t="shared" si="98"/>
        <v>15</v>
      </c>
      <c r="Z160" s="277">
        <f t="shared" si="99"/>
        <v>20</v>
      </c>
    </row>
    <row r="161" spans="2:26" hidden="1">
      <c r="B161" s="201" t="s">
        <v>1974</v>
      </c>
      <c r="C161" s="201" t="str">
        <f>'Daily Mbr Ins'!C70</f>
        <v>032</v>
      </c>
      <c r="D161" s="201">
        <f>'Daily Mbr Ins'!B70</f>
        <v>9287</v>
      </c>
      <c r="E161" s="201" t="str">
        <f>'Daily Mbr Ins'!D70</f>
        <v>Phoenix</v>
      </c>
      <c r="F161" s="201">
        <f>'Daily Mbr Ins'!F70</f>
        <v>4</v>
      </c>
      <c r="G161" s="201">
        <f>'Daily Mbr Ins'!L70</f>
        <v>1</v>
      </c>
      <c r="H161" s="241">
        <f t="shared" si="90"/>
        <v>25</v>
      </c>
      <c r="I161" s="242">
        <f t="shared" si="100"/>
        <v>3</v>
      </c>
      <c r="J161" s="201">
        <f>'Daily Mbr Ins'!N70</f>
        <v>3</v>
      </c>
      <c r="K161" s="201">
        <f>'Daily Mbr Ins'!T70</f>
        <v>0</v>
      </c>
      <c r="L161" s="241">
        <f t="shared" si="91"/>
        <v>0</v>
      </c>
      <c r="M161" s="201">
        <f t="shared" si="101"/>
        <v>3</v>
      </c>
      <c r="N161" s="256" t="str">
        <f>IF(COUNTIF(Missing185,D161)=0,"Yes","No")</f>
        <v>Yes</v>
      </c>
      <c r="O161" s="256" t="str">
        <f>IF(COUNTIF(Missing365,D161)=0,"Yes","No")</f>
        <v>No</v>
      </c>
      <c r="P161" s="256" t="str">
        <f>IF(COUNTIF(Missing1728,D161)=0,"Yes","No")</f>
        <v>No</v>
      </c>
      <c r="Q161" s="256" t="str">
        <f>IF(COUNTIF(MissingSP7,D161)=0,"Yes","No")</f>
        <v>No</v>
      </c>
      <c r="R161" s="387" t="str">
        <f>IF(AND($S161&gt;="Yes", $T161&gt;="Yes", $U161&gt;="Yes", $V161&gt;="Yes"), "Yes", "No")</f>
        <v>No</v>
      </c>
      <c r="S161" s="387" t="str">
        <f>IF((COUNTIF(ProgramDir,D161)=0),"No","Yes")</f>
        <v>No</v>
      </c>
      <c r="T161" s="387" t="str">
        <f>IF(COUNTIF(NonCompliantGrandKnight,D161)=0,"No","Yes")</f>
        <v>No</v>
      </c>
      <c r="U161" s="387" t="str">
        <f>IF(COUNTIF(FamilyDir,D161)=0,"No","Yes")</f>
        <v>No</v>
      </c>
      <c r="V161" s="387" t="str">
        <f>IF(COUNTIF(CommunityDir,D161)=0,"No","Yes")</f>
        <v>No</v>
      </c>
      <c r="W161" s="277">
        <f t="shared" si="96"/>
        <v>3</v>
      </c>
      <c r="X161" s="277">
        <f t="shared" si="97"/>
        <v>7</v>
      </c>
      <c r="Y161" s="277">
        <f t="shared" si="98"/>
        <v>11</v>
      </c>
      <c r="Z161" s="277">
        <f t="shared" si="99"/>
        <v>15</v>
      </c>
    </row>
    <row r="162" spans="2:26" hidden="1">
      <c r="B162" s="277" t="s">
        <v>1974</v>
      </c>
      <c r="C162" s="277" t="str">
        <f>'Daily Mbr Ins'!C122</f>
        <v>032</v>
      </c>
      <c r="D162" s="277">
        <f>'Daily Mbr Ins'!B122</f>
        <v>13278</v>
      </c>
      <c r="E162" s="277" t="str">
        <f>'Daily Mbr Ins'!D122</f>
        <v>Phoenix</v>
      </c>
      <c r="F162" s="201">
        <f>'Daily Mbr Ins'!F122</f>
        <v>9</v>
      </c>
      <c r="G162" s="201">
        <f>'Daily Mbr Ins'!L122</f>
        <v>1</v>
      </c>
      <c r="H162" s="241">
        <f t="shared" si="90"/>
        <v>11.111111111111111</v>
      </c>
      <c r="I162" s="242">
        <f t="shared" si="100"/>
        <v>8</v>
      </c>
      <c r="J162" s="201">
        <f>'Daily Mbr Ins'!N122</f>
        <v>3</v>
      </c>
      <c r="K162" s="201">
        <f>'Daily Mbr Ins'!T122</f>
        <v>0</v>
      </c>
      <c r="L162" s="241">
        <f t="shared" si="91"/>
        <v>0</v>
      </c>
      <c r="M162" s="201">
        <f t="shared" si="101"/>
        <v>3</v>
      </c>
      <c r="N162" s="256" t="str">
        <f>IF(COUNTIF(Missing185,D162)=0,"Yes","No")</f>
        <v>Yes</v>
      </c>
      <c r="O162" s="256" t="str">
        <f>IF(COUNTIF(Missing365,D162)=0,"Yes","No")</f>
        <v>No</v>
      </c>
      <c r="P162" s="256" t="str">
        <f>IF(COUNTIF(Missing1728,D162)=0,"Yes","No")</f>
        <v>No</v>
      </c>
      <c r="Q162" s="256" t="str">
        <f>IF(COUNTIF(MissingSP7,D162)=0,"Yes","No")</f>
        <v>No</v>
      </c>
      <c r="R162" s="387" t="str">
        <f>IF(AND($S162&gt;="Yes", $T162&gt;="Yes", $U162&gt;="Yes", $V162&gt;="Yes"), "Yes", "No")</f>
        <v>No</v>
      </c>
      <c r="S162" s="387" t="str">
        <f>IF((COUNTIF(ProgramDir,D162)=0),"No","Yes")</f>
        <v>No</v>
      </c>
      <c r="T162" s="387" t="str">
        <f>IF(COUNTIF(NonCompliantGrandKnight,D162)=0,"No","Yes")</f>
        <v>Yes</v>
      </c>
      <c r="U162" s="387" t="str">
        <f>IF(COUNTIF(FamilyDir,D162)=0,"No","Yes")</f>
        <v>Yes</v>
      </c>
      <c r="V162" s="387" t="str">
        <f>IF(COUNTIF(CommunityDir,D162)=0,"No","Yes")</f>
        <v>No</v>
      </c>
      <c r="W162" s="277">
        <f t="shared" si="96"/>
        <v>8</v>
      </c>
      <c r="X162" s="277">
        <f t="shared" si="97"/>
        <v>17</v>
      </c>
      <c r="Y162" s="277">
        <f t="shared" si="98"/>
        <v>26</v>
      </c>
      <c r="Z162" s="277">
        <f t="shared" si="99"/>
        <v>35</v>
      </c>
    </row>
    <row r="163" spans="2:26" hidden="1">
      <c r="B163" s="201" t="s">
        <v>610</v>
      </c>
      <c r="C163" s="201" t="str">
        <f>'Daily Mbr Ins'!C86</f>
        <v>Unassigned</v>
      </c>
      <c r="D163" s="246">
        <f>'Daily Mbr Ins'!B86</f>
        <v>10324</v>
      </c>
      <c r="E163" s="246" t="str">
        <f>'Daily Mbr Ins'!D86</f>
        <v>Sedona</v>
      </c>
      <c r="F163" s="201">
        <f>'Daily Mbr Ins'!F86</f>
        <v>0</v>
      </c>
      <c r="G163" s="201">
        <f>'Daily Mbr Ins'!L86</f>
        <v>0</v>
      </c>
      <c r="H163" s="241">
        <v>0</v>
      </c>
      <c r="I163" s="242">
        <v>0</v>
      </c>
      <c r="J163" s="201">
        <f>'Daily Mbr Ins'!N86</f>
        <v>0</v>
      </c>
      <c r="K163" s="201">
        <f>'Daily Mbr Ins'!T86</f>
        <v>0</v>
      </c>
      <c r="L163" s="241">
        <v>0</v>
      </c>
      <c r="M163" s="201">
        <v>0</v>
      </c>
      <c r="N163" s="256"/>
      <c r="O163" s="256"/>
      <c r="P163" s="256"/>
      <c r="Q163" s="256"/>
      <c r="R163" s="387"/>
      <c r="S163" s="387"/>
      <c r="T163" s="387"/>
      <c r="U163" s="387"/>
      <c r="V163" s="387"/>
      <c r="W163" s="277">
        <v>0</v>
      </c>
      <c r="X163" s="277">
        <v>0</v>
      </c>
      <c r="Y163" s="277">
        <v>0</v>
      </c>
      <c r="Z163" s="277">
        <v>0</v>
      </c>
    </row>
    <row r="164" spans="2:26">
      <c r="L164"/>
    </row>
    <row r="165" spans="2:26">
      <c r="L165"/>
    </row>
    <row r="167" spans="2:26">
      <c r="H167" s="291"/>
    </row>
  </sheetData>
  <autoFilter ref="B12:Z163" xr:uid="{00000000-0009-0000-0000-000001000000}">
    <filterColumn colId="0">
      <filters>
        <filter val="Kato"/>
      </filters>
    </filterColumn>
    <sortState ref="B13:Z163">
      <sortCondition ref="C12:C163"/>
    </sortState>
  </autoFilter>
  <mergeCells count="15">
    <mergeCell ref="B5:G5"/>
    <mergeCell ref="B1:Z1"/>
    <mergeCell ref="AA1:AD1"/>
    <mergeCell ref="B2:E2"/>
    <mergeCell ref="B3:F3"/>
    <mergeCell ref="B4:G4"/>
    <mergeCell ref="R11:V11"/>
    <mergeCell ref="W11:Z11"/>
    <mergeCell ref="B6:G6"/>
    <mergeCell ref="E7:G7"/>
    <mergeCell ref="L7:P7"/>
    <mergeCell ref="E8:G8"/>
    <mergeCell ref="F11:I11"/>
    <mergeCell ref="J11:M11"/>
    <mergeCell ref="N11:Q11"/>
  </mergeCells>
  <conditionalFormatting sqref="F163 X163 W13:Z161 Z162:Z163 W162:Y162 P13:Q162 D13:M161 D162:G162 J162:K162 H162:I163 L162:M163">
    <cfRule type="expression" dxfId="38" priority="11">
      <formula>$W13="S"</formula>
    </cfRule>
  </conditionalFormatting>
  <conditionalFormatting sqref="Q13:Q163">
    <cfRule type="expression" dxfId="37" priority="6">
      <formula>$Q13="Yes"</formula>
    </cfRule>
  </conditionalFormatting>
  <conditionalFormatting sqref="J3 D163:E163 G163 J163:K163">
    <cfRule type="expression" dxfId="36" priority="10">
      <formula>$R3="S"</formula>
    </cfRule>
  </conditionalFormatting>
  <conditionalFormatting sqref="I13:I163">
    <cfRule type="expression" dxfId="35" priority="9">
      <formula>$I13="Yes"</formula>
    </cfRule>
  </conditionalFormatting>
  <conditionalFormatting sqref="M13:M163">
    <cfRule type="expression" dxfId="34" priority="8">
      <formula>$M13="Yes"</formula>
    </cfRule>
  </conditionalFormatting>
  <conditionalFormatting sqref="P13:P163">
    <cfRule type="expression" dxfId="33" priority="7">
      <formula>$P13="Yes"</formula>
    </cfRule>
  </conditionalFormatting>
  <conditionalFormatting sqref="N13:N161">
    <cfRule type="expression" dxfId="32" priority="5">
      <formula>$N13="Yes"</formula>
    </cfRule>
  </conditionalFormatting>
  <conditionalFormatting sqref="O13:O161">
    <cfRule type="expression" dxfId="31" priority="4">
      <formula>$O13="Yes"</formula>
    </cfRule>
  </conditionalFormatting>
  <conditionalFormatting sqref="N162:N163">
    <cfRule type="expression" dxfId="30" priority="3">
      <formula>$N162="Yes"</formula>
    </cfRule>
  </conditionalFormatting>
  <conditionalFormatting sqref="O162:O163">
    <cfRule type="expression" dxfId="29" priority="2">
      <formula>$O162="Yes"</formula>
    </cfRule>
  </conditionalFormatting>
  <conditionalFormatting sqref="R13:V163">
    <cfRule type="cellIs" dxfId="28" priority="1" operator="equal">
      <formula>"Yes"</formula>
    </cfRule>
  </conditionalFormatting>
  <conditionalFormatting sqref="P163:Q163 W163">
    <cfRule type="expression" dxfId="27" priority="12">
      <formula>$R163="S"</formula>
    </cfRule>
  </conditionalFormatting>
  <conditionalFormatting sqref="Y163">
    <cfRule type="expression" dxfId="26" priority="13">
      <formula>$W162="S"</formula>
    </cfRule>
  </conditionalFormatting>
  <pageMargins left="0.7" right="0.7" top="0.75" bottom="0.75" header="0.3" footer="0.3"/>
  <pageSetup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14</vt:i4>
      </vt:variant>
    </vt:vector>
  </HeadingPairs>
  <TitlesOfParts>
    <vt:vector size="46" baseType="lpstr">
      <vt:lpstr>Goal</vt:lpstr>
      <vt:lpstr>Stardom</vt:lpstr>
      <vt:lpstr>Thermostat</vt:lpstr>
      <vt:lpstr>Members Per  Day</vt:lpstr>
      <vt:lpstr>Members by District</vt:lpstr>
      <vt:lpstr>Awards at 2016 Org Meeting</vt:lpstr>
      <vt:lpstr>Vassallo</vt:lpstr>
      <vt:lpstr>Baratta</vt:lpstr>
      <vt:lpstr>Kato</vt:lpstr>
      <vt:lpstr>McCarthy</vt:lpstr>
      <vt:lpstr>Halpain</vt:lpstr>
      <vt:lpstr>Gross Intake Tracker</vt:lpstr>
      <vt:lpstr>Daily Mbr Ins</vt:lpstr>
      <vt:lpstr>1st Degrees (Supreme)</vt:lpstr>
      <vt:lpstr>2018-19 Recruiters (Supreme)</vt:lpstr>
      <vt:lpstr>Graphs</vt:lpstr>
      <vt:lpstr>Forms Lookups</vt:lpstr>
      <vt:lpstr>Youth</vt:lpstr>
      <vt:lpstr>AZCompliance06-24</vt:lpstr>
      <vt:lpstr>Safe Environment</vt:lpstr>
      <vt:lpstr>ASO 89-19</vt:lpstr>
      <vt:lpstr>I Want to Join</vt:lpstr>
      <vt:lpstr>January</vt:lpstr>
      <vt:lpstr>February</vt:lpstr>
      <vt:lpstr>March</vt:lpstr>
      <vt:lpstr>Statistics</vt:lpstr>
      <vt:lpstr>Supreme Goal</vt:lpstr>
      <vt:lpstr>Sheet1</vt:lpstr>
      <vt:lpstr>40AndYounger</vt:lpstr>
      <vt:lpstr>Recruiters-July</vt:lpstr>
      <vt:lpstr>PendingSusp</vt:lpstr>
      <vt:lpstr>Forecast</vt:lpstr>
      <vt:lpstr>CommunityDir</vt:lpstr>
      <vt:lpstr>FamilyDir</vt:lpstr>
      <vt:lpstr>Missing_Youth_Dir.</vt:lpstr>
      <vt:lpstr>Missing1728</vt:lpstr>
      <vt:lpstr>Missing185</vt:lpstr>
      <vt:lpstr>Missing365</vt:lpstr>
      <vt:lpstr>MissingSP7</vt:lpstr>
      <vt:lpstr>MissingYouthDir</vt:lpstr>
      <vt:lpstr>NonCompliantGrandKnight</vt:lpstr>
      <vt:lpstr>'1st Degrees (Supreme)'!Print_Area</vt:lpstr>
      <vt:lpstr>'Awards at 2016 Org Meeting'!Print_Area</vt:lpstr>
      <vt:lpstr>ProgramDir</vt:lpstr>
      <vt:lpstr>SE_Non_Compliant</vt:lpstr>
      <vt:lpstr>SENonCompliant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Becker;Kevin McCarthy</dc:creator>
  <cp:lastModifiedBy>Joseph Shanks</cp:lastModifiedBy>
  <cp:lastPrinted>2018-06-29T16:48:01Z</cp:lastPrinted>
  <dcterms:created xsi:type="dcterms:W3CDTF">2014-07-28T18:34:57Z</dcterms:created>
  <dcterms:modified xsi:type="dcterms:W3CDTF">2018-09-01T15:28:16Z</dcterms:modified>
</cp:coreProperties>
</file>