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sessing\Desktop\2025 data\"/>
    </mc:Choice>
  </mc:AlternateContent>
  <xr:revisionPtr revIDLastSave="0" documentId="13_ncr:1_{D547C2CB-5759-4A74-A3BC-16FA360E41E8}" xr6:coauthVersionLast="47" xr6:coauthVersionMax="47" xr10:uidLastSave="{00000000-0000-0000-0000-000000000000}"/>
  <bookViews>
    <workbookView xWindow="-120" yWindow="-120" windowWidth="24240" windowHeight="13140" xr2:uid="{77BD8F6D-4DE2-4CBF-A869-56EE460DADE6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2" l="1"/>
  <c r="J6" i="2"/>
  <c r="L6" i="2"/>
  <c r="J11" i="2"/>
  <c r="L11" i="2"/>
  <c r="J19" i="2"/>
  <c r="L19" i="2"/>
  <c r="J13" i="2"/>
  <c r="L13" i="2"/>
  <c r="J12" i="2"/>
  <c r="L12" i="2"/>
  <c r="J7" i="2"/>
  <c r="L7" i="2"/>
  <c r="J16" i="2"/>
  <c r="L16" i="2"/>
  <c r="J8" i="2"/>
  <c r="L8" i="2"/>
  <c r="J14" i="2"/>
  <c r="L14" i="2"/>
  <c r="J37" i="2"/>
  <c r="L37" i="2"/>
  <c r="J9" i="2"/>
  <c r="L9" i="2"/>
  <c r="J38" i="2"/>
  <c r="L38" i="2"/>
  <c r="J23" i="2"/>
  <c r="L23" i="2"/>
  <c r="J22" i="2"/>
  <c r="L22" i="2"/>
  <c r="J39" i="2"/>
  <c r="L39" i="2"/>
  <c r="J20" i="2"/>
  <c r="L20" i="2"/>
  <c r="J15" i="2"/>
  <c r="L15" i="2"/>
  <c r="J18" i="2"/>
  <c r="L18" i="2"/>
  <c r="J21" i="2"/>
  <c r="L21" i="2"/>
  <c r="J17" i="2"/>
  <c r="L17" i="2"/>
  <c r="J40" i="2"/>
  <c r="L40" i="2"/>
  <c r="J10" i="2"/>
  <c r="L10" i="2"/>
  <c r="E26" i="2"/>
  <c r="H26" i="2"/>
  <c r="I26" i="2"/>
  <c r="K26" i="2"/>
  <c r="M26" i="2"/>
  <c r="L26" i="2" l="1"/>
  <c r="D30" i="2" s="1"/>
  <c r="D32" i="2" l="1"/>
  <c r="D33" i="2"/>
  <c r="D34" i="2"/>
  <c r="D31" i="2"/>
  <c r="D35" i="2"/>
</calcChain>
</file>

<file path=xl/sharedStrings.xml><?xml version="1.0" encoding="utf-8"?>
<sst xmlns="http://schemas.openxmlformats.org/spreadsheetml/2006/main" count="205" uniqueCount="120">
  <si>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</si>
  <si>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</si>
  <si>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</si>
  <si>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</si>
  <si>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</si>
  <si>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</si>
  <si>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</si>
  <si>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</si>
  <si>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</si>
  <si>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</si>
  <si>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</si>
  <si>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</si>
  <si>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</si>
  <si>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</si>
  <si>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</si>
  <si>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</si>
  <si>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</si>
  <si>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</si>
  <si>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</si>
  <si>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</si>
  <si>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</si>
  <si>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</si>
  <si>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</si>
  <si>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</si>
  <si>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</si>
  <si>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</si>
  <si>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</si>
  <si>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</si>
  <si>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</si>
  <si>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</si>
  <si>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</si>
  <si>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</si>
  <si>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</si>
  <si>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</si>
  <si>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</si>
  <si>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</si>
  <si>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032-500-112-0400-00</t>
  </si>
  <si>
    <t>3441 S SCHOOL</t>
  </si>
  <si>
    <t>CD</t>
  </si>
  <si>
    <t>33-TO BE DETERMINED</t>
  </si>
  <si>
    <t>AKRON</t>
  </si>
  <si>
    <t>1513/263</t>
  </si>
  <si>
    <t>NOT INSPECTED</t>
  </si>
  <si>
    <t>401</t>
  </si>
  <si>
    <t>032-500-112-0930-00</t>
  </si>
  <si>
    <t>3419 S PINE ST</t>
  </si>
  <si>
    <t>WD</t>
  </si>
  <si>
    <t>03-ARM'S LENGTH</t>
  </si>
  <si>
    <t>1516/963</t>
  </si>
  <si>
    <t>032-500-112-0960-00</t>
  </si>
  <si>
    <t>3413 S PINE ST</t>
  </si>
  <si>
    <t>1546/289</t>
  </si>
  <si>
    <t>032-500-400-1500-00</t>
  </si>
  <si>
    <t>3380 S PINE</t>
  </si>
  <si>
    <t>MLC</t>
  </si>
  <si>
    <t>1537/112</t>
  </si>
  <si>
    <t>036-016-000-1900-00</t>
  </si>
  <si>
    <t>2144 MAIN</t>
  </si>
  <si>
    <t>FAIR</t>
  </si>
  <si>
    <t>1521/826</t>
  </si>
  <si>
    <t>036-016-000-3900-00</t>
  </si>
  <si>
    <t>2272 N MAIN ST</t>
  </si>
  <si>
    <t>1539/332</t>
  </si>
  <si>
    <t>036-016-000-4000-00</t>
  </si>
  <si>
    <t>2266 N MAIN</t>
  </si>
  <si>
    <t>1522/1204</t>
  </si>
  <si>
    <t>036-017-000-0100-00</t>
  </si>
  <si>
    <t>5206 W CENTER</t>
  </si>
  <si>
    <t>1530/454</t>
  </si>
  <si>
    <t>036-017-000-0700-00</t>
  </si>
  <si>
    <t>2287 N MAIN</t>
  </si>
  <si>
    <t>1516/805</t>
  </si>
  <si>
    <t>036-017-000-2550-00</t>
  </si>
  <si>
    <t>5138 SHREEVES</t>
  </si>
  <si>
    <t>1529/225</t>
  </si>
  <si>
    <t>036-021-000-0300-00</t>
  </si>
  <si>
    <t>4900 SLACK RD</t>
  </si>
  <si>
    <t>1505/723</t>
  </si>
  <si>
    <t>036-021-000-2300-02</t>
  </si>
  <si>
    <t>4818 SLACK</t>
  </si>
  <si>
    <t>1534/904</t>
  </si>
  <si>
    <t>036-500-151-0800-00</t>
  </si>
  <si>
    <t>5053 CENTER ST</t>
  </si>
  <si>
    <t>1519/644</t>
  </si>
  <si>
    <t>036-500-151-1100-00</t>
  </si>
  <si>
    <t>5075 W CENTER</t>
  </si>
  <si>
    <t>1548/494</t>
  </si>
  <si>
    <t>036-500-152-0300-00</t>
  </si>
  <si>
    <t>5027 MC LUNEY</t>
  </si>
  <si>
    <t>1508/471</t>
  </si>
  <si>
    <t>036-500-152-1200-00</t>
  </si>
  <si>
    <t>036-500-153-0700-00</t>
  </si>
  <si>
    <t>5075 ARMSTRONG ST</t>
  </si>
  <si>
    <t>1527/165</t>
  </si>
  <si>
    <t>036-500-200-2800-00</t>
  </si>
  <si>
    <t>1880 CIRCLE</t>
  </si>
  <si>
    <t>1518/224</t>
  </si>
  <si>
    <t>036-500-232-1400-00</t>
  </si>
  <si>
    <t>2068 LIBERTY</t>
  </si>
  <si>
    <t>1536/1134</t>
  </si>
  <si>
    <t>036-500-233-0400-00</t>
  </si>
  <si>
    <t>5018 MAPLE</t>
  </si>
  <si>
    <t>1536/572</t>
  </si>
  <si>
    <t>036-500-234-0200-00</t>
  </si>
  <si>
    <t>5134 W CENTER</t>
  </si>
  <si>
    <t>1512/1020</t>
  </si>
  <si>
    <t>036-500-301-0300-00</t>
  </si>
  <si>
    <t>2163 MAIN</t>
  </si>
  <si>
    <t>LC</t>
  </si>
  <si>
    <t>1542/848</t>
  </si>
  <si>
    <t>036-500-400-1200-00</t>
  </si>
  <si>
    <t>4961 POPLAR</t>
  </si>
  <si>
    <t>1547/344</t>
  </si>
  <si>
    <t>Totals:</t>
  </si>
  <si>
    <t>LOTS</t>
  </si>
  <si>
    <t>3.52 A</t>
  </si>
  <si>
    <t>.86 A</t>
  </si>
  <si>
    <t xml:space="preserve">#LOTS </t>
  </si>
  <si>
    <t>VALUE</t>
  </si>
  <si>
    <t>VILL AKRON &amp; FAIRGROVE LOTS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</si>
</sst>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quotePrefix="1"/>
    <xf numFmtId="14" fontId="0" fillId="0" borderId="0" xfId="0" applyNumberFormat="1"/>
    <xf numFmtId="0" fontId="0" fillId="0" borderId="1" xfId="0" applyBorder="1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3" fontId="0" fillId="0" borderId="0" xfId="0" applyNumberFormat="1"/>
    <xf numFmtId="3" fontId="0" fillId="0" borderId="1" xfId="0" applyNumberForma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3AF6F-D352-4CA2-8F21-7978E846F444}">
  <sheetPr>
    <pageSetUpPr fitToPage="1"/>
  </sheetPr>
  <dimension ref="A1:AK40"/>
  <sheetViews>
    <sheetView tabSelected="1" topLeftCell="A11" workbookViewId="0">
      <selection sqref="A1:O36"/>
    </sheetView>
  </sheetViews>
  <sheetFormatPr defaultRowHeight="15" x14ac:dyDescent="0.25"/>
  <cols>
    <col min="1" max="1" width="19.140625" bestFit="1" customWidth="1"/>
    <col min="2" max="2" width="9.140625" style="4"/>
    <col min="3" max="3" width="19.5703125" bestFit="1" customWidth="1"/>
    <col min="4" max="4" width="10.7109375" style="2" bestFit="1" customWidth="1"/>
    <col min="5" max="5" width="9.5703125" style="9" bestFit="1" customWidth="1"/>
    <col min="6" max="6" width="5.5703125" bestFit="1" customWidth="1"/>
    <col min="7" max="7" width="20.85546875" bestFit="1" customWidth="1"/>
    <col min="8" max="8" width="10.140625" style="9" bestFit="1" customWidth="1"/>
    <col min="9" max="9" width="14.7109375" style="9" bestFit="1" customWidth="1"/>
    <col min="10" max="10" width="12.85546875" style="5" bestFit="1" customWidth="1"/>
    <col min="11" max="11" width="13.42578125" style="9" bestFit="1" customWidth="1"/>
    <col min="12" max="12" width="13.28515625" style="9" bestFit="1" customWidth="1"/>
    <col min="13" max="13" width="14.42578125" bestFit="1" customWidth="1"/>
    <col min="14" max="14" width="8.7109375" bestFit="1" customWidth="1"/>
    <col min="15" max="15" width="10.5703125" customWidth="1"/>
    <col min="16" max="16" width="19.42578125" bestFit="1" customWidth="1"/>
    <col min="17" max="17" width="10.42578125" bestFit="1" customWidth="1"/>
    <col min="18" max="18" width="6.7109375" bestFit="1" customWidth="1"/>
    <col min="19" max="19" width="6.42578125" bestFit="1" customWidth="1"/>
    <col min="20" max="20" width="15" bestFit="1" customWidth="1"/>
    <col min="21" max="21" width="9.28515625" bestFit="1" customWidth="1"/>
    <col min="22" max="22" width="5.42578125" bestFit="1" customWidth="1"/>
    <col min="23" max="25" width="12.28515625" bestFit="1" customWidth="1"/>
    <col min="26" max="26" width="18" bestFit="1" customWidth="1"/>
    <col min="27" max="27" width="6.85546875" bestFit="1" customWidth="1"/>
    <col min="28" max="28" width="12.85546875" bestFit="1" customWidth="1"/>
    <col min="29" max="29" width="6.5703125" bestFit="1" customWidth="1"/>
    <col min="30" max="30" width="19.85546875" bestFit="1" customWidth="1"/>
    <col min="31" max="31" width="16.42578125" bestFit="1" customWidth="1"/>
    <col min="32" max="32" width="15.28515625" bestFit="1" customWidth="1"/>
    <col min="33" max="33" width="10.85546875" bestFit="1" customWidth="1"/>
    <col min="34" max="34" width="16.7109375" bestFit="1" customWidth="1"/>
    <col min="35" max="35" width="21.42578125" bestFit="1" customWidth="1"/>
    <col min="36" max="36" width="20.85546875" bestFit="1" customWidth="1"/>
    <col min="37" max="37" width="16.5703125" bestFit="1" customWidth="1"/>
  </cols>
  <sheetData>
    <row r="1" spans="1:37" ht="33.75" x14ac:dyDescent="0.5">
      <c r="A1" s="11" t="s">
        <v>119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3" spans="1:37" x14ac:dyDescent="0.25">
      <c r="A3" t="s">
        <v>0</v>
      </c>
      <c r="B3" s="4" t="s">
        <v>114</v>
      </c>
      <c r="C3" t="s">
        <v>1</v>
      </c>
      <c r="D3" s="2" t="s">
        <v>2</v>
      </c>
      <c r="E3" s="9" t="s">
        <v>3</v>
      </c>
      <c r="F3" t="s">
        <v>4</v>
      </c>
      <c r="G3" t="s">
        <v>5</v>
      </c>
      <c r="H3" s="9" t="s">
        <v>6</v>
      </c>
      <c r="I3" s="9" t="s">
        <v>7</v>
      </c>
      <c r="J3" s="5" t="s">
        <v>8</v>
      </c>
      <c r="K3" s="9" t="s">
        <v>9</v>
      </c>
      <c r="L3" s="9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  <c r="AA3" t="s">
        <v>25</v>
      </c>
      <c r="AB3" t="s">
        <v>26</v>
      </c>
      <c r="AC3" t="s">
        <v>27</v>
      </c>
      <c r="AD3" t="s">
        <v>28</v>
      </c>
      <c r="AE3" t="s">
        <v>29</v>
      </c>
      <c r="AF3" t="s">
        <v>30</v>
      </c>
      <c r="AG3" t="s">
        <v>31</v>
      </c>
      <c r="AH3" t="s">
        <v>32</v>
      </c>
      <c r="AI3" t="s">
        <v>33</v>
      </c>
      <c r="AJ3" t="s">
        <v>34</v>
      </c>
      <c r="AK3" t="s">
        <v>35</v>
      </c>
    </row>
    <row r="6" spans="1:37" x14ac:dyDescent="0.25">
      <c r="A6" t="s">
        <v>36</v>
      </c>
      <c r="B6" s="4">
        <v>1</v>
      </c>
      <c r="C6" t="s">
        <v>37</v>
      </c>
      <c r="D6" s="2">
        <v>44712</v>
      </c>
      <c r="E6" s="9">
        <v>22000</v>
      </c>
      <c r="F6" t="s">
        <v>38</v>
      </c>
      <c r="G6" t="s">
        <v>39</v>
      </c>
      <c r="H6" s="9">
        <v>22000</v>
      </c>
      <c r="I6" s="9">
        <v>23600</v>
      </c>
      <c r="J6" s="5">
        <f t="shared" ref="J6:J23" si="0">I6/H6*100</f>
        <v>107.27272727272728</v>
      </c>
      <c r="K6" s="9">
        <v>62781</v>
      </c>
      <c r="L6" s="9">
        <f>H6-55317</f>
        <v>-33317</v>
      </c>
      <c r="M6">
        <v>7464</v>
      </c>
      <c r="N6" s="1" t="s">
        <v>40</v>
      </c>
      <c r="O6" t="s">
        <v>41</v>
      </c>
      <c r="R6">
        <v>0</v>
      </c>
      <c r="S6">
        <v>0</v>
      </c>
      <c r="T6" t="s">
        <v>42</v>
      </c>
      <c r="V6" s="1" t="s">
        <v>43</v>
      </c>
    </row>
    <row r="7" spans="1:37" x14ac:dyDescent="0.25">
      <c r="A7" t="s">
        <v>60</v>
      </c>
      <c r="B7" s="4">
        <v>1</v>
      </c>
      <c r="C7" t="s">
        <v>61</v>
      </c>
      <c r="D7" s="2">
        <v>45195</v>
      </c>
      <c r="E7" s="9">
        <v>85000</v>
      </c>
      <c r="F7" t="s">
        <v>46</v>
      </c>
      <c r="G7" t="s">
        <v>47</v>
      </c>
      <c r="H7" s="9">
        <v>85000</v>
      </c>
      <c r="I7" s="9">
        <v>58400</v>
      </c>
      <c r="J7" s="5">
        <f t="shared" si="0"/>
        <v>68.705882352941174</v>
      </c>
      <c r="K7" s="9">
        <v>124026</v>
      </c>
      <c r="L7" s="9">
        <f>H7-116562</f>
        <v>-31562</v>
      </c>
      <c r="M7">
        <v>7464</v>
      </c>
      <c r="N7" s="1" t="s">
        <v>58</v>
      </c>
      <c r="O7" t="s">
        <v>62</v>
      </c>
      <c r="R7">
        <v>0</v>
      </c>
      <c r="S7">
        <v>0</v>
      </c>
      <c r="T7" s="2">
        <v>44826</v>
      </c>
      <c r="V7" s="1" t="s">
        <v>43</v>
      </c>
    </row>
    <row r="8" spans="1:37" x14ac:dyDescent="0.25">
      <c r="A8" t="s">
        <v>66</v>
      </c>
      <c r="B8" s="4">
        <v>1</v>
      </c>
      <c r="C8" t="s">
        <v>67</v>
      </c>
      <c r="D8" s="2">
        <v>45037</v>
      </c>
      <c r="E8" s="9">
        <v>25000</v>
      </c>
      <c r="F8" t="s">
        <v>46</v>
      </c>
      <c r="G8" t="s">
        <v>47</v>
      </c>
      <c r="H8" s="9">
        <v>25000</v>
      </c>
      <c r="I8" s="9">
        <v>24300</v>
      </c>
      <c r="J8" s="5">
        <f t="shared" si="0"/>
        <v>97.2</v>
      </c>
      <c r="K8" s="9">
        <v>51281</v>
      </c>
      <c r="L8" s="9">
        <f>H8-43817</f>
        <v>-18817</v>
      </c>
      <c r="M8">
        <v>7464</v>
      </c>
      <c r="N8" s="1" t="s">
        <v>58</v>
      </c>
      <c r="O8" t="s">
        <v>68</v>
      </c>
      <c r="R8">
        <v>0</v>
      </c>
      <c r="S8">
        <v>0</v>
      </c>
      <c r="T8" t="s">
        <v>42</v>
      </c>
      <c r="V8" s="1" t="s">
        <v>43</v>
      </c>
    </row>
    <row r="9" spans="1:37" x14ac:dyDescent="0.25">
      <c r="A9" t="s">
        <v>75</v>
      </c>
      <c r="B9" s="4">
        <v>1</v>
      </c>
      <c r="C9" t="s">
        <v>76</v>
      </c>
      <c r="D9" s="2">
        <v>44655</v>
      </c>
      <c r="E9" s="9">
        <v>65000</v>
      </c>
      <c r="F9" t="s">
        <v>54</v>
      </c>
      <c r="G9" t="s">
        <v>47</v>
      </c>
      <c r="H9" s="9">
        <v>65000</v>
      </c>
      <c r="I9" s="9">
        <v>31300</v>
      </c>
      <c r="J9" s="5">
        <f t="shared" si="0"/>
        <v>48.153846153846153</v>
      </c>
      <c r="K9" s="9">
        <v>82893</v>
      </c>
      <c r="L9" s="9">
        <f>H9-75429</f>
        <v>-10429</v>
      </c>
      <c r="M9">
        <v>7464</v>
      </c>
      <c r="N9" s="1" t="s">
        <v>58</v>
      </c>
      <c r="O9" t="s">
        <v>77</v>
      </c>
      <c r="R9">
        <v>0</v>
      </c>
      <c r="S9">
        <v>0</v>
      </c>
      <c r="T9" s="2">
        <v>43320</v>
      </c>
      <c r="V9" s="1" t="s">
        <v>43</v>
      </c>
    </row>
    <row r="10" spans="1:37" x14ac:dyDescent="0.25">
      <c r="A10" t="s">
        <v>110</v>
      </c>
      <c r="B10" s="4">
        <v>1</v>
      </c>
      <c r="C10" t="s">
        <v>111</v>
      </c>
      <c r="D10" s="2">
        <v>45339</v>
      </c>
      <c r="E10" s="9">
        <v>50500</v>
      </c>
      <c r="F10" t="s">
        <v>46</v>
      </c>
      <c r="G10" t="s">
        <v>47</v>
      </c>
      <c r="H10" s="9">
        <v>50500</v>
      </c>
      <c r="I10" s="9">
        <v>32200</v>
      </c>
      <c r="J10" s="5">
        <f t="shared" si="0"/>
        <v>63.762376237623762</v>
      </c>
      <c r="K10" s="9">
        <v>64533</v>
      </c>
      <c r="L10" s="9">
        <f>H10-57536</f>
        <v>-7036</v>
      </c>
      <c r="M10">
        <v>6997</v>
      </c>
      <c r="N10" s="1" t="s">
        <v>58</v>
      </c>
      <c r="O10" t="s">
        <v>112</v>
      </c>
      <c r="R10">
        <v>0</v>
      </c>
      <c r="S10">
        <v>0</v>
      </c>
      <c r="T10" t="s">
        <v>42</v>
      </c>
      <c r="V10" s="1" t="s">
        <v>43</v>
      </c>
    </row>
    <row r="11" spans="1:37" x14ac:dyDescent="0.25">
      <c r="A11" t="s">
        <v>44</v>
      </c>
      <c r="B11" s="4">
        <v>1</v>
      </c>
      <c r="C11" t="s">
        <v>45</v>
      </c>
      <c r="D11" s="2">
        <v>44795</v>
      </c>
      <c r="E11" s="9">
        <v>185000</v>
      </c>
      <c r="F11" t="s">
        <v>46</v>
      </c>
      <c r="G11" t="s">
        <v>47</v>
      </c>
      <c r="H11" s="9">
        <v>185000</v>
      </c>
      <c r="I11" s="9">
        <v>75100</v>
      </c>
      <c r="J11" s="5">
        <f t="shared" si="0"/>
        <v>40.594594594594597</v>
      </c>
      <c r="K11" s="9">
        <v>198637</v>
      </c>
      <c r="L11" s="9">
        <f>H11-191173</f>
        <v>-6173</v>
      </c>
      <c r="M11">
        <v>7464</v>
      </c>
      <c r="N11" s="1" t="s">
        <v>40</v>
      </c>
      <c r="O11" t="s">
        <v>48</v>
      </c>
      <c r="R11">
        <v>0</v>
      </c>
      <c r="S11">
        <v>0</v>
      </c>
      <c r="T11" s="2">
        <v>44455</v>
      </c>
      <c r="V11" s="1" t="s">
        <v>43</v>
      </c>
    </row>
    <row r="12" spans="1:37" x14ac:dyDescent="0.25">
      <c r="A12" t="s">
        <v>56</v>
      </c>
      <c r="B12" s="4">
        <v>1</v>
      </c>
      <c r="C12" t="s">
        <v>57</v>
      </c>
      <c r="D12" s="2">
        <v>44879</v>
      </c>
      <c r="E12" s="9">
        <v>87000</v>
      </c>
      <c r="F12" t="s">
        <v>46</v>
      </c>
      <c r="G12" t="s">
        <v>47</v>
      </c>
      <c r="H12" s="9">
        <v>87000</v>
      </c>
      <c r="I12" s="9">
        <v>37700</v>
      </c>
      <c r="J12" s="5">
        <f t="shared" si="0"/>
        <v>43.333333333333336</v>
      </c>
      <c r="K12" s="9">
        <v>100013</v>
      </c>
      <c r="L12" s="9">
        <f>H12-92549</f>
        <v>-5549</v>
      </c>
      <c r="M12">
        <v>7464</v>
      </c>
      <c r="N12" s="1" t="s">
        <v>58</v>
      </c>
      <c r="O12" t="s">
        <v>59</v>
      </c>
      <c r="R12">
        <v>0</v>
      </c>
      <c r="S12">
        <v>0</v>
      </c>
      <c r="T12" s="2">
        <v>44826</v>
      </c>
      <c r="V12" s="1" t="s">
        <v>43</v>
      </c>
    </row>
    <row r="13" spans="1:37" x14ac:dyDescent="0.25">
      <c r="A13" t="s">
        <v>52</v>
      </c>
      <c r="B13" s="4">
        <v>2</v>
      </c>
      <c r="C13" t="s">
        <v>53</v>
      </c>
      <c r="D13" s="2">
        <v>45152</v>
      </c>
      <c r="E13" s="9">
        <v>163000</v>
      </c>
      <c r="F13" t="s">
        <v>46</v>
      </c>
      <c r="G13" t="s">
        <v>47</v>
      </c>
      <c r="H13" s="9">
        <v>163000</v>
      </c>
      <c r="I13" s="9">
        <v>84300</v>
      </c>
      <c r="J13" s="5">
        <f t="shared" si="0"/>
        <v>51.717791411042946</v>
      </c>
      <c r="K13" s="9">
        <v>178737</v>
      </c>
      <c r="L13" s="9">
        <f>H13-163809</f>
        <v>-809</v>
      </c>
      <c r="M13">
        <v>14928</v>
      </c>
      <c r="N13" s="1" t="s">
        <v>40</v>
      </c>
      <c r="O13" t="s">
        <v>55</v>
      </c>
      <c r="R13">
        <v>0</v>
      </c>
      <c r="S13">
        <v>0</v>
      </c>
      <c r="T13" s="2">
        <v>44455</v>
      </c>
      <c r="V13" s="1" t="s">
        <v>43</v>
      </c>
    </row>
    <row r="14" spans="1:37" x14ac:dyDescent="0.25">
      <c r="A14" t="s">
        <v>69</v>
      </c>
      <c r="B14" s="4">
        <v>1</v>
      </c>
      <c r="C14" t="s">
        <v>70</v>
      </c>
      <c r="D14" s="2">
        <v>44800</v>
      </c>
      <c r="E14" s="9">
        <v>110000</v>
      </c>
      <c r="F14" t="s">
        <v>46</v>
      </c>
      <c r="G14" t="s">
        <v>47</v>
      </c>
      <c r="H14" s="9">
        <v>110000</v>
      </c>
      <c r="I14" s="9">
        <v>42700</v>
      </c>
      <c r="J14" s="5">
        <f t="shared" si="0"/>
        <v>38.81818181818182</v>
      </c>
      <c r="K14" s="9">
        <v>112841</v>
      </c>
      <c r="L14" s="9">
        <f>H14-105377</f>
        <v>4623</v>
      </c>
      <c r="M14">
        <v>7464</v>
      </c>
      <c r="N14" s="1" t="s">
        <v>58</v>
      </c>
      <c r="O14" t="s">
        <v>71</v>
      </c>
      <c r="R14">
        <v>0</v>
      </c>
      <c r="S14">
        <v>0</v>
      </c>
      <c r="T14" s="2">
        <v>42685</v>
      </c>
      <c r="V14" s="1" t="s">
        <v>43</v>
      </c>
    </row>
    <row r="15" spans="1:37" x14ac:dyDescent="0.25">
      <c r="A15" t="s">
        <v>94</v>
      </c>
      <c r="B15" s="4">
        <v>1</v>
      </c>
      <c r="C15" t="s">
        <v>95</v>
      </c>
      <c r="D15" s="2">
        <v>44827</v>
      </c>
      <c r="E15" s="9">
        <v>104500</v>
      </c>
      <c r="F15" t="s">
        <v>46</v>
      </c>
      <c r="G15" t="s">
        <v>47</v>
      </c>
      <c r="H15" s="9">
        <v>104500</v>
      </c>
      <c r="I15" s="9">
        <v>40000</v>
      </c>
      <c r="J15" s="5">
        <f t="shared" si="0"/>
        <v>38.277511961722489</v>
      </c>
      <c r="K15" s="9">
        <v>106268</v>
      </c>
      <c r="L15" s="9">
        <f>H15-98804</f>
        <v>5696</v>
      </c>
      <c r="M15">
        <v>7464</v>
      </c>
      <c r="N15" s="1" t="s">
        <v>58</v>
      </c>
      <c r="O15" t="s">
        <v>96</v>
      </c>
      <c r="R15">
        <v>0</v>
      </c>
      <c r="S15">
        <v>0</v>
      </c>
      <c r="T15" s="2">
        <v>44518</v>
      </c>
      <c r="V15" s="1" t="s">
        <v>43</v>
      </c>
    </row>
    <row r="16" spans="1:37" x14ac:dyDescent="0.25">
      <c r="A16" t="s">
        <v>63</v>
      </c>
      <c r="B16" s="4">
        <v>1</v>
      </c>
      <c r="C16" t="s">
        <v>64</v>
      </c>
      <c r="D16" s="2">
        <v>44894</v>
      </c>
      <c r="E16" s="9">
        <v>65000</v>
      </c>
      <c r="F16" t="s">
        <v>46</v>
      </c>
      <c r="G16" t="s">
        <v>47</v>
      </c>
      <c r="H16" s="9">
        <v>65000</v>
      </c>
      <c r="I16" s="9">
        <v>21700</v>
      </c>
      <c r="J16" s="5">
        <f t="shared" si="0"/>
        <v>33.384615384615387</v>
      </c>
      <c r="K16" s="9">
        <v>57769</v>
      </c>
      <c r="L16" s="9">
        <f>H16-50305</f>
        <v>14695</v>
      </c>
      <c r="M16">
        <v>7464</v>
      </c>
      <c r="N16" s="1" t="s">
        <v>58</v>
      </c>
      <c r="O16" t="s">
        <v>65</v>
      </c>
      <c r="R16">
        <v>0</v>
      </c>
      <c r="S16">
        <v>0</v>
      </c>
      <c r="T16" s="2">
        <v>44887</v>
      </c>
      <c r="V16" s="1" t="s">
        <v>43</v>
      </c>
    </row>
    <row r="17" spans="1:22" x14ac:dyDescent="0.25">
      <c r="A17" t="s">
        <v>103</v>
      </c>
      <c r="B17" s="4">
        <v>1</v>
      </c>
      <c r="C17" t="s">
        <v>104</v>
      </c>
      <c r="D17" s="2">
        <v>44748</v>
      </c>
      <c r="E17" s="9">
        <v>90000</v>
      </c>
      <c r="F17" t="s">
        <v>46</v>
      </c>
      <c r="G17" t="s">
        <v>47</v>
      </c>
      <c r="H17" s="9">
        <v>90000</v>
      </c>
      <c r="I17" s="9">
        <v>30900</v>
      </c>
      <c r="J17" s="5">
        <f t="shared" si="0"/>
        <v>34.333333333333336</v>
      </c>
      <c r="K17" s="9">
        <v>82176</v>
      </c>
      <c r="L17" s="9">
        <f>H17-74712</f>
        <v>15288</v>
      </c>
      <c r="M17">
        <v>7464</v>
      </c>
      <c r="N17" s="1" t="s">
        <v>58</v>
      </c>
      <c r="O17" t="s">
        <v>105</v>
      </c>
      <c r="R17">
        <v>0</v>
      </c>
      <c r="S17">
        <v>0</v>
      </c>
      <c r="T17" s="2">
        <v>43781</v>
      </c>
      <c r="V17" s="1" t="s">
        <v>43</v>
      </c>
    </row>
    <row r="18" spans="1:22" x14ac:dyDescent="0.25">
      <c r="A18" t="s">
        <v>97</v>
      </c>
      <c r="B18" s="4">
        <v>2</v>
      </c>
      <c r="C18" t="s">
        <v>98</v>
      </c>
      <c r="D18" s="2">
        <v>45152</v>
      </c>
      <c r="E18" s="9">
        <v>103000</v>
      </c>
      <c r="F18" t="s">
        <v>46</v>
      </c>
      <c r="G18" t="s">
        <v>47</v>
      </c>
      <c r="H18" s="9">
        <v>103000</v>
      </c>
      <c r="I18" s="9">
        <v>48100</v>
      </c>
      <c r="J18" s="5">
        <f t="shared" si="0"/>
        <v>46.699029126213595</v>
      </c>
      <c r="K18" s="9">
        <v>101499</v>
      </c>
      <c r="L18" s="9">
        <f>H18-86571</f>
        <v>16429</v>
      </c>
      <c r="M18">
        <v>14928</v>
      </c>
      <c r="N18" s="1" t="s">
        <v>58</v>
      </c>
      <c r="O18" t="s">
        <v>99</v>
      </c>
      <c r="R18">
        <v>0</v>
      </c>
      <c r="S18">
        <v>0</v>
      </c>
      <c r="T18" t="s">
        <v>42</v>
      </c>
      <c r="V18" s="1" t="s">
        <v>43</v>
      </c>
    </row>
    <row r="19" spans="1:22" x14ac:dyDescent="0.25">
      <c r="A19" t="s">
        <v>49</v>
      </c>
      <c r="B19" s="4">
        <v>1</v>
      </c>
      <c r="C19" t="s">
        <v>50</v>
      </c>
      <c r="D19" s="2">
        <v>45322</v>
      </c>
      <c r="E19" s="9">
        <v>130000</v>
      </c>
      <c r="F19" t="s">
        <v>46</v>
      </c>
      <c r="G19" t="s">
        <v>47</v>
      </c>
      <c r="H19" s="9">
        <v>130000</v>
      </c>
      <c r="I19" s="9">
        <v>54700</v>
      </c>
      <c r="J19" s="5">
        <f t="shared" si="0"/>
        <v>42.07692307692308</v>
      </c>
      <c r="K19" s="9">
        <v>109966</v>
      </c>
      <c r="L19" s="9">
        <f>H19-102969</f>
        <v>27031</v>
      </c>
      <c r="M19">
        <v>6997</v>
      </c>
      <c r="N19" s="1" t="s">
        <v>40</v>
      </c>
      <c r="O19" t="s">
        <v>51</v>
      </c>
      <c r="R19">
        <v>0</v>
      </c>
      <c r="S19">
        <v>0</v>
      </c>
      <c r="T19" s="2">
        <v>43781</v>
      </c>
      <c r="V19" s="1" t="s">
        <v>43</v>
      </c>
    </row>
    <row r="20" spans="1:22" x14ac:dyDescent="0.25">
      <c r="A20" t="s">
        <v>91</v>
      </c>
      <c r="B20" s="4">
        <v>2</v>
      </c>
      <c r="C20" t="s">
        <v>92</v>
      </c>
      <c r="D20" s="2">
        <v>44991</v>
      </c>
      <c r="E20" s="9">
        <v>135000</v>
      </c>
      <c r="F20" t="s">
        <v>46</v>
      </c>
      <c r="G20" t="s">
        <v>47</v>
      </c>
      <c r="H20" s="9">
        <v>135000</v>
      </c>
      <c r="I20" s="9">
        <v>43600</v>
      </c>
      <c r="J20" s="5">
        <f t="shared" si="0"/>
        <v>32.296296296296298</v>
      </c>
      <c r="K20" s="9">
        <v>116262</v>
      </c>
      <c r="L20" s="9">
        <f>H20-101334</f>
        <v>33666</v>
      </c>
      <c r="M20">
        <v>14928</v>
      </c>
      <c r="N20" s="1" t="s">
        <v>58</v>
      </c>
      <c r="O20" t="s">
        <v>93</v>
      </c>
      <c r="R20">
        <v>0</v>
      </c>
      <c r="S20">
        <v>0</v>
      </c>
      <c r="T20" t="s">
        <v>42</v>
      </c>
      <c r="V20" s="1" t="s">
        <v>43</v>
      </c>
    </row>
    <row r="21" spans="1:22" x14ac:dyDescent="0.25">
      <c r="A21" t="s">
        <v>100</v>
      </c>
      <c r="B21" s="4">
        <v>1.5</v>
      </c>
      <c r="C21" t="s">
        <v>101</v>
      </c>
      <c r="D21" s="2">
        <v>45140</v>
      </c>
      <c r="E21" s="9">
        <v>126000</v>
      </c>
      <c r="F21" t="s">
        <v>46</v>
      </c>
      <c r="G21" t="s">
        <v>47</v>
      </c>
      <c r="H21" s="9">
        <v>126000</v>
      </c>
      <c r="I21" s="9">
        <v>47400</v>
      </c>
      <c r="J21" s="5">
        <f t="shared" si="0"/>
        <v>37.61904761904762</v>
      </c>
      <c r="K21" s="9">
        <v>100412</v>
      </c>
      <c r="L21" s="9">
        <f>H21-89216</f>
        <v>36784</v>
      </c>
      <c r="M21">
        <v>11196</v>
      </c>
      <c r="N21" s="1" t="s">
        <v>58</v>
      </c>
      <c r="O21" t="s">
        <v>102</v>
      </c>
      <c r="R21">
        <v>0</v>
      </c>
      <c r="S21">
        <v>0</v>
      </c>
      <c r="T21" t="s">
        <v>42</v>
      </c>
      <c r="V21" s="1" t="s">
        <v>43</v>
      </c>
    </row>
    <row r="22" spans="1:22" x14ac:dyDescent="0.25">
      <c r="A22" t="s">
        <v>84</v>
      </c>
      <c r="B22" s="4">
        <v>1</v>
      </c>
      <c r="C22" t="s">
        <v>85</v>
      </c>
      <c r="D22" s="2">
        <v>45350</v>
      </c>
      <c r="E22" s="9">
        <v>185000</v>
      </c>
      <c r="F22" t="s">
        <v>46</v>
      </c>
      <c r="G22" t="s">
        <v>47</v>
      </c>
      <c r="H22" s="9">
        <v>185000</v>
      </c>
      <c r="I22" s="9">
        <v>73300</v>
      </c>
      <c r="J22" s="5">
        <f t="shared" si="0"/>
        <v>39.621621621621621</v>
      </c>
      <c r="K22" s="9">
        <v>147587</v>
      </c>
      <c r="L22" s="9">
        <f>H22-140590</f>
        <v>44410</v>
      </c>
      <c r="M22">
        <v>6997</v>
      </c>
      <c r="N22" s="1" t="s">
        <v>58</v>
      </c>
      <c r="O22" t="s">
        <v>86</v>
      </c>
      <c r="R22">
        <v>0</v>
      </c>
      <c r="S22">
        <v>0</v>
      </c>
      <c r="T22" s="2">
        <v>43363</v>
      </c>
      <c r="V22" s="1" t="s">
        <v>43</v>
      </c>
    </row>
    <row r="23" spans="1:22" x14ac:dyDescent="0.25">
      <c r="A23" t="s">
        <v>81</v>
      </c>
      <c r="B23" s="4">
        <v>1</v>
      </c>
      <c r="C23" t="s">
        <v>82</v>
      </c>
      <c r="D23" s="2">
        <v>44846</v>
      </c>
      <c r="E23" s="9">
        <v>138000</v>
      </c>
      <c r="F23" t="s">
        <v>46</v>
      </c>
      <c r="G23" t="s">
        <v>47</v>
      </c>
      <c r="H23" s="9">
        <v>138000</v>
      </c>
      <c r="I23" s="9">
        <v>28200</v>
      </c>
      <c r="J23" s="5">
        <f t="shared" si="0"/>
        <v>20.434782608695652</v>
      </c>
      <c r="K23" s="9">
        <v>74768</v>
      </c>
      <c r="L23" s="9">
        <f>H23-67304</f>
        <v>70696</v>
      </c>
      <c r="M23">
        <v>7464</v>
      </c>
      <c r="N23" s="1" t="s">
        <v>58</v>
      </c>
      <c r="O23" t="s">
        <v>83</v>
      </c>
      <c r="R23">
        <v>0</v>
      </c>
      <c r="S23">
        <v>0</v>
      </c>
      <c r="T23" s="2">
        <v>43361</v>
      </c>
      <c r="V23" s="1" t="s">
        <v>43</v>
      </c>
    </row>
    <row r="25" spans="1:22" s="3" customFormat="1" x14ac:dyDescent="0.25">
      <c r="B25" s="7"/>
      <c r="D25" s="8"/>
      <c r="E25" s="10"/>
      <c r="H25" s="10"/>
      <c r="I25" s="10"/>
      <c r="J25" s="6"/>
      <c r="K25" s="10"/>
      <c r="L25" s="10"/>
    </row>
    <row r="26" spans="1:22" x14ac:dyDescent="0.25">
      <c r="B26" s="4">
        <f>SUM(B4:B25)</f>
        <v>21.5</v>
      </c>
      <c r="D26" s="2" t="s">
        <v>113</v>
      </c>
      <c r="E26" s="9">
        <f>+SUM(E4:E25)</f>
        <v>1869000</v>
      </c>
      <c r="H26" s="9">
        <f>+SUM(H4:H25)</f>
        <v>1869000</v>
      </c>
      <c r="I26" s="9">
        <f>+SUM(I4:I25)</f>
        <v>797500</v>
      </c>
      <c r="K26" s="9">
        <f>+SUM(K4:K25)</f>
        <v>1872449</v>
      </c>
      <c r="L26" s="9">
        <f>+SUM(L4:L25)</f>
        <v>155626</v>
      </c>
      <c r="M26">
        <f>+SUM(M4:M25)</f>
        <v>159075</v>
      </c>
    </row>
    <row r="29" spans="1:22" x14ac:dyDescent="0.25">
      <c r="C29" s="4" t="s">
        <v>117</v>
      </c>
      <c r="D29" t="s">
        <v>118</v>
      </c>
    </row>
    <row r="30" spans="1:22" x14ac:dyDescent="0.25">
      <c r="C30" s="4">
        <v>1</v>
      </c>
      <c r="D30" s="9">
        <f>SUM(L26/B26)</f>
        <v>7238.4186046511632</v>
      </c>
    </row>
    <row r="31" spans="1:22" x14ac:dyDescent="0.25">
      <c r="C31" s="4">
        <v>1.5</v>
      </c>
      <c r="D31" s="9">
        <f>SUM($D$30*C31)</f>
        <v>10857.627906976744</v>
      </c>
    </row>
    <row r="32" spans="1:22" x14ac:dyDescent="0.25">
      <c r="C32" s="4">
        <v>2</v>
      </c>
      <c r="D32" s="9">
        <f t="shared" ref="D32:D35" si="1">SUM($D$30*C32)</f>
        <v>14476.837209302326</v>
      </c>
    </row>
    <row r="33" spans="1:22" x14ac:dyDescent="0.25">
      <c r="C33" s="4">
        <v>2.5</v>
      </c>
      <c r="D33" s="9">
        <f t="shared" si="1"/>
        <v>18096.046511627908</v>
      </c>
    </row>
    <row r="34" spans="1:22" x14ac:dyDescent="0.25">
      <c r="C34" s="4">
        <v>3</v>
      </c>
      <c r="D34" s="9">
        <f t="shared" si="1"/>
        <v>21715.255813953489</v>
      </c>
    </row>
    <row r="35" spans="1:22" x14ac:dyDescent="0.25">
      <c r="C35" s="4">
        <v>4</v>
      </c>
      <c r="D35" s="9">
        <f t="shared" si="1"/>
        <v>28953.674418604653</v>
      </c>
    </row>
    <row r="37" spans="1:22" x14ac:dyDescent="0.25">
      <c r="A37" t="s">
        <v>72</v>
      </c>
      <c r="B37" s="4" t="s">
        <v>115</v>
      </c>
      <c r="C37" t="s">
        <v>73</v>
      </c>
      <c r="D37" s="2">
        <v>45016</v>
      </c>
      <c r="E37" s="9">
        <v>185000</v>
      </c>
      <c r="F37" t="s">
        <v>46</v>
      </c>
      <c r="G37" t="s">
        <v>47</v>
      </c>
      <c r="H37" s="9">
        <v>185000</v>
      </c>
      <c r="I37" s="9">
        <v>74800</v>
      </c>
      <c r="J37" s="5">
        <f>I37/H37*100</f>
        <v>40.432432432432428</v>
      </c>
      <c r="K37" s="9">
        <v>194814</v>
      </c>
      <c r="L37" s="9">
        <f>H37-169745</f>
        <v>15255</v>
      </c>
      <c r="M37">
        <v>25069</v>
      </c>
      <c r="N37" s="1" t="s">
        <v>58</v>
      </c>
      <c r="O37" t="s">
        <v>74</v>
      </c>
      <c r="R37">
        <v>0</v>
      </c>
      <c r="S37">
        <v>0</v>
      </c>
      <c r="T37" s="2">
        <v>42685</v>
      </c>
      <c r="V37" s="1" t="s">
        <v>43</v>
      </c>
    </row>
    <row r="38" spans="1:22" x14ac:dyDescent="0.25">
      <c r="A38" t="s">
        <v>78</v>
      </c>
      <c r="B38" s="4" t="s">
        <v>116</v>
      </c>
      <c r="C38" t="s">
        <v>79</v>
      </c>
      <c r="D38" s="2">
        <v>45106</v>
      </c>
      <c r="E38" s="9">
        <v>185000</v>
      </c>
      <c r="F38" t="s">
        <v>46</v>
      </c>
      <c r="G38" t="s">
        <v>47</v>
      </c>
      <c r="H38" s="9">
        <v>185000</v>
      </c>
      <c r="I38" s="9">
        <v>101700</v>
      </c>
      <c r="J38" s="5">
        <f>I38/H38*100</f>
        <v>54.972972972972975</v>
      </c>
      <c r="K38" s="9">
        <v>215957</v>
      </c>
      <c r="L38" s="9">
        <f>H38-203398</f>
        <v>-18398</v>
      </c>
      <c r="M38">
        <v>12559</v>
      </c>
      <c r="N38" s="1" t="s">
        <v>58</v>
      </c>
      <c r="O38" t="s">
        <v>80</v>
      </c>
      <c r="R38">
        <v>0</v>
      </c>
      <c r="S38">
        <v>0</v>
      </c>
      <c r="T38" s="2">
        <v>42319</v>
      </c>
      <c r="V38" s="1" t="s">
        <v>43</v>
      </c>
    </row>
    <row r="39" spans="1:22" x14ac:dyDescent="0.25">
      <c r="A39" t="s">
        <v>87</v>
      </c>
      <c r="B39" s="4">
        <v>1</v>
      </c>
      <c r="C39" t="s">
        <v>88</v>
      </c>
      <c r="D39" s="2">
        <v>44677</v>
      </c>
      <c r="E39" s="9">
        <v>93000</v>
      </c>
      <c r="F39" t="s">
        <v>46</v>
      </c>
      <c r="G39" t="s">
        <v>47</v>
      </c>
      <c r="H39" s="9">
        <v>93000</v>
      </c>
      <c r="I39" s="9">
        <v>74900</v>
      </c>
      <c r="J39" s="5">
        <f>I39/H39*100</f>
        <v>80.537634408602159</v>
      </c>
      <c r="K39" s="9">
        <v>195537</v>
      </c>
      <c r="L39" s="9">
        <f>H39-190462</f>
        <v>-97462</v>
      </c>
      <c r="M39">
        <v>5075</v>
      </c>
      <c r="N39" s="1" t="s">
        <v>58</v>
      </c>
      <c r="O39" t="s">
        <v>89</v>
      </c>
      <c r="P39" t="s">
        <v>90</v>
      </c>
      <c r="R39">
        <v>0</v>
      </c>
      <c r="S39">
        <v>0</v>
      </c>
      <c r="T39" s="2">
        <v>42663</v>
      </c>
      <c r="V39" s="1" t="s">
        <v>43</v>
      </c>
    </row>
    <row r="40" spans="1:22" x14ac:dyDescent="0.25">
      <c r="A40" t="s">
        <v>106</v>
      </c>
      <c r="B40" s="4">
        <v>1.5</v>
      </c>
      <c r="C40" t="s">
        <v>107</v>
      </c>
      <c r="D40" s="2">
        <v>44707</v>
      </c>
      <c r="E40" s="9">
        <v>15000</v>
      </c>
      <c r="F40" t="s">
        <v>108</v>
      </c>
      <c r="G40" t="s">
        <v>47</v>
      </c>
      <c r="H40" s="9">
        <v>15000</v>
      </c>
      <c r="I40" s="9">
        <v>27300</v>
      </c>
      <c r="J40" s="5">
        <f>I40/H40*100</f>
        <v>182</v>
      </c>
      <c r="K40" s="9">
        <v>72846</v>
      </c>
      <c r="L40" s="9">
        <f>H40-61650</f>
        <v>-46650</v>
      </c>
      <c r="M40">
        <v>11196</v>
      </c>
      <c r="N40" s="1" t="s">
        <v>58</v>
      </c>
      <c r="O40" t="s">
        <v>109</v>
      </c>
      <c r="R40">
        <v>0</v>
      </c>
      <c r="S40">
        <v>0</v>
      </c>
      <c r="T40" t="s">
        <v>42</v>
      </c>
      <c r="V40" s="1" t="s">
        <v>43</v>
      </c>
    </row>
  </sheetData>
  <sortState xmlns:xlrd2="http://schemas.microsoft.com/office/spreadsheetml/2017/richdata2" ref="A4:AK25">
    <sortCondition ref="L4:L25"/>
  </sortState>
  <mergeCells count="1">
    <mergeCell ref="A1:O1"/>
  </mergeCells>
  <pageMargins left="0.7" right="0.7" top="0.75" bottom="0.75" header="0.3" footer="0.3"/>
  <pageSetup scale="2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9AE7C-051C-40CA-B3DE-6104304939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Assessing</dc:creator>
  <cp:lastModifiedBy>Assessing</cp:lastModifiedBy>
  <cp:lastPrinted>2025-01-14T18:13:28Z</cp:lastPrinted>
  <dcterms:created xsi:type="dcterms:W3CDTF">2025-01-13T21:45:02Z</dcterms:created>
  <dcterms:modified xsi:type="dcterms:W3CDTF">2025-01-14T18:13:40Z</dcterms:modified>
</cp:coreProperties>
</file>