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sessing\Desktop\2025 data\"/>
    </mc:Choice>
  </mc:AlternateContent>
  <xr:revisionPtr revIDLastSave="0" documentId="13_ncr:1_{0A5D7B6C-5111-4EF4-AD4C-AE2C366A3678}" xr6:coauthVersionLast="47" xr6:coauthVersionMax="47" xr10:uidLastSave="{00000000-0000-0000-0000-000000000000}"/>
  <bookViews>
    <workbookView xWindow="-120" yWindow="-120" windowWidth="24240" windowHeight="13140" xr2:uid="{B1451150-0A24-494A-A1B9-65ECED0C736D}"/>
  </bookViews>
  <sheets>
    <sheet name="E.C.F. Analysis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4" i="2" l="1"/>
  <c r="L44" i="2"/>
  <c r="N44" i="2" s="1"/>
  <c r="R44" i="2" s="1"/>
  <c r="I9" i="2"/>
  <c r="L9" i="2"/>
  <c r="N9" i="2" s="1"/>
  <c r="R9" i="2" s="1"/>
  <c r="I10" i="2"/>
  <c r="L10" i="2"/>
  <c r="N10" i="2" s="1"/>
  <c r="R10" i="2" s="1"/>
  <c r="I11" i="2"/>
  <c r="L11" i="2"/>
  <c r="N11" i="2" s="1"/>
  <c r="R11" i="2" s="1"/>
  <c r="I41" i="2"/>
  <c r="L41" i="2"/>
  <c r="N41" i="2" s="1"/>
  <c r="I17" i="2"/>
  <c r="L17" i="2"/>
  <c r="P17" i="2" s="1"/>
  <c r="I39" i="2"/>
  <c r="L39" i="2"/>
  <c r="N39" i="2" s="1"/>
  <c r="I18" i="2"/>
  <c r="L18" i="2"/>
  <c r="N18" i="2" s="1"/>
  <c r="I43" i="2"/>
  <c r="L43" i="2"/>
  <c r="N43" i="2" s="1"/>
  <c r="I13" i="2"/>
  <c r="L13" i="2"/>
  <c r="N13" i="2" s="1"/>
  <c r="I12" i="2"/>
  <c r="L12" i="2"/>
  <c r="P12" i="2" s="1"/>
  <c r="I7" i="2"/>
  <c r="L7" i="2"/>
  <c r="N7" i="2" s="1"/>
  <c r="I8" i="2"/>
  <c r="L8" i="2"/>
  <c r="N8" i="2" s="1"/>
  <c r="I22" i="2"/>
  <c r="L22" i="2"/>
  <c r="P22" i="2" s="1"/>
  <c r="I20" i="2"/>
  <c r="L20" i="2"/>
  <c r="N20" i="2" s="1"/>
  <c r="I5" i="2"/>
  <c r="L5" i="2"/>
  <c r="N5" i="2" s="1"/>
  <c r="I19" i="2"/>
  <c r="L19" i="2"/>
  <c r="N19" i="2" s="1"/>
  <c r="I14" i="2"/>
  <c r="L14" i="2"/>
  <c r="P14" i="2" s="1"/>
  <c r="I15" i="2"/>
  <c r="L15" i="2"/>
  <c r="P15" i="2" s="1"/>
  <c r="I21" i="2"/>
  <c r="L21" i="2"/>
  <c r="N21" i="2" s="1"/>
  <c r="I16" i="2"/>
  <c r="L16" i="2"/>
  <c r="N16" i="2" s="1"/>
  <c r="I40" i="2"/>
  <c r="L40" i="2"/>
  <c r="P40" i="2" s="1"/>
  <c r="I6" i="2"/>
  <c r="L6" i="2"/>
  <c r="P6" i="2" s="1"/>
  <c r="D24" i="2"/>
  <c r="G24" i="2"/>
  <c r="H24" i="2"/>
  <c r="J24" i="2"/>
  <c r="M24" i="2"/>
  <c r="P44" i="2" l="1"/>
  <c r="P10" i="2"/>
  <c r="P11" i="2"/>
  <c r="P9" i="2"/>
  <c r="P19" i="2"/>
  <c r="N6" i="2"/>
  <c r="P8" i="2"/>
  <c r="N40" i="2"/>
  <c r="N15" i="2"/>
  <c r="N22" i="2"/>
  <c r="N12" i="2"/>
  <c r="P41" i="2"/>
  <c r="N14" i="2"/>
  <c r="P20" i="2"/>
  <c r="P13" i="2"/>
  <c r="P43" i="2"/>
  <c r="I25" i="2"/>
  <c r="N17" i="2"/>
  <c r="P16" i="2"/>
  <c r="I26" i="2"/>
  <c r="P5" i="2"/>
  <c r="P18" i="2"/>
  <c r="L24" i="2"/>
  <c r="N25" i="2" s="1"/>
  <c r="P21" i="2"/>
  <c r="P7" i="2"/>
  <c r="P39" i="2"/>
  <c r="Q25" i="2" l="1"/>
  <c r="N26" i="2"/>
  <c r="R39" i="2" s="1"/>
  <c r="P24" i="2"/>
  <c r="R13" i="2"/>
  <c r="R14" i="2"/>
  <c r="R20" i="2"/>
  <c r="R6" i="2"/>
  <c r="R7" i="2"/>
  <c r="R21" i="2"/>
  <c r="R41" i="2"/>
  <c r="R43" i="2"/>
  <c r="R19" i="2"/>
  <c r="R22" i="2"/>
  <c r="R40" i="2"/>
  <c r="R18" i="2"/>
  <c r="R5" i="2"/>
  <c r="R8" i="2"/>
  <c r="R16" i="2"/>
  <c r="R17" i="2"/>
  <c r="R12" i="2"/>
  <c r="R15" i="2"/>
  <c r="R24" i="2" l="1"/>
  <c r="Q26" i="2"/>
  <c r="S26" i="2" s="1"/>
</calcChain>
</file>

<file path=xl/sharedStrings.xml><?xml version="1.0" encoding="utf-8"?>
<sst xmlns="http://schemas.openxmlformats.org/spreadsheetml/2006/main" count="233" uniqueCount="107">
  <si>
    <t>Parcel Number</t>
  </si>
  <si>
    <t>Street Address</t>
  </si>
  <si>
    <t>Sale Date</t>
  </si>
  <si>
    <t>Sale Price</t>
  </si>
  <si>
    <t>Instr.</t>
  </si>
  <si>
    <t>Terms of Sale</t>
  </si>
  <si>
    <t>Adj. Sale $</t>
  </si>
  <si>
    <t>Asd. when Sold</t>
  </si>
  <si>
    <t>Asd/Adj. Sale</t>
  </si>
  <si>
    <t>Cur. Appraisal</t>
  </si>
  <si>
    <t>Land + Yard</t>
  </si>
  <si>
    <t>Bldg. Residual</t>
  </si>
  <si>
    <t>Cost Man. $</t>
  </si>
  <si>
    <t>E.C.F.</t>
  </si>
  <si>
    <t>Floor Area</t>
  </si>
  <si>
    <t>$/Sq.Ft.</t>
  </si>
  <si>
    <t>ECF Area</t>
  </si>
  <si>
    <t>Dev. by Mean (%)</t>
  </si>
  <si>
    <t>Building Style</t>
  </si>
  <si>
    <t>Use Code</t>
  </si>
  <si>
    <t>Land Value</t>
  </si>
  <si>
    <t>Appr. by Eq.</t>
  </si>
  <si>
    <t>Appr. Date</t>
  </si>
  <si>
    <t>Other Parcels in Sale</t>
  </si>
  <si>
    <t>Land Table</t>
  </si>
  <si>
    <t>Property Class</t>
  </si>
  <si>
    <t>Building Depr.</t>
  </si>
  <si>
    <t>Site Characteristics</t>
  </si>
  <si>
    <t>Access</t>
  </si>
  <si>
    <t>Water Supply</t>
  </si>
  <si>
    <t>Sewer</t>
  </si>
  <si>
    <t>Property Restrictions</t>
  </si>
  <si>
    <t>Restriction Notes</t>
  </si>
  <si>
    <t>Waterfont View</t>
  </si>
  <si>
    <t>Waterfront</t>
  </si>
  <si>
    <t>Waterfront Name</t>
  </si>
  <si>
    <t>Waterfront Ownership</t>
  </si>
  <si>
    <t>Waterfront Influences</t>
  </si>
  <si>
    <t>Bottom Character</t>
  </si>
  <si>
    <t>032-500-112-0400-00</t>
  </si>
  <si>
    <t>3441 S SCHOOL</t>
  </si>
  <si>
    <t>CD</t>
  </si>
  <si>
    <t>33-TO BE DETERMINED</t>
  </si>
  <si>
    <t>AKRON</t>
  </si>
  <si>
    <t>1 STORY</t>
  </si>
  <si>
    <t>No</t>
  </si>
  <si>
    <t xml:space="preserve">  /  /    </t>
  </si>
  <si>
    <t>032-500-112-0930-00</t>
  </si>
  <si>
    <t>3419 S PINE ST</t>
  </si>
  <si>
    <t>WD</t>
  </si>
  <si>
    <t>03-ARM'S LENGTH</t>
  </si>
  <si>
    <t>032-500-112-0960-00</t>
  </si>
  <si>
    <t>3413 S PINE ST</t>
  </si>
  <si>
    <t>032-500-400-1500-00</t>
  </si>
  <si>
    <t>3380 S PINE</t>
  </si>
  <si>
    <t>MLC</t>
  </si>
  <si>
    <t>036-016-000-1900-00</t>
  </si>
  <si>
    <t>2144 MAIN</t>
  </si>
  <si>
    <t>FAIR</t>
  </si>
  <si>
    <t>2 STORY HSE</t>
  </si>
  <si>
    <t>036-016-000-3900-00</t>
  </si>
  <si>
    <t>2272 N MAIN ST</t>
  </si>
  <si>
    <t>TRI-LEVEL</t>
  </si>
  <si>
    <t>036-016-000-4000-00</t>
  </si>
  <si>
    <t>2266 N MAIN</t>
  </si>
  <si>
    <t>1 1/2-1 3/4 STO</t>
  </si>
  <si>
    <t>036-017-000-0100-00</t>
  </si>
  <si>
    <t>5206 W CENTER</t>
  </si>
  <si>
    <t>036-017-000-0700-00</t>
  </si>
  <si>
    <t>2287 N MAIN</t>
  </si>
  <si>
    <t>036-017-000-2550-00</t>
  </si>
  <si>
    <t>5138 SHREEVES</t>
  </si>
  <si>
    <t>036-021-000-0300-00</t>
  </si>
  <si>
    <t>4900 SLACK RD</t>
  </si>
  <si>
    <t>036-021-000-2300-02</t>
  </si>
  <si>
    <t>4818 SLACK</t>
  </si>
  <si>
    <t>036-500-151-0800-00</t>
  </si>
  <si>
    <t>5053 CENTER ST</t>
  </si>
  <si>
    <t>036-500-151-1100-00</t>
  </si>
  <si>
    <t>5075 W CENTER</t>
  </si>
  <si>
    <t>036-500-152-0300-00</t>
  </si>
  <si>
    <t>5027 MC LUNEY</t>
  </si>
  <si>
    <t>036-500-152-1200-00</t>
  </si>
  <si>
    <t>036-500-153-0700-00</t>
  </si>
  <si>
    <t>5075 ARMSTRONG ST</t>
  </si>
  <si>
    <t>036-500-200-2800-00</t>
  </si>
  <si>
    <t>1880 CIRCLE</t>
  </si>
  <si>
    <t>036-500-232-1400-00</t>
  </si>
  <si>
    <t>2068 LIBERTY</t>
  </si>
  <si>
    <t>036-500-233-0400-00</t>
  </si>
  <si>
    <t>5018 MAPLE</t>
  </si>
  <si>
    <t>036-500-234-0200-00</t>
  </si>
  <si>
    <t>5134 W CENTER</t>
  </si>
  <si>
    <t>036-500-301-0300-00</t>
  </si>
  <si>
    <t>2163 MAIN</t>
  </si>
  <si>
    <t>LC</t>
  </si>
  <si>
    <t>036-500-400-1200-00</t>
  </si>
  <si>
    <t>4961 POPLAR</t>
  </si>
  <si>
    <t>Totals:</t>
  </si>
  <si>
    <t>Sale. Ratio =&gt;</t>
  </si>
  <si>
    <t>E.C.F. =&gt;</t>
  </si>
  <si>
    <t>Std. Deviation=&gt;</t>
  </si>
  <si>
    <t>Std. Dev. =&gt;</t>
  </si>
  <si>
    <t>Ave. E.C.F. =&gt;</t>
  </si>
  <si>
    <t>Ave. Variance=&gt;</t>
  </si>
  <si>
    <t>Coefficient of Var=&gt;</t>
  </si>
  <si>
    <t>AKRON &amp; FAIRGROVE VILLAGE RES &amp; AGRIC ECF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</si>
</sst>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quotePrefix="1"/>
    <xf numFmtId="0" fontId="0" fillId="0" borderId="1" xfId="0" applyBorder="1"/>
    <xf numFmtId="164" fontId="0" fillId="0" borderId="0" xfId="0" applyNumberFormat="1"/>
    <xf numFmtId="164" fontId="0" fillId="0" borderId="1" xfId="0" applyNumberFormat="1" applyBorder="1"/>
    <xf numFmtId="0" fontId="0" fillId="0" borderId="0" xfId="0" applyBorder="1"/>
    <xf numFmtId="164" fontId="0" fillId="0" borderId="0" xfId="0" applyNumberFormat="1" applyBorder="1"/>
    <xf numFmtId="0" fontId="0" fillId="0" borderId="0" xfId="0" quotePrefix="1" applyBorder="1"/>
    <xf numFmtId="0" fontId="1" fillId="0" borderId="0" xfId="0" applyFont="1" applyAlignment="1">
      <alignment horizontal="center"/>
    </xf>
    <xf numFmtId="14" fontId="0" fillId="0" borderId="0" xfId="0" applyNumberFormat="1"/>
    <xf numFmtId="14" fontId="0" fillId="0" borderId="0" xfId="0" applyNumberFormat="1" applyBorder="1"/>
    <xf numFmtId="14" fontId="0" fillId="0" borderId="1" xfId="0" applyNumberFormat="1" applyBorder="1"/>
    <xf numFmtId="3" fontId="0" fillId="0" borderId="0" xfId="0" applyNumberFormat="1"/>
    <xf numFmtId="3" fontId="0" fillId="0" borderId="0" xfId="0" applyNumberFormat="1" applyBorder="1"/>
    <xf numFmtId="3" fontId="0" fillId="0" borderId="1" xfId="0" applyNumberFormat="1" applyBorder="1"/>
    <xf numFmtId="164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0336A-472F-4870-8E39-8B3FC4C57023}">
  <sheetPr>
    <pageSetUpPr fitToPage="1"/>
  </sheetPr>
  <dimension ref="A1:AM44"/>
  <sheetViews>
    <sheetView tabSelected="1" workbookViewId="0">
      <selection activeCell="N28" sqref="A1:N28"/>
    </sheetView>
  </sheetViews>
  <sheetFormatPr defaultRowHeight="15" x14ac:dyDescent="0.25"/>
  <cols>
    <col min="1" max="1" width="19.140625" bestFit="1" customWidth="1"/>
    <col min="2" max="2" width="19.5703125" bestFit="1" customWidth="1"/>
    <col min="3" max="3" width="10.7109375" style="9" bestFit="1" customWidth="1"/>
    <col min="4" max="4" width="9.140625" style="12"/>
    <col min="7" max="13" width="9.140625" style="12"/>
    <col min="14" max="14" width="9.140625" style="3"/>
  </cols>
  <sheetData>
    <row r="1" spans="1:39" ht="18.75" x14ac:dyDescent="0.3">
      <c r="A1" s="8" t="s">
        <v>106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39" x14ac:dyDescent="0.25">
      <c r="A2" t="s">
        <v>0</v>
      </c>
      <c r="B2" t="s">
        <v>1</v>
      </c>
      <c r="C2" s="9" t="s">
        <v>2</v>
      </c>
      <c r="D2" s="12" t="s">
        <v>3</v>
      </c>
      <c r="E2" t="s">
        <v>4</v>
      </c>
      <c r="F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3" t="s">
        <v>13</v>
      </c>
      <c r="O2" t="s">
        <v>14</v>
      </c>
      <c r="P2" t="s">
        <v>15</v>
      </c>
      <c r="Q2" t="s">
        <v>16</v>
      </c>
      <c r="R2" t="s">
        <v>17</v>
      </c>
      <c r="S2" t="s">
        <v>18</v>
      </c>
      <c r="T2" t="s">
        <v>19</v>
      </c>
      <c r="U2" t="s">
        <v>20</v>
      </c>
      <c r="V2" t="s">
        <v>21</v>
      </c>
      <c r="W2" t="s">
        <v>22</v>
      </c>
      <c r="X2" t="s">
        <v>23</v>
      </c>
      <c r="Y2" t="s">
        <v>24</v>
      </c>
      <c r="Z2" t="s">
        <v>25</v>
      </c>
      <c r="AA2" t="s">
        <v>26</v>
      </c>
      <c r="AB2" t="s">
        <v>27</v>
      </c>
      <c r="AC2" t="s">
        <v>28</v>
      </c>
      <c r="AD2" t="s">
        <v>29</v>
      </c>
      <c r="AE2" t="s">
        <v>30</v>
      </c>
      <c r="AF2" t="s">
        <v>31</v>
      </c>
      <c r="AG2" t="s">
        <v>32</v>
      </c>
      <c r="AH2" t="s">
        <v>33</v>
      </c>
      <c r="AI2" t="s">
        <v>34</v>
      </c>
      <c r="AJ2" t="s">
        <v>35</v>
      </c>
      <c r="AK2" t="s">
        <v>36</v>
      </c>
      <c r="AL2" t="s">
        <v>37</v>
      </c>
      <c r="AM2" t="s">
        <v>38</v>
      </c>
    </row>
    <row r="5" spans="1:39" x14ac:dyDescent="0.25">
      <c r="A5" t="s">
        <v>80</v>
      </c>
      <c r="B5" t="s">
        <v>81</v>
      </c>
      <c r="C5" s="9">
        <v>44677</v>
      </c>
      <c r="D5" s="12">
        <v>93000</v>
      </c>
      <c r="E5" t="s">
        <v>49</v>
      </c>
      <c r="F5" t="s">
        <v>50</v>
      </c>
      <c r="G5" s="12">
        <v>93000</v>
      </c>
      <c r="H5" s="12">
        <v>74900</v>
      </c>
      <c r="I5" s="12">
        <f>H5/G5*100</f>
        <v>80.537634408602159</v>
      </c>
      <c r="J5" s="12">
        <v>195537</v>
      </c>
      <c r="K5" s="12">
        <v>5075</v>
      </c>
      <c r="L5" s="12">
        <f>G5-K5</f>
        <v>87925</v>
      </c>
      <c r="M5" s="12">
        <v>244182.046875</v>
      </c>
      <c r="N5" s="3">
        <f>L5/M5</f>
        <v>0.36007970743651752</v>
      </c>
      <c r="O5">
        <v>2764</v>
      </c>
      <c r="P5">
        <f>L5/O5</f>
        <v>31.810781476121562</v>
      </c>
      <c r="Q5" s="1" t="s">
        <v>58</v>
      </c>
      <c r="R5">
        <f>ABS(N14-N5)*100</f>
        <v>40.596295078641219</v>
      </c>
      <c r="S5" t="s">
        <v>59</v>
      </c>
      <c r="U5">
        <v>5075</v>
      </c>
      <c r="V5" t="s">
        <v>45</v>
      </c>
      <c r="W5" t="s">
        <v>46</v>
      </c>
      <c r="X5" t="s">
        <v>82</v>
      </c>
      <c r="Z5">
        <v>401</v>
      </c>
      <c r="AA5">
        <v>67</v>
      </c>
    </row>
    <row r="6" spans="1:39" x14ac:dyDescent="0.25">
      <c r="A6" s="5" t="s">
        <v>96</v>
      </c>
      <c r="B6" s="5" t="s">
        <v>97</v>
      </c>
      <c r="C6" s="10">
        <v>45339</v>
      </c>
      <c r="D6" s="13">
        <v>50500</v>
      </c>
      <c r="E6" s="5" t="s">
        <v>49</v>
      </c>
      <c r="F6" s="5" t="s">
        <v>50</v>
      </c>
      <c r="G6" s="13">
        <v>50500</v>
      </c>
      <c r="H6" s="13">
        <v>32200</v>
      </c>
      <c r="I6" s="13">
        <f>H6/G6*100</f>
        <v>63.762376237623762</v>
      </c>
      <c r="J6" s="13">
        <v>64533</v>
      </c>
      <c r="K6" s="13">
        <v>6997</v>
      </c>
      <c r="L6" s="13">
        <f>G6-K6</f>
        <v>43503</v>
      </c>
      <c r="M6" s="13">
        <v>77856.5625</v>
      </c>
      <c r="N6" s="6">
        <f>L6/M6</f>
        <v>0.55875829349645378</v>
      </c>
      <c r="O6" s="5">
        <v>960</v>
      </c>
      <c r="P6" s="5">
        <f>L6/O6</f>
        <v>45.315624999999997</v>
      </c>
      <c r="Q6" s="7" t="s">
        <v>58</v>
      </c>
      <c r="R6" s="5">
        <f>ABS(N9-N6)*100</f>
        <v>11.156856944002936</v>
      </c>
      <c r="S6" s="5" t="s">
        <v>44</v>
      </c>
      <c r="T6" s="5"/>
      <c r="U6" s="5">
        <v>6997</v>
      </c>
      <c r="V6" s="5" t="s">
        <v>45</v>
      </c>
      <c r="W6" s="5" t="s">
        <v>46</v>
      </c>
      <c r="X6" s="5"/>
      <c r="Y6" s="5"/>
      <c r="Z6" s="5">
        <v>401</v>
      </c>
      <c r="AA6" s="5">
        <v>53</v>
      </c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</row>
    <row r="7" spans="1:39" x14ac:dyDescent="0.25">
      <c r="A7" t="s">
        <v>72</v>
      </c>
      <c r="B7" t="s">
        <v>73</v>
      </c>
      <c r="C7" s="9">
        <v>44655</v>
      </c>
      <c r="D7" s="12">
        <v>65000</v>
      </c>
      <c r="E7" t="s">
        <v>55</v>
      </c>
      <c r="F7" t="s">
        <v>50</v>
      </c>
      <c r="G7" s="12">
        <v>65000</v>
      </c>
      <c r="H7" s="12">
        <v>31300</v>
      </c>
      <c r="I7" s="12">
        <f>H7/G7*100</f>
        <v>48.153846153846153</v>
      </c>
      <c r="J7" s="12">
        <v>82893</v>
      </c>
      <c r="K7" s="12">
        <v>7464</v>
      </c>
      <c r="L7" s="12">
        <f>G7-K7</f>
        <v>57536</v>
      </c>
      <c r="M7" s="12">
        <v>96703.84375</v>
      </c>
      <c r="N7" s="3">
        <f>L7/M7</f>
        <v>0.59497117972624536</v>
      </c>
      <c r="O7">
        <v>1436</v>
      </c>
      <c r="P7">
        <f>L7/O7</f>
        <v>40.066852367688021</v>
      </c>
      <c r="Q7" s="1" t="s">
        <v>58</v>
      </c>
      <c r="R7">
        <f>ABS(N21-N7)*100</f>
        <v>40.87402867777319</v>
      </c>
      <c r="S7" t="s">
        <v>44</v>
      </c>
      <c r="U7">
        <v>7464</v>
      </c>
      <c r="V7" t="s">
        <v>45</v>
      </c>
      <c r="W7" t="s">
        <v>46</v>
      </c>
      <c r="Z7">
        <v>401</v>
      </c>
      <c r="AA7">
        <v>57</v>
      </c>
    </row>
    <row r="8" spans="1:39" x14ac:dyDescent="0.25">
      <c r="A8" t="s">
        <v>74</v>
      </c>
      <c r="B8" t="s">
        <v>75</v>
      </c>
      <c r="C8" s="9">
        <v>45106</v>
      </c>
      <c r="D8" s="12">
        <v>185000</v>
      </c>
      <c r="E8" t="s">
        <v>49</v>
      </c>
      <c r="F8" t="s">
        <v>50</v>
      </c>
      <c r="G8" s="12">
        <v>185000</v>
      </c>
      <c r="H8" s="12">
        <v>101700</v>
      </c>
      <c r="I8" s="12">
        <f>H8/G8*100</f>
        <v>54.972972972972975</v>
      </c>
      <c r="J8" s="12">
        <v>215957</v>
      </c>
      <c r="K8" s="12">
        <v>12559</v>
      </c>
      <c r="L8" s="12">
        <f>G8-K8</f>
        <v>172441</v>
      </c>
      <c r="M8" s="12">
        <v>260766.671875</v>
      </c>
      <c r="N8" s="3">
        <f>L8/M8</f>
        <v>0.66128466019101007</v>
      </c>
      <c r="O8">
        <v>1932</v>
      </c>
      <c r="P8">
        <f>L8/O8</f>
        <v>89.255175983436857</v>
      </c>
      <c r="Q8" s="1" t="s">
        <v>58</v>
      </c>
      <c r="R8">
        <f>ABS(N21-N8)*100</f>
        <v>34.242680631296722</v>
      </c>
      <c r="S8" t="s">
        <v>59</v>
      </c>
      <c r="U8">
        <v>12559</v>
      </c>
      <c r="V8" t="s">
        <v>45</v>
      </c>
      <c r="W8" t="s">
        <v>46</v>
      </c>
      <c r="Z8">
        <v>401</v>
      </c>
      <c r="AA8">
        <v>77</v>
      </c>
    </row>
    <row r="9" spans="1:39" x14ac:dyDescent="0.25">
      <c r="A9" t="s">
        <v>56</v>
      </c>
      <c r="B9" t="s">
        <v>57</v>
      </c>
      <c r="C9" s="9">
        <v>44879</v>
      </c>
      <c r="D9" s="12">
        <v>87000</v>
      </c>
      <c r="E9" t="s">
        <v>49</v>
      </c>
      <c r="F9" t="s">
        <v>50</v>
      </c>
      <c r="G9" s="12">
        <v>87000</v>
      </c>
      <c r="H9" s="12">
        <v>37700</v>
      </c>
      <c r="I9" s="12">
        <f>H9/G9*100</f>
        <v>43.333333333333336</v>
      </c>
      <c r="J9" s="12">
        <v>100013</v>
      </c>
      <c r="K9" s="12">
        <v>7464</v>
      </c>
      <c r="L9" s="12">
        <f>G9-K9</f>
        <v>79536</v>
      </c>
      <c r="M9" s="12">
        <v>118652.5625</v>
      </c>
      <c r="N9" s="3">
        <f>L9/M9</f>
        <v>0.67032686293648314</v>
      </c>
      <c r="O9">
        <v>1800</v>
      </c>
      <c r="P9">
        <f>L9/O9</f>
        <v>44.186666666666667</v>
      </c>
      <c r="Q9" s="1" t="s">
        <v>58</v>
      </c>
      <c r="R9">
        <f>ABS(N29-N9)*100</f>
        <v>67.032686293648311</v>
      </c>
      <c r="S9" t="s">
        <v>59</v>
      </c>
      <c r="U9">
        <v>7464</v>
      </c>
      <c r="V9" t="s">
        <v>45</v>
      </c>
      <c r="W9" t="s">
        <v>46</v>
      </c>
      <c r="Z9">
        <v>401</v>
      </c>
      <c r="AA9">
        <v>62</v>
      </c>
    </row>
    <row r="10" spans="1:39" x14ac:dyDescent="0.25">
      <c r="A10" t="s">
        <v>53</v>
      </c>
      <c r="B10" t="s">
        <v>54</v>
      </c>
      <c r="C10" s="9">
        <v>45152</v>
      </c>
      <c r="D10" s="12">
        <v>163000</v>
      </c>
      <c r="E10" t="s">
        <v>49</v>
      </c>
      <c r="F10" t="s">
        <v>50</v>
      </c>
      <c r="G10" s="12">
        <v>163000</v>
      </c>
      <c r="H10" s="12">
        <v>84300</v>
      </c>
      <c r="I10" s="12">
        <f>H10/G10*100</f>
        <v>51.717791411042946</v>
      </c>
      <c r="J10" s="12">
        <v>178737</v>
      </c>
      <c r="K10" s="12">
        <v>14928</v>
      </c>
      <c r="L10" s="12">
        <f>G10-K10</f>
        <v>148072</v>
      </c>
      <c r="M10" s="12">
        <v>210011.53125</v>
      </c>
      <c r="N10" s="3">
        <f>L10/M10</f>
        <v>0.70506604622454516</v>
      </c>
      <c r="O10">
        <v>1856</v>
      </c>
      <c r="P10">
        <f>L10/O10</f>
        <v>79.78017241379311</v>
      </c>
      <c r="Q10" s="1" t="s">
        <v>43</v>
      </c>
      <c r="R10">
        <f>ABS(N31-N10)*100</f>
        <v>70.506604622454518</v>
      </c>
      <c r="S10" t="s">
        <v>44</v>
      </c>
      <c r="U10">
        <v>14928</v>
      </c>
      <c r="V10" t="s">
        <v>45</v>
      </c>
      <c r="W10" t="s">
        <v>46</v>
      </c>
      <c r="Z10">
        <v>401</v>
      </c>
      <c r="AA10">
        <v>68</v>
      </c>
    </row>
    <row r="11" spans="1:39" x14ac:dyDescent="0.25">
      <c r="A11" t="s">
        <v>47</v>
      </c>
      <c r="B11" t="s">
        <v>48</v>
      </c>
      <c r="C11" s="9">
        <v>44795</v>
      </c>
      <c r="D11" s="12">
        <v>185000</v>
      </c>
      <c r="E11" t="s">
        <v>49</v>
      </c>
      <c r="F11" t="s">
        <v>50</v>
      </c>
      <c r="G11" s="12">
        <v>185000</v>
      </c>
      <c r="H11" s="12">
        <v>75100</v>
      </c>
      <c r="I11" s="12">
        <f>H11/G11*100</f>
        <v>40.594594594594597</v>
      </c>
      <c r="J11" s="12">
        <v>198637</v>
      </c>
      <c r="K11" s="12">
        <v>7464</v>
      </c>
      <c r="L11" s="12">
        <f>G11-K11</f>
        <v>177536</v>
      </c>
      <c r="M11" s="12">
        <v>245093.59375</v>
      </c>
      <c r="N11" s="3">
        <f>L11/M11</f>
        <v>0.72436001807982797</v>
      </c>
      <c r="O11">
        <v>2408</v>
      </c>
      <c r="P11">
        <f>L11/O11</f>
        <v>73.72757475083057</v>
      </c>
      <c r="Q11" s="1" t="s">
        <v>43</v>
      </c>
      <c r="R11">
        <f>ABS(N35-N11)*100</f>
        <v>72.436001807982791</v>
      </c>
      <c r="S11" t="s">
        <v>44</v>
      </c>
      <c r="U11">
        <v>7464</v>
      </c>
      <c r="V11" t="s">
        <v>45</v>
      </c>
      <c r="W11" t="s">
        <v>46</v>
      </c>
      <c r="Z11">
        <v>401</v>
      </c>
      <c r="AA11">
        <v>74</v>
      </c>
    </row>
    <row r="12" spans="1:39" x14ac:dyDescent="0.25">
      <c r="A12" t="s">
        <v>70</v>
      </c>
      <c r="B12" t="s">
        <v>71</v>
      </c>
      <c r="C12" s="9">
        <v>45016</v>
      </c>
      <c r="D12" s="12">
        <v>185000</v>
      </c>
      <c r="E12" t="s">
        <v>49</v>
      </c>
      <c r="F12" t="s">
        <v>50</v>
      </c>
      <c r="G12" s="12">
        <v>185000</v>
      </c>
      <c r="H12" s="12">
        <v>74800</v>
      </c>
      <c r="I12" s="12">
        <f>H12/G12*100</f>
        <v>40.432432432432428</v>
      </c>
      <c r="J12" s="12">
        <v>194814</v>
      </c>
      <c r="K12" s="12">
        <v>25069</v>
      </c>
      <c r="L12" s="12">
        <f>G12-K12</f>
        <v>159931</v>
      </c>
      <c r="M12" s="12">
        <v>217621.79847756409</v>
      </c>
      <c r="N12" s="3">
        <f>L12/M12</f>
        <v>0.73490340176785285</v>
      </c>
      <c r="O12">
        <v>1584</v>
      </c>
      <c r="P12">
        <f>L12/O12</f>
        <v>100.9665404040404</v>
      </c>
      <c r="Q12" s="1" t="s">
        <v>58</v>
      </c>
      <c r="R12">
        <f>ABS(N27-N12)*100</f>
        <v>73.490340176785281</v>
      </c>
      <c r="S12" t="s">
        <v>62</v>
      </c>
      <c r="U12">
        <v>25069</v>
      </c>
      <c r="V12" t="s">
        <v>45</v>
      </c>
      <c r="W12" t="s">
        <v>46</v>
      </c>
      <c r="Z12">
        <v>401</v>
      </c>
      <c r="AA12">
        <v>69</v>
      </c>
    </row>
    <row r="13" spans="1:39" x14ac:dyDescent="0.25">
      <c r="A13" t="s">
        <v>68</v>
      </c>
      <c r="B13" t="s">
        <v>69</v>
      </c>
      <c r="C13" s="9">
        <v>44800</v>
      </c>
      <c r="D13" s="12">
        <v>110000</v>
      </c>
      <c r="E13" t="s">
        <v>49</v>
      </c>
      <c r="F13" t="s">
        <v>50</v>
      </c>
      <c r="G13" s="12">
        <v>110000</v>
      </c>
      <c r="H13" s="12">
        <v>42700</v>
      </c>
      <c r="I13" s="12">
        <f>H13/G13*100</f>
        <v>38.81818181818182</v>
      </c>
      <c r="J13" s="12">
        <v>112841</v>
      </c>
      <c r="K13" s="12">
        <v>10520</v>
      </c>
      <c r="L13" s="12">
        <f>G13-K13</f>
        <v>99480</v>
      </c>
      <c r="M13" s="12">
        <v>131180.765625</v>
      </c>
      <c r="N13" s="3">
        <f>L13/M13</f>
        <v>0.75834288301364683</v>
      </c>
      <c r="O13">
        <v>1050</v>
      </c>
      <c r="P13">
        <f>L13/O13</f>
        <v>94.742857142857147</v>
      </c>
      <c r="Q13" s="1" t="s">
        <v>58</v>
      </c>
      <c r="R13">
        <f>ABS(N29-N13)*100</f>
        <v>75.83428830136468</v>
      </c>
      <c r="S13" t="s">
        <v>44</v>
      </c>
      <c r="U13">
        <v>7464</v>
      </c>
      <c r="V13" t="s">
        <v>45</v>
      </c>
      <c r="W13" t="s">
        <v>46</v>
      </c>
      <c r="Z13">
        <v>401</v>
      </c>
      <c r="AA13">
        <v>69</v>
      </c>
    </row>
    <row r="14" spans="1:39" x14ac:dyDescent="0.25">
      <c r="A14" t="s">
        <v>85</v>
      </c>
      <c r="B14" t="s">
        <v>86</v>
      </c>
      <c r="C14" s="9">
        <v>44827</v>
      </c>
      <c r="D14" s="12">
        <v>104500</v>
      </c>
      <c r="E14" t="s">
        <v>49</v>
      </c>
      <c r="F14" t="s">
        <v>50</v>
      </c>
      <c r="G14" s="12">
        <v>104500</v>
      </c>
      <c r="H14" s="12">
        <v>40000</v>
      </c>
      <c r="I14" s="12">
        <f>H14/G14*100</f>
        <v>38.277511961722489</v>
      </c>
      <c r="J14" s="12">
        <v>106268</v>
      </c>
      <c r="K14" s="12">
        <v>7464</v>
      </c>
      <c r="L14" s="12">
        <f>G14-K14</f>
        <v>97036</v>
      </c>
      <c r="M14" s="12">
        <v>126671.796875</v>
      </c>
      <c r="N14" s="3">
        <f>L14/M14</f>
        <v>0.76604265822292972</v>
      </c>
      <c r="O14">
        <v>1050</v>
      </c>
      <c r="P14">
        <f>L14/O14</f>
        <v>92.415238095238095</v>
      </c>
      <c r="Q14" s="1" t="s">
        <v>58</v>
      </c>
      <c r="R14">
        <f>ABS(N22-N14)*100</f>
        <v>74.676608663062481</v>
      </c>
      <c r="S14" t="s">
        <v>44</v>
      </c>
      <c r="U14">
        <v>7464</v>
      </c>
      <c r="V14" t="s">
        <v>45</v>
      </c>
      <c r="W14" t="s">
        <v>46</v>
      </c>
      <c r="Z14">
        <v>401</v>
      </c>
      <c r="AA14">
        <v>72</v>
      </c>
    </row>
    <row r="15" spans="1:39" x14ac:dyDescent="0.25">
      <c r="A15" t="s">
        <v>87</v>
      </c>
      <c r="B15" t="s">
        <v>88</v>
      </c>
      <c r="C15" s="9">
        <v>45152</v>
      </c>
      <c r="D15" s="12">
        <v>103000</v>
      </c>
      <c r="E15" t="s">
        <v>49</v>
      </c>
      <c r="F15" t="s">
        <v>50</v>
      </c>
      <c r="G15" s="12">
        <v>103000</v>
      </c>
      <c r="H15" s="12">
        <v>48100</v>
      </c>
      <c r="I15" s="12">
        <f>H15/G15*100</f>
        <v>46.699029126213595</v>
      </c>
      <c r="J15" s="12">
        <v>101499</v>
      </c>
      <c r="K15" s="12">
        <v>14928</v>
      </c>
      <c r="L15" s="12">
        <f>G15-K15</f>
        <v>88072</v>
      </c>
      <c r="M15" s="12">
        <v>110988.4609375</v>
      </c>
      <c r="N15" s="3">
        <f>L15/M15</f>
        <v>0.79352393263291798</v>
      </c>
      <c r="O15">
        <v>1205</v>
      </c>
      <c r="P15">
        <f>L15/O15</f>
        <v>73.088796680497921</v>
      </c>
      <c r="Q15" s="1" t="s">
        <v>58</v>
      </c>
      <c r="R15">
        <f>ABS(N22-N15)*100</f>
        <v>71.928481222063652</v>
      </c>
      <c r="S15" t="s">
        <v>65</v>
      </c>
      <c r="U15">
        <v>14928</v>
      </c>
      <c r="V15" t="s">
        <v>45</v>
      </c>
      <c r="W15" t="s">
        <v>46</v>
      </c>
      <c r="Z15">
        <v>401</v>
      </c>
      <c r="AA15">
        <v>67</v>
      </c>
    </row>
    <row r="16" spans="1:39" x14ac:dyDescent="0.25">
      <c r="A16" t="s">
        <v>91</v>
      </c>
      <c r="B16" t="s">
        <v>92</v>
      </c>
      <c r="C16" s="9">
        <v>44748</v>
      </c>
      <c r="D16" s="12">
        <v>90000</v>
      </c>
      <c r="E16" t="s">
        <v>49</v>
      </c>
      <c r="F16" t="s">
        <v>50</v>
      </c>
      <c r="G16" s="12">
        <v>90000</v>
      </c>
      <c r="H16" s="12">
        <v>30900</v>
      </c>
      <c r="I16" s="12">
        <f>H16/G16*100</f>
        <v>34.333333333333336</v>
      </c>
      <c r="J16" s="12">
        <v>82176</v>
      </c>
      <c r="K16" s="12">
        <v>7464</v>
      </c>
      <c r="L16" s="12">
        <f>G16-K16</f>
        <v>82536</v>
      </c>
      <c r="M16" s="12">
        <v>95784.6171875</v>
      </c>
      <c r="N16" s="3">
        <f>L16/M16</f>
        <v>0.86168324751389247</v>
      </c>
      <c r="O16">
        <v>972</v>
      </c>
      <c r="P16">
        <f>L16/O16</f>
        <v>84.913580246913583</v>
      </c>
      <c r="Q16" s="1" t="s">
        <v>58</v>
      </c>
      <c r="R16">
        <f>ABS(N21-N16)*100</f>
        <v>14.202821899008477</v>
      </c>
      <c r="S16" t="s">
        <v>44</v>
      </c>
      <c r="U16">
        <v>7464</v>
      </c>
      <c r="V16" t="s">
        <v>45</v>
      </c>
      <c r="W16" t="s">
        <v>46</v>
      </c>
      <c r="Z16">
        <v>401</v>
      </c>
      <c r="AA16">
        <v>73</v>
      </c>
    </row>
    <row r="17" spans="1:27" x14ac:dyDescent="0.25">
      <c r="A17" t="s">
        <v>51</v>
      </c>
      <c r="B17" t="s">
        <v>52</v>
      </c>
      <c r="C17" s="9">
        <v>45322</v>
      </c>
      <c r="D17" s="12">
        <v>130000</v>
      </c>
      <c r="E17" t="s">
        <v>49</v>
      </c>
      <c r="F17" t="s">
        <v>50</v>
      </c>
      <c r="G17" s="12">
        <v>130000</v>
      </c>
      <c r="H17" s="12">
        <v>54700</v>
      </c>
      <c r="I17" s="12">
        <f>H17/G17*100</f>
        <v>42.07692307692308</v>
      </c>
      <c r="J17" s="12">
        <v>109966</v>
      </c>
      <c r="K17" s="12">
        <v>6997</v>
      </c>
      <c r="L17" s="12">
        <f>G17-K17</f>
        <v>123003</v>
      </c>
      <c r="M17" s="12">
        <v>139335.59375</v>
      </c>
      <c r="N17" s="3">
        <f>L17/M17</f>
        <v>0.88278232926394662</v>
      </c>
      <c r="O17">
        <v>1044</v>
      </c>
      <c r="P17">
        <f>L17/O17</f>
        <v>117.81896551724138</v>
      </c>
      <c r="Q17" s="1" t="s">
        <v>43</v>
      </c>
      <c r="R17" t="e">
        <f>ABS(#REF!-N17)*100</f>
        <v>#REF!</v>
      </c>
      <c r="S17" t="s">
        <v>44</v>
      </c>
      <c r="U17">
        <v>6997</v>
      </c>
      <c r="V17" t="s">
        <v>45</v>
      </c>
      <c r="W17" t="s">
        <v>46</v>
      </c>
      <c r="Z17">
        <v>401</v>
      </c>
      <c r="AA17">
        <v>69</v>
      </c>
    </row>
    <row r="18" spans="1:27" x14ac:dyDescent="0.25">
      <c r="A18" t="s">
        <v>63</v>
      </c>
      <c r="B18" t="s">
        <v>64</v>
      </c>
      <c r="C18" s="9">
        <v>44894</v>
      </c>
      <c r="D18" s="12">
        <v>65000</v>
      </c>
      <c r="E18" t="s">
        <v>49</v>
      </c>
      <c r="F18" t="s">
        <v>50</v>
      </c>
      <c r="G18" s="12">
        <v>65000</v>
      </c>
      <c r="H18" s="12">
        <v>21700</v>
      </c>
      <c r="I18" s="12">
        <f>H18/G18*100</f>
        <v>33.384615384615387</v>
      </c>
      <c r="J18" s="12">
        <v>57769</v>
      </c>
      <c r="K18" s="12">
        <v>7464</v>
      </c>
      <c r="L18" s="12">
        <f>G18-K18</f>
        <v>57536</v>
      </c>
      <c r="M18" s="12">
        <v>64493.58984375</v>
      </c>
      <c r="N18" s="3">
        <f>L18/M18</f>
        <v>0.89211966862743564</v>
      </c>
      <c r="O18">
        <v>600</v>
      </c>
      <c r="P18">
        <f>L18/O18</f>
        <v>95.893333333333331</v>
      </c>
      <c r="Q18" s="1" t="s">
        <v>58</v>
      </c>
      <c r="R18">
        <f>ABS(N36-N18)*100</f>
        <v>89.211966862743566</v>
      </c>
      <c r="S18" t="s">
        <v>65</v>
      </c>
      <c r="U18">
        <v>7464</v>
      </c>
      <c r="V18" t="s">
        <v>45</v>
      </c>
      <c r="W18" t="s">
        <v>46</v>
      </c>
      <c r="Z18">
        <v>401</v>
      </c>
      <c r="AA18">
        <v>63</v>
      </c>
    </row>
    <row r="19" spans="1:27" x14ac:dyDescent="0.25">
      <c r="A19" t="s">
        <v>83</v>
      </c>
      <c r="B19" t="s">
        <v>84</v>
      </c>
      <c r="C19" s="9">
        <v>44991</v>
      </c>
      <c r="D19" s="12">
        <v>135000</v>
      </c>
      <c r="E19" t="s">
        <v>49</v>
      </c>
      <c r="F19" t="s">
        <v>50</v>
      </c>
      <c r="G19" s="12">
        <v>135000</v>
      </c>
      <c r="H19" s="12">
        <v>43600</v>
      </c>
      <c r="I19" s="12">
        <f>H19/G19*100</f>
        <v>32.296296296296298</v>
      </c>
      <c r="J19" s="12">
        <v>116262</v>
      </c>
      <c r="K19" s="12">
        <v>14928</v>
      </c>
      <c r="L19" s="12">
        <f>G19-K19</f>
        <v>120072</v>
      </c>
      <c r="M19" s="12">
        <v>129915.3828125</v>
      </c>
      <c r="N19" s="3">
        <f>L19/M19</f>
        <v>0.92423235340262644</v>
      </c>
      <c r="O19">
        <v>1404</v>
      </c>
      <c r="P19">
        <f>L19/O19</f>
        <v>85.521367521367523</v>
      </c>
      <c r="Q19" s="1" t="s">
        <v>58</v>
      </c>
      <c r="R19">
        <f>ABS(N28-N19)*100</f>
        <v>92.42323534026265</v>
      </c>
      <c r="S19" t="s">
        <v>44</v>
      </c>
      <c r="U19">
        <v>14928</v>
      </c>
      <c r="V19" t="s">
        <v>45</v>
      </c>
      <c r="W19" t="s">
        <v>46</v>
      </c>
      <c r="Z19">
        <v>401</v>
      </c>
      <c r="AA19">
        <v>62</v>
      </c>
    </row>
    <row r="20" spans="1:27" x14ac:dyDescent="0.25">
      <c r="A20" t="s">
        <v>78</v>
      </c>
      <c r="B20" t="s">
        <v>79</v>
      </c>
      <c r="C20" s="9">
        <v>45350</v>
      </c>
      <c r="D20" s="12">
        <v>185000</v>
      </c>
      <c r="E20" t="s">
        <v>49</v>
      </c>
      <c r="F20" t="s">
        <v>50</v>
      </c>
      <c r="G20" s="12">
        <v>185000</v>
      </c>
      <c r="H20" s="12">
        <v>73300</v>
      </c>
      <c r="I20" s="12">
        <f>H20/G20*100</f>
        <v>39.621621621621621</v>
      </c>
      <c r="J20" s="12">
        <v>147587</v>
      </c>
      <c r="K20" s="12">
        <v>6997</v>
      </c>
      <c r="L20" s="12">
        <f>G20-K20</f>
        <v>178003</v>
      </c>
      <c r="M20" s="12">
        <v>190243.57049221921</v>
      </c>
      <c r="N20" s="3">
        <f>L20/M20</f>
        <v>0.93565842745408401</v>
      </c>
      <c r="O20">
        <v>1838</v>
      </c>
      <c r="P20">
        <f>L20/O20</f>
        <v>96.846028291621323</v>
      </c>
      <c r="Q20" s="1" t="s">
        <v>58</v>
      </c>
      <c r="R20">
        <f>ABS(N31-N20)*100</f>
        <v>93.565842745408403</v>
      </c>
      <c r="S20" t="s">
        <v>65</v>
      </c>
      <c r="U20">
        <v>6997</v>
      </c>
      <c r="V20" t="s">
        <v>45</v>
      </c>
      <c r="W20" t="s">
        <v>46</v>
      </c>
      <c r="Z20">
        <v>401</v>
      </c>
      <c r="AA20">
        <v>77</v>
      </c>
    </row>
    <row r="21" spans="1:27" x14ac:dyDescent="0.25">
      <c r="A21" t="s">
        <v>89</v>
      </c>
      <c r="B21" t="s">
        <v>90</v>
      </c>
      <c r="C21" s="9">
        <v>45140</v>
      </c>
      <c r="D21" s="12">
        <v>126000</v>
      </c>
      <c r="E21" t="s">
        <v>49</v>
      </c>
      <c r="F21" t="s">
        <v>50</v>
      </c>
      <c r="G21" s="12">
        <v>126000</v>
      </c>
      <c r="H21" s="12">
        <v>47400</v>
      </c>
      <c r="I21" s="12">
        <f>H21/G21*100</f>
        <v>37.61904761904762</v>
      </c>
      <c r="J21" s="12">
        <v>100412</v>
      </c>
      <c r="K21" s="12">
        <v>11196</v>
      </c>
      <c r="L21" s="12">
        <f>G21-K21</f>
        <v>114804</v>
      </c>
      <c r="M21" s="12">
        <v>114379.484375</v>
      </c>
      <c r="N21" s="3">
        <f>L21/M21</f>
        <v>1.0037114665039772</v>
      </c>
      <c r="O21">
        <v>1044</v>
      </c>
      <c r="P21">
        <f>L21/O21</f>
        <v>109.96551724137932</v>
      </c>
      <c r="Q21" s="1" t="s">
        <v>58</v>
      </c>
      <c r="R21">
        <f>ABS(N27-N21)*100</f>
        <v>100.37114665039772</v>
      </c>
      <c r="S21" t="s">
        <v>44</v>
      </c>
      <c r="U21">
        <v>11196</v>
      </c>
      <c r="V21" t="s">
        <v>45</v>
      </c>
      <c r="W21" t="s">
        <v>46</v>
      </c>
      <c r="Z21">
        <v>401</v>
      </c>
      <c r="AA21">
        <v>67</v>
      </c>
    </row>
    <row r="22" spans="1:27" x14ac:dyDescent="0.25">
      <c r="A22" t="s">
        <v>76</v>
      </c>
      <c r="B22" t="s">
        <v>77</v>
      </c>
      <c r="C22" s="9">
        <v>44846</v>
      </c>
      <c r="D22" s="12">
        <v>138000</v>
      </c>
      <c r="E22" t="s">
        <v>49</v>
      </c>
      <c r="F22" t="s">
        <v>50</v>
      </c>
      <c r="G22" s="12">
        <v>138000</v>
      </c>
      <c r="H22" s="12">
        <v>28200</v>
      </c>
      <c r="I22" s="12">
        <f>H22/G22*100</f>
        <v>20.434782608695652</v>
      </c>
      <c r="J22" s="12">
        <v>74768</v>
      </c>
      <c r="K22" s="12">
        <v>7464</v>
      </c>
      <c r="L22" s="12">
        <f>G22-K22</f>
        <v>130536</v>
      </c>
      <c r="M22" s="12">
        <v>86287.1796875</v>
      </c>
      <c r="N22" s="3">
        <f>L22/M22</f>
        <v>1.5128087448535545</v>
      </c>
      <c r="O22">
        <v>850</v>
      </c>
      <c r="P22">
        <f>L22/O22</f>
        <v>153.57176470588234</v>
      </c>
      <c r="Q22" s="1" t="s">
        <v>58</v>
      </c>
      <c r="R22">
        <f>ABS(N34-N22)*100</f>
        <v>151.28087448535547</v>
      </c>
      <c r="S22" t="s">
        <v>44</v>
      </c>
      <c r="U22">
        <v>7464</v>
      </c>
      <c r="V22" t="s">
        <v>45</v>
      </c>
      <c r="W22" t="s">
        <v>46</v>
      </c>
      <c r="Z22">
        <v>401</v>
      </c>
      <c r="AA22">
        <v>53</v>
      </c>
    </row>
    <row r="23" spans="1:27" s="2" customFormat="1" x14ac:dyDescent="0.25">
      <c r="C23" s="11"/>
      <c r="D23" s="14"/>
      <c r="G23" s="14"/>
      <c r="H23" s="14"/>
      <c r="I23" s="14"/>
      <c r="J23" s="14"/>
      <c r="K23" s="14"/>
      <c r="L23" s="14"/>
      <c r="M23" s="14"/>
      <c r="N23" s="4"/>
    </row>
    <row r="24" spans="1:27" x14ac:dyDescent="0.25">
      <c r="C24" s="9" t="s">
        <v>98</v>
      </c>
      <c r="D24" s="12">
        <f>+SUM(D3:D23)</f>
        <v>2200000</v>
      </c>
      <c r="G24" s="12">
        <f>+SUM(G3:G23)</f>
        <v>2200000</v>
      </c>
      <c r="H24" s="12">
        <f>+SUM(H3:H23)</f>
        <v>942600</v>
      </c>
      <c r="J24" s="12">
        <f>+SUM(J3:J23)</f>
        <v>2240669</v>
      </c>
      <c r="L24" s="12">
        <f>+SUM(L3:L23)</f>
        <v>2017558</v>
      </c>
      <c r="M24" s="12">
        <f>+SUM(M3:M23)</f>
        <v>2660169.0525635332</v>
      </c>
      <c r="P24">
        <f>AVERAGE(P3:P23)</f>
        <v>83.882602102161613</v>
      </c>
      <c r="R24">
        <f>ABS(N26-N25)*100</f>
        <v>3.8270854487801875</v>
      </c>
    </row>
    <row r="25" spans="1:27" x14ac:dyDescent="0.25">
      <c r="H25" s="12" t="s">
        <v>99</v>
      </c>
      <c r="I25" s="12">
        <f>H24/G24*100</f>
        <v>42.845454545454551</v>
      </c>
      <c r="M25" s="12" t="s">
        <v>100</v>
      </c>
      <c r="N25" s="15">
        <f>L24/M24</f>
        <v>0.75843225003152859</v>
      </c>
      <c r="P25" t="s">
        <v>101</v>
      </c>
      <c r="Q25">
        <f>STDEV(N3:N23)</f>
        <v>0.23690439487434192</v>
      </c>
    </row>
    <row r="26" spans="1:27" x14ac:dyDescent="0.25">
      <c r="H26" s="12" t="s">
        <v>102</v>
      </c>
      <c r="I26" s="12">
        <f>STDEV(I3:I23)</f>
        <v>13.228948719468518</v>
      </c>
      <c r="M26" s="12" t="s">
        <v>103</v>
      </c>
      <c r="N26" s="3">
        <f>AVERAGE(N3:N23)</f>
        <v>0.79670310451933046</v>
      </c>
      <c r="P26" t="s">
        <v>104</v>
      </c>
      <c r="Q26" t="e">
        <f>AVERAGE(R3:R23)</f>
        <v>#REF!</v>
      </c>
      <c r="R26" t="s">
        <v>105</v>
      </c>
      <c r="S26" t="e">
        <f>+(Q26/N26)</f>
        <v>#REF!</v>
      </c>
    </row>
    <row r="39" spans="1:27" x14ac:dyDescent="0.25">
      <c r="A39" t="s">
        <v>53</v>
      </c>
      <c r="B39" t="s">
        <v>54</v>
      </c>
      <c r="C39" s="9">
        <v>45131</v>
      </c>
      <c r="D39" s="12">
        <v>0</v>
      </c>
      <c r="E39" t="s">
        <v>55</v>
      </c>
      <c r="F39" t="s">
        <v>50</v>
      </c>
      <c r="G39" s="12">
        <v>0</v>
      </c>
      <c r="H39" s="12">
        <v>84300</v>
      </c>
      <c r="I39" s="12" t="e">
        <f>H39/G39*100</f>
        <v>#DIV/0!</v>
      </c>
      <c r="J39" s="12">
        <v>178737</v>
      </c>
      <c r="K39" s="12">
        <v>14928</v>
      </c>
      <c r="L39" s="12">
        <f>G39-K39</f>
        <v>-14928</v>
      </c>
      <c r="M39" s="12">
        <v>210011.53125</v>
      </c>
      <c r="N39" s="3">
        <f>L39/M39</f>
        <v>-7.1081811132692269E-2</v>
      </c>
      <c r="O39">
        <v>1856</v>
      </c>
      <c r="P39">
        <f>L39/O39</f>
        <v>-8.0431034482758612</v>
      </c>
      <c r="Q39" s="1" t="s">
        <v>43</v>
      </c>
      <c r="R39">
        <f>ABS(N26-N39)*100</f>
        <v>86.778491565202273</v>
      </c>
      <c r="S39" t="s">
        <v>44</v>
      </c>
      <c r="U39">
        <v>14928</v>
      </c>
      <c r="V39" t="s">
        <v>45</v>
      </c>
      <c r="W39" t="s">
        <v>46</v>
      </c>
      <c r="Z39">
        <v>401</v>
      </c>
      <c r="AA39">
        <v>68</v>
      </c>
    </row>
    <row r="40" spans="1:27" x14ac:dyDescent="0.25">
      <c r="A40" t="s">
        <v>93</v>
      </c>
      <c r="B40" t="s">
        <v>94</v>
      </c>
      <c r="C40" s="9">
        <v>44707</v>
      </c>
      <c r="D40" s="12">
        <v>15000</v>
      </c>
      <c r="E40" t="s">
        <v>95</v>
      </c>
      <c r="F40" t="s">
        <v>50</v>
      </c>
      <c r="G40" s="12">
        <v>15000</v>
      </c>
      <c r="H40" s="12">
        <v>27300</v>
      </c>
      <c r="I40" s="12">
        <f>H40/G40*100</f>
        <v>182</v>
      </c>
      <c r="J40" s="12">
        <v>72846</v>
      </c>
      <c r="K40" s="12">
        <v>11196</v>
      </c>
      <c r="L40" s="12">
        <f>G40-K40</f>
        <v>3804</v>
      </c>
      <c r="M40" s="12">
        <v>79038.4609375</v>
      </c>
      <c r="N40" s="3">
        <f>L40/M40</f>
        <v>4.8128467519224963E-2</v>
      </c>
      <c r="O40">
        <v>960</v>
      </c>
      <c r="P40">
        <f>L40/O40</f>
        <v>3.9624999999999999</v>
      </c>
      <c r="Q40" s="1" t="s">
        <v>58</v>
      </c>
      <c r="R40">
        <f>ABS(N44-N40)*100</f>
        <v>47.072053199583465</v>
      </c>
      <c r="S40" t="s">
        <v>44</v>
      </c>
      <c r="U40">
        <v>11196</v>
      </c>
      <c r="V40" t="s">
        <v>45</v>
      </c>
      <c r="W40" t="s">
        <v>46</v>
      </c>
      <c r="Z40">
        <v>401</v>
      </c>
      <c r="AA40">
        <v>59</v>
      </c>
    </row>
    <row r="41" spans="1:27" x14ac:dyDescent="0.25">
      <c r="A41" t="s">
        <v>39</v>
      </c>
      <c r="B41" t="s">
        <v>40</v>
      </c>
      <c r="C41" s="9">
        <v>44712</v>
      </c>
      <c r="D41" s="12">
        <v>22000</v>
      </c>
      <c r="E41" t="s">
        <v>41</v>
      </c>
      <c r="F41" t="s">
        <v>42</v>
      </c>
      <c r="G41" s="12">
        <v>22000</v>
      </c>
      <c r="H41" s="12">
        <v>23600</v>
      </c>
      <c r="I41" s="12">
        <f>H41/G41*100</f>
        <v>107.27272727272728</v>
      </c>
      <c r="J41" s="12">
        <v>62781</v>
      </c>
      <c r="K41" s="12">
        <v>7464</v>
      </c>
      <c r="L41" s="12">
        <f>G41-K41</f>
        <v>14536</v>
      </c>
      <c r="M41" s="12">
        <v>70919.230969551281</v>
      </c>
      <c r="N41" s="3">
        <f>L41/M41</f>
        <v>0.20496556154480777</v>
      </c>
      <c r="O41">
        <v>1100</v>
      </c>
      <c r="P41">
        <f>L41/O41</f>
        <v>13.214545454545455</v>
      </c>
      <c r="Q41" s="1" t="s">
        <v>43</v>
      </c>
      <c r="R41">
        <f>ABS(N27-N41)*100</f>
        <v>20.496556154480778</v>
      </c>
      <c r="S41" t="s">
        <v>44</v>
      </c>
      <c r="U41">
        <v>7464</v>
      </c>
      <c r="V41" t="s">
        <v>45</v>
      </c>
      <c r="W41" t="s">
        <v>46</v>
      </c>
      <c r="Z41">
        <v>401</v>
      </c>
      <c r="AA41">
        <v>53</v>
      </c>
    </row>
    <row r="43" spans="1:27" x14ac:dyDescent="0.25">
      <c r="A43" t="s">
        <v>66</v>
      </c>
      <c r="B43" t="s">
        <v>67</v>
      </c>
      <c r="C43" s="9">
        <v>45037</v>
      </c>
      <c r="D43" s="12">
        <v>25000</v>
      </c>
      <c r="E43" t="s">
        <v>49</v>
      </c>
      <c r="F43" t="s">
        <v>50</v>
      </c>
      <c r="G43" s="12">
        <v>25000</v>
      </c>
      <c r="H43" s="12">
        <v>24300</v>
      </c>
      <c r="I43" s="12">
        <f>H43/G43*100</f>
        <v>97.2</v>
      </c>
      <c r="J43" s="12">
        <v>51281</v>
      </c>
      <c r="K43" s="12">
        <v>7464</v>
      </c>
      <c r="L43" s="12">
        <f>G43-K43</f>
        <v>17536</v>
      </c>
      <c r="M43" s="12">
        <v>56175.640625</v>
      </c>
      <c r="N43" s="3">
        <f>L43/M43</f>
        <v>0.31216377427827507</v>
      </c>
      <c r="O43">
        <v>768</v>
      </c>
      <c r="P43">
        <f>L43/O43</f>
        <v>22.833333333333332</v>
      </c>
      <c r="Q43" s="1" t="s">
        <v>58</v>
      </c>
      <c r="R43">
        <f>ABS(N20-N43)*100</f>
        <v>62.349465317580901</v>
      </c>
      <c r="S43" t="s">
        <v>44</v>
      </c>
      <c r="U43">
        <v>7464</v>
      </c>
      <c r="V43" t="s">
        <v>45</v>
      </c>
      <c r="W43" t="s">
        <v>46</v>
      </c>
      <c r="Z43">
        <v>401</v>
      </c>
      <c r="AA43">
        <v>45</v>
      </c>
    </row>
    <row r="44" spans="1:27" x14ac:dyDescent="0.25">
      <c r="A44" t="s">
        <v>60</v>
      </c>
      <c r="B44" t="s">
        <v>61</v>
      </c>
      <c r="C44" s="9">
        <v>45195</v>
      </c>
      <c r="D44" s="12">
        <v>85000</v>
      </c>
      <c r="E44" t="s">
        <v>49</v>
      </c>
      <c r="F44" t="s">
        <v>50</v>
      </c>
      <c r="G44" s="12">
        <v>85000</v>
      </c>
      <c r="H44" s="12">
        <v>58400</v>
      </c>
      <c r="I44" s="12">
        <f>H44/G44*100</f>
        <v>68.705882352941174</v>
      </c>
      <c r="J44" s="12">
        <v>124026</v>
      </c>
      <c r="K44" s="12">
        <v>7464</v>
      </c>
      <c r="L44" s="12">
        <f>G44-K44</f>
        <v>77536</v>
      </c>
      <c r="M44" s="12">
        <v>149438.46875</v>
      </c>
      <c r="N44" s="3">
        <f>L44/M44</f>
        <v>0.51884899951505958</v>
      </c>
      <c r="O44">
        <v>1575</v>
      </c>
      <c r="P44">
        <f>L44/O44</f>
        <v>49.229206349206351</v>
      </c>
      <c r="Q44" s="1" t="s">
        <v>58</v>
      </c>
      <c r="R44">
        <f>ABS(N24-N44)*100</f>
        <v>51.884899951505957</v>
      </c>
      <c r="S44" t="s">
        <v>62</v>
      </c>
      <c r="U44">
        <v>7464</v>
      </c>
      <c r="V44" t="s">
        <v>45</v>
      </c>
      <c r="W44" t="s">
        <v>46</v>
      </c>
      <c r="Z44">
        <v>401</v>
      </c>
      <c r="AA44">
        <v>59</v>
      </c>
    </row>
  </sheetData>
  <sortState xmlns:xlrd2="http://schemas.microsoft.com/office/spreadsheetml/2017/richdata2" ref="A3:AM23">
    <sortCondition ref="N3:N23"/>
  </sortState>
  <mergeCells count="1">
    <mergeCell ref="A1:N1"/>
  </mergeCells>
  <pageMargins left="0.7" right="0.7" top="0.75" bottom="0.75" header="0.3" footer="0.3"/>
  <pageSetup scale="3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C5BF1-B2DF-4248-824B-828E07F744FF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E.C.F. Analysis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Assessing</dc:creator>
  <cp:lastModifiedBy>Assessing</cp:lastModifiedBy>
  <cp:lastPrinted>2025-01-14T16:31:22Z</cp:lastPrinted>
  <dcterms:created xsi:type="dcterms:W3CDTF">2025-01-14T15:16:31Z</dcterms:created>
  <dcterms:modified xsi:type="dcterms:W3CDTF">2025-01-14T16:32:04Z</dcterms:modified>
</cp:coreProperties>
</file>