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uraj Soni\Downloads\"/>
    </mc:Choice>
  </mc:AlternateContent>
  <xr:revisionPtr revIDLastSave="0" documentId="13_ncr:1_{0D8C9F8A-48B0-4E99-8631-7FEE39B54117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New Vs Old Tax" sheetId="1" r:id="rId1"/>
    <sheet name="HRA Calculator" sheetId="9" r:id="rId2"/>
  </sheets>
  <definedNames>
    <definedName name="_xlnm.Print_Area" localSheetId="0">'New Vs Old Tax'!$A$1:$L$19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9" l="1"/>
  <c r="B11" i="9"/>
  <c r="B10" i="9"/>
  <c r="B15" i="1"/>
  <c r="B16" i="1" s="1"/>
  <c r="I6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B14" i="9" l="1"/>
  <c r="L12" i="1"/>
  <c r="L13" i="1" s="1"/>
  <c r="L14" i="1" s="1"/>
  <c r="J6" i="1"/>
  <c r="I11" i="1"/>
  <c r="J11" i="1" s="1"/>
  <c r="I7" i="1"/>
  <c r="J7" i="1" s="1"/>
  <c r="I8" i="1"/>
  <c r="J8" i="1" s="1"/>
  <c r="I9" i="1"/>
  <c r="J9" i="1" s="1"/>
  <c r="I5" i="1"/>
  <c r="J5" i="1" s="1"/>
  <c r="I10" i="1"/>
  <c r="J10" i="1" s="1"/>
  <c r="J12" i="1" l="1"/>
  <c r="J13" i="1" s="1"/>
  <c r="J14" i="1" s="1"/>
  <c r="L18" i="1" s="1"/>
  <c r="L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reo</author>
  </authors>
  <commentList>
    <comment ref="A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Fixed Deposits, LIC, PF, PPF, Tuition Fees, ELSS, Sukanya Samrithi Yojana, NSC, Home Loan Principal, Stamp Duty etc</t>
        </r>
      </text>
    </comment>
  </commentList>
</comments>
</file>

<file path=xl/sharedStrings.xml><?xml version="1.0" encoding="utf-8"?>
<sst xmlns="http://schemas.openxmlformats.org/spreadsheetml/2006/main" count="79" uniqueCount="67">
  <si>
    <t>Home Loan Interest Payment</t>
  </si>
  <si>
    <t>Slab (Upper)</t>
  </si>
  <si>
    <t>Slab (Lower)</t>
  </si>
  <si>
    <t>-</t>
  </si>
  <si>
    <t>Old Rates</t>
  </si>
  <si>
    <t>New Rates</t>
  </si>
  <si>
    <t>Tax (New)</t>
  </si>
  <si>
    <t>Cess</t>
  </si>
  <si>
    <t>Taxable Income (Old)</t>
  </si>
  <si>
    <t>Tax (Old)</t>
  </si>
  <si>
    <t>Total</t>
  </si>
  <si>
    <t>Health Insurance U/s 80D</t>
  </si>
  <si>
    <t>Saving Bank Interest u/s 80TTA</t>
  </si>
  <si>
    <t>Leave Travel Allowance</t>
  </si>
  <si>
    <t>Deduction u/s 80C</t>
  </si>
  <si>
    <t>Total Exemption &amp; Deductions</t>
  </si>
  <si>
    <t>INCOME TAX CALCULATOR FY 2020-21</t>
  </si>
  <si>
    <t>Old Slab Amount</t>
  </si>
  <si>
    <t>New Slab Amount</t>
  </si>
  <si>
    <t>RESULT</t>
  </si>
  <si>
    <t>Preventive Health Checkups u/s 80D</t>
  </si>
  <si>
    <t>Tax Comparison</t>
  </si>
  <si>
    <t>Which Slab is better for You? (OLD OR NEW)</t>
  </si>
  <si>
    <t>How much will be your Tax Savings?</t>
  </si>
  <si>
    <t>Gross Salary (Rs)</t>
  </si>
  <si>
    <t>House Rent Allowance (HRA)</t>
  </si>
  <si>
    <t>Prof. Tax and Entertainment Allowance</t>
  </si>
  <si>
    <t>National Pension Scheme u/s 80 CCD(1B)</t>
  </si>
  <si>
    <t>CA SURAJ SONI</t>
  </si>
  <si>
    <t>PREPARED BY:</t>
  </si>
  <si>
    <t>Mo. No.-  9589438438</t>
  </si>
  <si>
    <t>Email-  casurajsoni@gmail.com</t>
  </si>
  <si>
    <t>(FCA, CHFI (USA), DISA, FAFD, B.COM)</t>
  </si>
  <si>
    <t>OLD SLAB</t>
  </si>
  <si>
    <t>NEW SLAB</t>
  </si>
  <si>
    <t>FILL DATA IN ORANGE CELLS ONLY</t>
  </si>
  <si>
    <t>PARTICULARS</t>
  </si>
  <si>
    <t>NOTE:-</t>
  </si>
  <si>
    <t>TAX LIABILITY UNDER OLD SLAB</t>
  </si>
  <si>
    <t>TAX LIABILITY UNDER NEW SLAB</t>
  </si>
  <si>
    <t>TAX COMPARISON UNDER BOTH SLABS</t>
  </si>
  <si>
    <t>FY 2021</t>
  </si>
  <si>
    <t>Less: Standard Deduction</t>
  </si>
  <si>
    <t>BASIC SALARY</t>
  </si>
  <si>
    <t>HRA RECEIVED</t>
  </si>
  <si>
    <t>RENT PAID</t>
  </si>
  <si>
    <t>CALCULATION OF HRA U/S 10(13A)</t>
  </si>
  <si>
    <t xml:space="preserve">50% OF SALARY </t>
  </si>
  <si>
    <t>YES</t>
  </si>
  <si>
    <t>ACTUAL RENT PAID MINUS 10 % OF SALARY</t>
  </si>
  <si>
    <t>ELIGIBILE HRA EXEMPTION IN INCOME TAX</t>
  </si>
  <si>
    <t>DEARNESS ALLOWANCE RECEIVED</t>
  </si>
  <si>
    <t>DO YOU LIVE IN A METRO CITY?</t>
  </si>
  <si>
    <t>Actual rent paid less 10% of basic salary</t>
  </si>
  <si>
    <t>I</t>
  </si>
  <si>
    <t>II</t>
  </si>
  <si>
    <t>III</t>
  </si>
  <si>
    <t>SALARY = BASIC SALARY + DEARNESS ALLOWANCE RECEIVED</t>
  </si>
  <si>
    <t>HOW IS HRA CALCULATED?</t>
  </si>
  <si>
    <t>HRA CALCULATOR</t>
  </si>
  <si>
    <t>METRO CITIES: DELHI, MUMBAI, KOLKATA, CHENNAI</t>
  </si>
  <si>
    <t>Actual HRA received from employer</t>
  </si>
  <si>
    <t>50% of Salary if he resides in Metro viz Delhi, Chennai, Kolkata, Mumbai or else  40% if his residence is in any other city</t>
  </si>
  <si>
    <t>NOTE:</t>
  </si>
  <si>
    <r>
      <t>HRA is mainly determined by your salary. As per the income tax rules, the tax-exempt part of the HRA (House Rent Allowance) is the</t>
    </r>
    <r>
      <rPr>
        <b/>
        <sz val="11"/>
        <color rgb="FFFF0000"/>
        <rFont val="Bahnschrift Light SemiCondensed"/>
        <family val="2"/>
      </rPr>
      <t xml:space="preserve"> minimum</t>
    </r>
    <r>
      <rPr>
        <sz val="11"/>
        <color theme="1"/>
        <rFont val="Bahnschrift Light SemiCondensed"/>
        <family val="2"/>
      </rPr>
      <t xml:space="preserve"> of the following amounts:
</t>
    </r>
  </si>
  <si>
    <t>FILL IN ORANGE CELLS ONLY WITH ANNUAL FIGURES.</t>
  </si>
  <si>
    <t>DETAILS OF SALARY 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</si>
</sst>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Bahnschrift Light Condensed"/>
      <family val="2"/>
    </font>
    <font>
      <b/>
      <sz val="12"/>
      <color theme="1"/>
      <name val="Bahnschrift Light Condensed"/>
      <family val="2"/>
    </font>
    <font>
      <b/>
      <sz val="14"/>
      <color theme="1"/>
      <name val="Bahnschrift Light Condensed"/>
      <family val="2"/>
    </font>
    <font>
      <b/>
      <sz val="12"/>
      <color theme="0"/>
      <name val="Bahnschrift Light Condensed"/>
      <family val="2"/>
    </font>
    <font>
      <b/>
      <sz val="16"/>
      <color theme="1"/>
      <name val="Bahnschrift SemiLight Condensed"/>
      <family val="2"/>
    </font>
    <font>
      <b/>
      <sz val="16"/>
      <color rgb="FFFFCF37"/>
      <name val="Bahnschrift SemiLight Condensed"/>
      <family val="2"/>
    </font>
    <font>
      <b/>
      <sz val="12"/>
      <color rgb="FF00B050"/>
      <name val="Bahnschrift Light Condensed"/>
      <family val="2"/>
    </font>
    <font>
      <b/>
      <sz val="16"/>
      <color theme="0"/>
      <name val="Bahnschrift SemiLight Condensed"/>
      <family val="2"/>
    </font>
    <font>
      <b/>
      <sz val="12"/>
      <color rgb="FFFFCF37"/>
      <name val="Calibri"/>
      <family val="2"/>
      <scheme val="minor"/>
    </font>
    <font>
      <b/>
      <sz val="12"/>
      <color theme="1"/>
      <name val="Bahnschrift SemiLight Condensed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CF37"/>
      <name val="Bahnschrift SemiLight Condensed"/>
      <family val="2"/>
    </font>
    <font>
      <b/>
      <sz val="22"/>
      <color theme="8" tint="-0.499984740745262"/>
      <name val="Bahnschrift SemiLight Condensed"/>
      <family val="2"/>
    </font>
    <font>
      <b/>
      <sz val="14"/>
      <color theme="0" tint="-4.9989318521683403E-2"/>
      <name val="Bahnschrift SemiLight Condensed"/>
      <family val="2"/>
    </font>
    <font>
      <b/>
      <sz val="12"/>
      <color theme="1"/>
      <name val="Bahnschrift SemiBold"/>
      <family val="2"/>
    </font>
    <font>
      <b/>
      <sz val="12"/>
      <color theme="0"/>
      <name val="Bahnschrift SemiBold SemiConden"/>
      <family val="2"/>
    </font>
    <font>
      <sz val="12"/>
      <color theme="1"/>
      <name val="Bahnschrift SemiBold SemiConden"/>
      <family val="2"/>
    </font>
    <font>
      <sz val="11"/>
      <color theme="1"/>
      <name val="Bahnschrift SemiBold SemiConden"/>
      <family val="2"/>
    </font>
    <font>
      <sz val="12"/>
      <color theme="1"/>
      <name val="Bahnschrift Light SemiCondensed"/>
      <family val="2"/>
    </font>
    <font>
      <b/>
      <sz val="12"/>
      <color rgb="FFFF0000"/>
      <name val="Bahnschrift SemiBold SemiConden"/>
      <family val="2"/>
    </font>
    <font>
      <sz val="11"/>
      <color theme="1"/>
      <name val="Bahnschrift Light SemiCondensed"/>
      <family val="2"/>
    </font>
    <font>
      <b/>
      <sz val="11"/>
      <color rgb="FFFF0000"/>
      <name val="Bahnschrift Light SemiCondensed"/>
      <family val="2"/>
    </font>
    <font>
      <sz val="11"/>
      <color rgb="FFFF0000"/>
      <name val="Bahnschrift SemiBold"/>
      <family val="2"/>
    </font>
    <font>
      <b/>
      <sz val="16"/>
      <color rgb="FF215967"/>
      <name val="Bahnschrift SemiBold SemiConden"/>
      <family val="2"/>
    </font>
    <font>
      <b/>
      <sz val="16"/>
      <color theme="0"/>
      <name val="Bahnschrift SemiBold SemiConden"/>
      <family val="2"/>
    </font>
    <font>
      <b/>
      <sz val="12"/>
      <color rgb="FFFFCF37"/>
      <name val="Bahnschrift SemiBold"/>
      <family val="2"/>
    </font>
    <font>
      <b/>
      <sz val="12"/>
      <color theme="0"/>
      <name val="Bahnschrift SemiBold"/>
      <family val="2"/>
    </font>
    <font>
      <b/>
      <sz val="10"/>
      <color theme="0"/>
      <name val="Bahnschrift SemiBold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F37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2E0BA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5">
    <xf numFmtId="0" fontId="0" fillId="0" borderId="0" xfId="0"/>
    <xf numFmtId="0" fontId="0" fillId="6" borderId="0" xfId="0" applyFill="1"/>
    <xf numFmtId="0" fontId="7" fillId="2" borderId="1" xfId="0" applyFont="1" applyFill="1" applyBorder="1"/>
    <xf numFmtId="165" fontId="8" fillId="7" borderId="1" xfId="1" applyNumberFormat="1" applyFont="1" applyFill="1" applyBorder="1"/>
    <xf numFmtId="0" fontId="7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7" fillId="7" borderId="1" xfId="1" applyNumberFormat="1" applyFont="1" applyFill="1" applyBorder="1"/>
    <xf numFmtId="165" fontId="7" fillId="4" borderId="1" xfId="1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/>
    <xf numFmtId="0" fontId="7" fillId="2" borderId="8" xfId="0" applyFont="1" applyFill="1" applyBorder="1"/>
    <xf numFmtId="165" fontId="7" fillId="7" borderId="8" xfId="1" applyNumberFormat="1" applyFont="1" applyFill="1" applyBorder="1"/>
    <xf numFmtId="0" fontId="8" fillId="2" borderId="1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7" xfId="0" applyFont="1" applyFill="1" applyBorder="1"/>
    <xf numFmtId="0" fontId="6" fillId="6" borderId="0" xfId="0" applyFont="1" applyFill="1"/>
    <xf numFmtId="0" fontId="6" fillId="8" borderId="0" xfId="0" applyFont="1" applyFill="1"/>
    <xf numFmtId="0" fontId="11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7" fillId="6" borderId="0" xfId="0" applyFont="1" applyFill="1"/>
    <xf numFmtId="0" fontId="8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8" fillId="0" borderId="0" xfId="0" applyFont="1"/>
    <xf numFmtId="0" fontId="5" fillId="8" borderId="0" xfId="0" applyFont="1" applyFill="1"/>
    <xf numFmtId="0" fontId="15" fillId="8" borderId="0" xfId="0" applyFont="1" applyFill="1"/>
    <xf numFmtId="0" fontId="17" fillId="0" borderId="0" xfId="0" applyFont="1"/>
    <xf numFmtId="165" fontId="7" fillId="5" borderId="1" xfId="1" applyNumberFormat="1" applyFont="1" applyFill="1" applyBorder="1" applyAlignment="1" applyProtection="1">
      <alignment vertical="center"/>
      <protection hidden="1"/>
    </xf>
    <xf numFmtId="165" fontId="7" fillId="2" borderId="1" xfId="1" applyNumberFormat="1" applyFont="1" applyFill="1" applyBorder="1" applyAlignment="1" applyProtection="1">
      <alignment vertical="center"/>
      <protection hidden="1"/>
    </xf>
    <xf numFmtId="165" fontId="7" fillId="5" borderId="1" xfId="1" applyNumberFormat="1" applyFont="1" applyFill="1" applyBorder="1" applyAlignment="1" applyProtection="1">
      <alignment horizontal="center" vertical="center"/>
      <protection hidden="1"/>
    </xf>
    <xf numFmtId="165" fontId="7" fillId="2" borderId="1" xfId="1" applyNumberFormat="1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165" fontId="8" fillId="2" borderId="1" xfId="0" applyNumberFormat="1" applyFont="1" applyFill="1" applyBorder="1" applyAlignment="1" applyProtection="1">
      <protection hidden="1"/>
    </xf>
    <xf numFmtId="165" fontId="8" fillId="2" borderId="1" xfId="0" applyNumberFormat="1" applyFont="1" applyFill="1" applyBorder="1" applyProtection="1">
      <protection hidden="1"/>
    </xf>
    <xf numFmtId="165" fontId="7" fillId="2" borderId="1" xfId="0" applyNumberFormat="1" applyFont="1" applyFill="1" applyBorder="1" applyAlignment="1" applyProtection="1">
      <protection hidden="1"/>
    </xf>
    <xf numFmtId="165" fontId="7" fillId="2" borderId="1" xfId="0" applyNumberFormat="1" applyFont="1" applyFill="1" applyBorder="1" applyProtection="1">
      <protection hidden="1"/>
    </xf>
    <xf numFmtId="165" fontId="13" fillId="2" borderId="4" xfId="0" applyNumberFormat="1" applyFont="1" applyFill="1" applyBorder="1" applyAlignment="1" applyProtection="1">
      <alignment horizontal="right" vertical="center" wrapText="1"/>
      <protection hidden="1"/>
    </xf>
    <xf numFmtId="165" fontId="13" fillId="2" borderId="11" xfId="0" applyNumberFormat="1" applyFont="1" applyFill="1" applyBorder="1" applyAlignment="1" applyProtection="1">
      <alignment horizontal="right" vertical="center"/>
      <protection hidden="1"/>
    </xf>
    <xf numFmtId="165" fontId="8" fillId="2" borderId="7" xfId="0" applyNumberFormat="1" applyFont="1" applyFill="1" applyBorder="1" applyProtection="1">
      <protection hidden="1"/>
    </xf>
    <xf numFmtId="0" fontId="24" fillId="0" borderId="0" xfId="0" applyFont="1"/>
    <xf numFmtId="0" fontId="25" fillId="0" borderId="0" xfId="0" applyFont="1"/>
    <xf numFmtId="0" fontId="24" fillId="0" borderId="0" xfId="0" applyFont="1" applyFill="1" applyBorder="1" applyAlignment="1">
      <alignment vertical="top"/>
    </xf>
    <xf numFmtId="0" fontId="26" fillId="0" borderId="1" xfId="0" applyFont="1" applyBorder="1" applyAlignment="1">
      <alignment horizontal="center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/>
    </xf>
    <xf numFmtId="0" fontId="31" fillId="0" borderId="0" xfId="0" applyFont="1" applyFill="1" applyAlignment="1">
      <alignment horizontal="center"/>
    </xf>
    <xf numFmtId="0" fontId="26" fillId="0" borderId="16" xfId="0" applyFont="1" applyBorder="1"/>
    <xf numFmtId="0" fontId="26" fillId="9" borderId="17" xfId="0" applyFont="1" applyFill="1" applyBorder="1"/>
    <xf numFmtId="0" fontId="26" fillId="0" borderId="16" xfId="0" applyFont="1" applyBorder="1" applyAlignment="1">
      <alignment vertical="top"/>
    </xf>
    <xf numFmtId="0" fontId="26" fillId="9" borderId="17" xfId="0" applyFont="1" applyFill="1" applyBorder="1" applyAlignment="1">
      <alignment horizontal="right" vertical="top"/>
    </xf>
    <xf numFmtId="0" fontId="24" fillId="0" borderId="17" xfId="0" applyFont="1" applyFill="1" applyBorder="1"/>
    <xf numFmtId="0" fontId="27" fillId="0" borderId="18" xfId="0" applyFont="1" applyBorder="1"/>
    <xf numFmtId="0" fontId="22" fillId="10" borderId="19" xfId="0" applyFont="1" applyFill="1" applyBorder="1"/>
    <xf numFmtId="0" fontId="26" fillId="6" borderId="17" xfId="0" applyFont="1" applyFill="1" applyBorder="1"/>
    <xf numFmtId="0" fontId="33" fillId="8" borderId="0" xfId="0" applyFont="1" applyFill="1"/>
    <xf numFmtId="0" fontId="34" fillId="8" borderId="0" xfId="0" applyFont="1" applyFill="1"/>
    <xf numFmtId="0" fontId="35" fillId="8" borderId="0" xfId="0" applyFont="1" applyFill="1"/>
    <xf numFmtId="165" fontId="8" fillId="2" borderId="9" xfId="1" applyNumberFormat="1" applyFont="1" applyFill="1" applyBorder="1" applyAlignment="1">
      <alignment horizontal="left" vertical="center"/>
    </xf>
    <xf numFmtId="165" fontId="8" fillId="2" borderId="10" xfId="1" applyNumberFormat="1" applyFont="1" applyFill="1" applyBorder="1" applyAlignment="1">
      <alignment horizontal="left" vertical="center"/>
    </xf>
    <xf numFmtId="165" fontId="8" fillId="2" borderId="11" xfId="1" applyNumberFormat="1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textRotation="255"/>
    </xf>
    <xf numFmtId="0" fontId="20" fillId="2" borderId="6" xfId="0" applyFont="1" applyFill="1" applyBorder="1" applyAlignment="1">
      <alignment horizontal="center" vertical="center" textRotation="255"/>
    </xf>
    <xf numFmtId="0" fontId="20" fillId="2" borderId="1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top"/>
    </xf>
    <xf numFmtId="0" fontId="28" fillId="0" borderId="1" xfId="0" applyFont="1" applyBorder="1"/>
    <xf numFmtId="0" fontId="30" fillId="0" borderId="1" xfId="0" applyFont="1" applyBorder="1" applyAlignment="1">
      <alignment vertical="top"/>
    </xf>
    <xf numFmtId="0" fontId="24" fillId="0" borderId="16" xfId="0" applyFont="1" applyFill="1" applyBorder="1" applyAlignment="1">
      <alignment vertical="top"/>
    </xf>
    <xf numFmtId="0" fontId="24" fillId="0" borderId="17" xfId="0" applyFont="1" applyFill="1" applyBorder="1" applyAlignment="1">
      <alignment vertical="top"/>
    </xf>
    <xf numFmtId="0" fontId="23" fillId="8" borderId="1" xfId="0" applyFont="1" applyFill="1" applyBorder="1" applyAlignment="1">
      <alignment horizontal="left"/>
    </xf>
    <xf numFmtId="0" fontId="28" fillId="0" borderId="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12" xfId="0" applyFont="1" applyBorder="1" applyAlignment="1">
      <alignment vertical="top" wrapText="1"/>
    </xf>
    <xf numFmtId="0" fontId="32" fillId="8" borderId="14" xfId="0" applyFont="1" applyFill="1" applyBorder="1" applyAlignment="1">
      <alignment horizontal="center"/>
    </xf>
    <xf numFmtId="0" fontId="32" fillId="8" borderId="15" xfId="0" applyFont="1" applyFill="1" applyBorder="1" applyAlignment="1">
      <alignment horizontal="center"/>
    </xf>
    <xf numFmtId="0" fontId="23" fillId="8" borderId="16" xfId="0" applyFont="1" applyFill="1" applyBorder="1" applyAlignment="1">
      <alignment horizontal="center"/>
    </xf>
    <xf numFmtId="0" fontId="23" fillId="8" borderId="17" xfId="0" applyFont="1" applyFill="1" applyBorder="1" applyAlignment="1">
      <alignment horizontal="center"/>
    </xf>
    <xf numFmtId="0" fontId="23" fillId="8" borderId="20" xfId="0" applyFont="1" applyFill="1" applyBorder="1" applyAlignment="1">
      <alignment horizontal="center"/>
    </xf>
    <xf numFmtId="0" fontId="23" fillId="8" borderId="21" xfId="0" applyFont="1" applyFill="1" applyBorder="1" applyAlignment="1">
      <alignment horizontal="center"/>
    </xf>
  </cellXfs>
  <cellStyles count="6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Normal" xfId="0" builtinId="0"/>
  </cellStyles>
  <dxfs count="3">
    <dxf>
      <numFmt numFmtId="166" formatCode="0;&quot;&quot;"/>
    </dxf>
    <dxf>
      <font>
        <color theme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4"/>
  <colors>
    <mruColors>
      <color rgb="FF42E0BA"/>
      <color rgb="FF2A7182"/>
      <color rgb="FF215967"/>
      <color rgb="FFFFCF37"/>
      <color rgb="FFF7575B"/>
      <color rgb="FF003366"/>
      <color rgb="FFCCFF99"/>
      <color rgb="FF75DEE1"/>
      <color rgb="FF66FFCC"/>
      <color rgb="FF338A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</xdr:colOff>
      <xdr:row>3</xdr:row>
      <xdr:rowOff>194361</xdr:rowOff>
    </xdr:from>
    <xdr:to>
      <xdr:col>13</xdr:col>
      <xdr:colOff>812801</xdr:colOff>
      <xdr:row>6</xdr:row>
      <xdr:rowOff>195530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315C1B-A757-4DE2-A443-DD0780B77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1" y="854761"/>
          <a:ext cx="812800" cy="59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2E0BA"/>
  </sheetPr>
  <dimension ref="A1:Q22"/>
  <sheetViews>
    <sheetView tabSelected="1" zoomScaleNormal="100" workbookViewId="0">
      <selection activeCell="A11" sqref="A11"/>
    </sheetView>
  </sheetViews>
  <sheetFormatPr defaultColWidth="11" defaultRowHeight="15.5" x14ac:dyDescent="0.35"/>
  <cols>
    <col min="1" max="1" width="33.08203125" customWidth="1"/>
    <col min="2" max="2" width="12.5" customWidth="1"/>
    <col min="3" max="3" width="15.1640625" hidden="1" customWidth="1"/>
    <col min="4" max="4" width="12.08203125" hidden="1" customWidth="1"/>
    <col min="5" max="5" width="11.58203125" hidden="1" customWidth="1"/>
    <col min="6" max="6" width="12.33203125" hidden="1" customWidth="1"/>
    <col min="7" max="7" width="5.75" style="1" hidden="1" customWidth="1"/>
    <col min="8" max="8" width="6.6640625" style="1" customWidth="1"/>
    <col min="9" max="9" width="13.25" bestFit="1" customWidth="1"/>
    <col min="10" max="10" width="13.9140625" customWidth="1"/>
    <col min="11" max="11" width="13.83203125" bestFit="1" customWidth="1"/>
    <col min="12" max="12" width="14.5" customWidth="1"/>
    <col min="14" max="14" width="14.6640625" bestFit="1" customWidth="1"/>
    <col min="15" max="15" width="13" customWidth="1"/>
    <col min="16" max="16" width="2" customWidth="1"/>
  </cols>
  <sheetData>
    <row r="1" spans="1:17" ht="17.5" x14ac:dyDescent="0.35">
      <c r="A1" s="75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7" ht="18" customHeight="1" x14ac:dyDescent="0.35">
      <c r="A2" s="82" t="s">
        <v>36</v>
      </c>
      <c r="B2" s="83"/>
      <c r="C2" s="37"/>
      <c r="D2" s="37"/>
      <c r="E2" s="37"/>
      <c r="F2" s="37"/>
      <c r="G2" s="37"/>
      <c r="H2" s="87" t="s">
        <v>41</v>
      </c>
      <c r="I2" s="84" t="s">
        <v>40</v>
      </c>
      <c r="J2" s="85"/>
      <c r="K2" s="85"/>
      <c r="L2" s="86"/>
    </row>
    <row r="3" spans="1:17" ht="16.5" customHeight="1" x14ac:dyDescent="0.35">
      <c r="A3" s="78" t="s">
        <v>35</v>
      </c>
      <c r="B3" s="79"/>
      <c r="C3" s="19" t="s">
        <v>21</v>
      </c>
      <c r="D3" s="20"/>
      <c r="E3" s="20"/>
      <c r="F3" s="20"/>
      <c r="G3" s="29"/>
      <c r="H3" s="88"/>
      <c r="I3" s="80" t="s">
        <v>33</v>
      </c>
      <c r="J3" s="81"/>
      <c r="K3" s="80" t="s">
        <v>34</v>
      </c>
      <c r="L3" s="81"/>
    </row>
    <row r="4" spans="1:17" x14ac:dyDescent="0.35">
      <c r="A4" s="2" t="s">
        <v>24</v>
      </c>
      <c r="B4" s="3">
        <v>0</v>
      </c>
      <c r="C4" s="5" t="s">
        <v>2</v>
      </c>
      <c r="D4" s="5" t="s">
        <v>1</v>
      </c>
      <c r="E4" s="5" t="s">
        <v>4</v>
      </c>
      <c r="F4" s="5" t="s">
        <v>5</v>
      </c>
      <c r="G4" s="30"/>
      <c r="H4" s="88"/>
      <c r="I4" s="36" t="s">
        <v>17</v>
      </c>
      <c r="J4" s="6" t="s">
        <v>9</v>
      </c>
      <c r="K4" s="36" t="s">
        <v>18</v>
      </c>
      <c r="L4" s="6" t="s">
        <v>6</v>
      </c>
    </row>
    <row r="5" spans="1:17" x14ac:dyDescent="0.35">
      <c r="A5" s="2" t="s">
        <v>42</v>
      </c>
      <c r="B5" s="7">
        <v>50000</v>
      </c>
      <c r="C5" s="8">
        <v>0</v>
      </c>
      <c r="D5" s="8">
        <v>250000</v>
      </c>
      <c r="E5" s="9">
        <v>0</v>
      </c>
      <c r="F5" s="9">
        <v>0</v>
      </c>
      <c r="G5" s="31"/>
      <c r="H5" s="88"/>
      <c r="I5" s="42">
        <f>IF(B16&lt;=D5,B16-0,D5)</f>
        <v>-50000</v>
      </c>
      <c r="J5" s="43">
        <f t="shared" ref="J5:J11" si="0">I5*E5</f>
        <v>0</v>
      </c>
      <c r="K5" s="44">
        <f>IF(B4&lt;=D5,B4-0,D5)</f>
        <v>0</v>
      </c>
      <c r="L5" s="45">
        <f t="shared" ref="L5:L11" si="1">K5*F5</f>
        <v>0</v>
      </c>
      <c r="N5" s="28"/>
      <c r="O5" s="28"/>
      <c r="P5" s="28"/>
    </row>
    <row r="6" spans="1:17" x14ac:dyDescent="0.35">
      <c r="A6" s="2" t="s">
        <v>25</v>
      </c>
      <c r="B6" s="7">
        <v>0</v>
      </c>
      <c r="C6" s="8">
        <v>250000</v>
      </c>
      <c r="D6" s="8">
        <v>500000</v>
      </c>
      <c r="E6" s="9">
        <v>0.05</v>
      </c>
      <c r="F6" s="9">
        <v>0.05</v>
      </c>
      <c r="G6" s="31"/>
      <c r="H6" s="88"/>
      <c r="I6" s="42">
        <f>MAX(IF($B$16&lt;=D6,0,D6-C6),IF($B$16&gt;D5,,0))</f>
        <v>0</v>
      </c>
      <c r="J6" s="43">
        <f t="shared" si="0"/>
        <v>0</v>
      </c>
      <c r="K6" s="44">
        <f t="shared" ref="K6:K11" si="2">MAX(IF($B$4&lt;=D6,$B$4-C6,D6-C6),IF($B$4&gt;D5,,0))</f>
        <v>0</v>
      </c>
      <c r="L6" s="45">
        <f t="shared" si="1"/>
        <v>0</v>
      </c>
      <c r="N6" s="28"/>
      <c r="O6" s="28"/>
      <c r="P6" s="28"/>
    </row>
    <row r="7" spans="1:17" x14ac:dyDescent="0.35">
      <c r="A7" s="2" t="s">
        <v>26</v>
      </c>
      <c r="B7" s="7">
        <v>0</v>
      </c>
      <c r="C7" s="8">
        <v>500000</v>
      </c>
      <c r="D7" s="8">
        <v>750000</v>
      </c>
      <c r="E7" s="9">
        <v>0.2</v>
      </c>
      <c r="F7" s="9">
        <v>0.1</v>
      </c>
      <c r="G7" s="31"/>
      <c r="H7" s="88"/>
      <c r="I7" s="42">
        <f>MAX(IF($B$16&lt;=D7,$B$16-C7,D7-C7),IF($B$16&gt;D6,,0))</f>
        <v>0</v>
      </c>
      <c r="J7" s="43">
        <f t="shared" si="0"/>
        <v>0</v>
      </c>
      <c r="K7" s="44">
        <f t="shared" si="2"/>
        <v>0</v>
      </c>
      <c r="L7" s="45">
        <f t="shared" si="1"/>
        <v>0</v>
      </c>
      <c r="N7" s="28"/>
      <c r="O7" s="28"/>
      <c r="P7" s="28"/>
      <c r="Q7" s="1"/>
    </row>
    <row r="8" spans="1:17" x14ac:dyDescent="0.35">
      <c r="A8" s="2" t="s">
        <v>27</v>
      </c>
      <c r="B8" s="7">
        <v>0</v>
      </c>
      <c r="C8" s="8">
        <v>750000</v>
      </c>
      <c r="D8" s="8">
        <v>1000000</v>
      </c>
      <c r="E8" s="9">
        <v>0.2</v>
      </c>
      <c r="F8" s="9">
        <v>0.15</v>
      </c>
      <c r="G8" s="31"/>
      <c r="H8" s="88"/>
      <c r="I8" s="42">
        <f>MAX(IF($B$16&lt;=D8,$B$16-C8,D8-C8),IF($B$16&gt;D7,,0))</f>
        <v>0</v>
      </c>
      <c r="J8" s="43">
        <f t="shared" si="0"/>
        <v>0</v>
      </c>
      <c r="K8" s="44">
        <f t="shared" si="2"/>
        <v>0</v>
      </c>
      <c r="L8" s="45">
        <f t="shared" si="1"/>
        <v>0</v>
      </c>
      <c r="N8" s="69" t="s">
        <v>29</v>
      </c>
      <c r="O8" s="40"/>
      <c r="P8" s="40"/>
    </row>
    <row r="9" spans="1:17" x14ac:dyDescent="0.35">
      <c r="A9" s="2" t="s">
        <v>13</v>
      </c>
      <c r="B9" s="7">
        <v>0</v>
      </c>
      <c r="C9" s="8">
        <v>1000000</v>
      </c>
      <c r="D9" s="8">
        <v>1250000</v>
      </c>
      <c r="E9" s="9">
        <v>0.3</v>
      </c>
      <c r="F9" s="9">
        <v>0.2</v>
      </c>
      <c r="G9" s="31"/>
      <c r="H9" s="88"/>
      <c r="I9" s="42">
        <f>MAX(IF($B$16&lt;=D9,$B$16-C9,D9-C9),IF($B$16&gt;D8,,0))</f>
        <v>0</v>
      </c>
      <c r="J9" s="43">
        <f t="shared" si="0"/>
        <v>0</v>
      </c>
      <c r="K9" s="44">
        <f t="shared" si="2"/>
        <v>0</v>
      </c>
      <c r="L9" s="45">
        <f t="shared" si="1"/>
        <v>0</v>
      </c>
      <c r="N9" s="70" t="s">
        <v>28</v>
      </c>
      <c r="O9" s="39"/>
      <c r="P9" s="39"/>
    </row>
    <row r="10" spans="1:17" x14ac:dyDescent="0.35">
      <c r="A10" s="2" t="s">
        <v>0</v>
      </c>
      <c r="B10" s="7">
        <v>0</v>
      </c>
      <c r="C10" s="8">
        <v>1250000</v>
      </c>
      <c r="D10" s="8">
        <v>1500000</v>
      </c>
      <c r="E10" s="9">
        <v>0.3</v>
      </c>
      <c r="F10" s="9">
        <v>0.25</v>
      </c>
      <c r="G10" s="31"/>
      <c r="H10" s="88"/>
      <c r="I10" s="42">
        <f>MAX(IF($B$16&lt;=D10,$B$16-C10,D10-C10),IF($B$16&gt;D9,,0))</f>
        <v>0</v>
      </c>
      <c r="J10" s="43">
        <f t="shared" si="0"/>
        <v>0</v>
      </c>
      <c r="K10" s="44">
        <f t="shared" si="2"/>
        <v>0</v>
      </c>
      <c r="L10" s="45">
        <f t="shared" si="1"/>
        <v>0</v>
      </c>
      <c r="N10" s="71" t="s">
        <v>32</v>
      </c>
      <c r="O10" s="39"/>
      <c r="P10" s="39"/>
    </row>
    <row r="11" spans="1:17" x14ac:dyDescent="0.35">
      <c r="A11" s="2" t="s">
        <v>14</v>
      </c>
      <c r="B11" s="7">
        <v>0</v>
      </c>
      <c r="C11" s="8">
        <v>1500000</v>
      </c>
      <c r="D11" s="10" t="s">
        <v>3</v>
      </c>
      <c r="E11" s="9">
        <v>0.3</v>
      </c>
      <c r="F11" s="9">
        <v>0.3</v>
      </c>
      <c r="G11" s="31"/>
      <c r="H11" s="88"/>
      <c r="I11" s="42">
        <f>MAX(B16&gt;C11,B16-C11,0)</f>
        <v>0</v>
      </c>
      <c r="J11" s="43">
        <f t="shared" si="0"/>
        <v>0</v>
      </c>
      <c r="K11" s="44">
        <f t="shared" si="2"/>
        <v>0</v>
      </c>
      <c r="L11" s="45">
        <f t="shared" si="1"/>
        <v>0</v>
      </c>
      <c r="N11" s="70" t="s">
        <v>30</v>
      </c>
      <c r="O11" s="39"/>
      <c r="P11" s="39"/>
    </row>
    <row r="12" spans="1:17" x14ac:dyDescent="0.35">
      <c r="A12" s="2" t="s">
        <v>11</v>
      </c>
      <c r="B12" s="7">
        <v>0</v>
      </c>
      <c r="C12" s="10" t="s">
        <v>3</v>
      </c>
      <c r="D12" s="10" t="s">
        <v>3</v>
      </c>
      <c r="E12" s="10" t="s">
        <v>3</v>
      </c>
      <c r="F12" s="10" t="s">
        <v>3</v>
      </c>
      <c r="G12" s="32"/>
      <c r="H12" s="88"/>
      <c r="I12" s="46" t="s">
        <v>10</v>
      </c>
      <c r="J12" s="47">
        <f>SUM(J5:J11)</f>
        <v>0</v>
      </c>
      <c r="K12" s="46" t="s">
        <v>10</v>
      </c>
      <c r="L12" s="48">
        <f>SUM(L5:L11)</f>
        <v>0</v>
      </c>
      <c r="N12" s="70" t="s">
        <v>31</v>
      </c>
      <c r="O12" s="39"/>
      <c r="P12" s="39"/>
    </row>
    <row r="13" spans="1:17" x14ac:dyDescent="0.35">
      <c r="A13" s="12" t="s">
        <v>20</v>
      </c>
      <c r="B13" s="13">
        <v>0</v>
      </c>
      <c r="C13" s="10" t="s">
        <v>3</v>
      </c>
      <c r="D13" s="10" t="s">
        <v>3</v>
      </c>
      <c r="E13" s="10" t="s">
        <v>3</v>
      </c>
      <c r="F13" s="10" t="s">
        <v>3</v>
      </c>
      <c r="G13" s="32"/>
      <c r="H13" s="88"/>
      <c r="I13" s="46" t="s">
        <v>7</v>
      </c>
      <c r="J13" s="49">
        <f>4%*J12</f>
        <v>0</v>
      </c>
      <c r="K13" s="46" t="s">
        <v>7</v>
      </c>
      <c r="L13" s="50">
        <f>4%*L12</f>
        <v>0</v>
      </c>
      <c r="N13" s="27"/>
    </row>
    <row r="14" spans="1:17" ht="15.75" customHeight="1" x14ac:dyDescent="0.35">
      <c r="A14" s="2" t="s">
        <v>12</v>
      </c>
      <c r="B14" s="7">
        <v>0</v>
      </c>
      <c r="C14" s="21"/>
      <c r="D14" s="22"/>
      <c r="E14" s="22"/>
      <c r="F14" s="23"/>
      <c r="G14" s="33"/>
      <c r="H14" s="88"/>
      <c r="I14" s="90" t="s">
        <v>38</v>
      </c>
      <c r="J14" s="92">
        <f>J12+J13</f>
        <v>0</v>
      </c>
      <c r="K14" s="90" t="s">
        <v>39</v>
      </c>
      <c r="L14" s="94">
        <f>L12+L13</f>
        <v>0</v>
      </c>
      <c r="N14" s="38" t="s">
        <v>37</v>
      </c>
    </row>
    <row r="15" spans="1:17" ht="15.75" customHeight="1" x14ac:dyDescent="0.35">
      <c r="A15" s="14" t="s">
        <v>15</v>
      </c>
      <c r="B15" s="11">
        <f>SUM(B5:B14)</f>
        <v>50000</v>
      </c>
      <c r="C15" s="24"/>
      <c r="D15" s="15"/>
      <c r="E15" s="15"/>
      <c r="F15" s="25"/>
      <c r="G15" s="34"/>
      <c r="H15" s="88"/>
      <c r="I15" s="91"/>
      <c r="J15" s="93"/>
      <c r="K15" s="91"/>
      <c r="L15" s="95"/>
      <c r="N15" s="41" t="s">
        <v>35</v>
      </c>
      <c r="O15" s="41"/>
    </row>
    <row r="16" spans="1:17" ht="15.75" customHeight="1" x14ac:dyDescent="0.35">
      <c r="A16" s="26" t="s">
        <v>8</v>
      </c>
      <c r="B16" s="53">
        <f>B4-B15</f>
        <v>-50000</v>
      </c>
      <c r="C16" s="24"/>
      <c r="D16" s="15"/>
      <c r="E16" s="15"/>
      <c r="F16" s="25"/>
      <c r="G16" s="34"/>
      <c r="H16" s="89"/>
      <c r="I16" s="91"/>
      <c r="J16" s="93"/>
      <c r="K16" s="91"/>
      <c r="L16" s="95"/>
    </row>
    <row r="17" spans="1:16" ht="15.75" customHeight="1" x14ac:dyDescent="0.35">
      <c r="A17" s="96" t="s">
        <v>19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8"/>
    </row>
    <row r="18" spans="1:16" ht="15" customHeight="1" x14ac:dyDescent="0.35">
      <c r="A18" s="72" t="s">
        <v>22</v>
      </c>
      <c r="B18" s="73"/>
      <c r="C18" s="73"/>
      <c r="D18" s="73"/>
      <c r="E18" s="73"/>
      <c r="F18" s="73"/>
      <c r="G18" s="73"/>
      <c r="H18" s="73"/>
      <c r="I18" s="73"/>
      <c r="J18" s="73"/>
      <c r="K18" s="74"/>
      <c r="L18" s="51" t="str">
        <f>IF(L14&gt;J14,"OLD SLAB", "NEW SLAB")</f>
        <v>NEW SLAB</v>
      </c>
    </row>
    <row r="19" spans="1:16" x14ac:dyDescent="0.35">
      <c r="A19" s="72" t="s">
        <v>23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  <c r="L19" s="52">
        <f>L14-J14</f>
        <v>0</v>
      </c>
      <c r="P19" s="41"/>
    </row>
    <row r="20" spans="1:16" x14ac:dyDescent="0.35">
      <c r="A20" s="16"/>
      <c r="B20" s="17"/>
      <c r="C20" s="4"/>
      <c r="D20" s="4"/>
      <c r="E20" s="4"/>
      <c r="F20" s="4"/>
      <c r="G20" s="35"/>
      <c r="H20" s="35"/>
      <c r="I20" s="4"/>
      <c r="J20" s="4"/>
      <c r="K20" s="4"/>
      <c r="L20" s="4"/>
    </row>
    <row r="21" spans="1:16" x14ac:dyDescent="0.35">
      <c r="A21" s="16"/>
      <c r="B21" s="17"/>
      <c r="C21" s="4"/>
      <c r="D21" s="4"/>
      <c r="E21" s="4"/>
      <c r="F21" s="4"/>
      <c r="G21" s="35"/>
      <c r="H21" s="35"/>
      <c r="I21" s="4"/>
      <c r="J21" s="4"/>
      <c r="K21" s="4"/>
      <c r="L21" s="4"/>
    </row>
    <row r="22" spans="1:16" x14ac:dyDescent="0.35">
      <c r="A22" s="18"/>
      <c r="B22" s="18"/>
      <c r="C22" s="4"/>
      <c r="D22" s="4"/>
      <c r="E22" s="4"/>
      <c r="F22" s="4"/>
      <c r="G22" s="35"/>
      <c r="H22" s="35"/>
      <c r="I22" s="4"/>
      <c r="J22" s="4"/>
      <c r="K22" s="4"/>
      <c r="L22" s="4"/>
    </row>
  </sheetData>
  <sheetProtection algorithmName="SHA-512" hashValue="MdNnUamGXV53ZRC/Wa6baVAGi7sAz5M5iIEfHuSRBOFLgM8bvwe+qt9yP2M/21Na0uHK9Y76bGwh1evL/JoEhg==" saltValue="UYQyrHV9kI00/QW/8jLvXw==" spinCount="100000" sheet="1" objects="1" scenarios="1"/>
  <protectedRanges>
    <protectedRange sqref="B4:B14" name="Range1"/>
  </protectedRanges>
  <mergeCells count="14">
    <mergeCell ref="A18:K18"/>
    <mergeCell ref="A19:K19"/>
    <mergeCell ref="A1:L1"/>
    <mergeCell ref="A3:B3"/>
    <mergeCell ref="I3:J3"/>
    <mergeCell ref="K3:L3"/>
    <mergeCell ref="A2:B2"/>
    <mergeCell ref="I2:L2"/>
    <mergeCell ref="H2:H16"/>
    <mergeCell ref="I14:I16"/>
    <mergeCell ref="J14:J16"/>
    <mergeCell ref="K14:K16"/>
    <mergeCell ref="L14:L16"/>
    <mergeCell ref="A17:L17"/>
  </mergeCells>
  <conditionalFormatting sqref="J14:J15 L14:L15">
    <cfRule type="colorScale" priority="3">
      <colorScale>
        <cfvo type="min"/>
        <cfvo type="percentile" val="50"/>
        <cfvo type="max"/>
        <color rgb="FF42E0BA"/>
        <color rgb="FFFFEB84"/>
        <color rgb="FFF7575B"/>
      </colorScale>
    </cfRule>
  </conditionalFormatting>
  <conditionalFormatting sqref="L18">
    <cfRule type="containsText" dxfId="2" priority="1" operator="containsText" text="OLD SLAB">
      <formula>NOT(ISERROR(SEARCH("OLD SLAB",L18)))</formula>
    </cfRule>
    <cfRule type="containsText" dxfId="1" priority="2" operator="containsText" text="NEW SLAB">
      <formula>NOT(ISERROR(SEARCH("NEW SLAB",L18)))</formula>
    </cfRule>
  </conditionalFormatting>
  <dataValidations count="7">
    <dataValidation type="whole" allowBlank="1" showInputMessage="1" showErrorMessage="1" error="TEXT NOT ALLOWED. PLEASE PUT IN AMOUNT." sqref="B9 B6:B7 B4 B12" xr:uid="{9F705EFA-817A-4C2B-BAE9-EB0A953E6D2E}">
      <formula1>0</formula1>
      <formula2>9.99999999999999E+21</formula2>
    </dataValidation>
    <dataValidation type="whole" allowBlank="1" showInputMessage="1" showErrorMessage="1" error="MAXIMUM ALLOWED: Rs 150000" sqref="B11" xr:uid="{158C592F-2CCB-4AEF-9C09-E4190CF541BB}">
      <formula1>0</formula1>
      <formula2>150000</formula2>
    </dataValidation>
    <dataValidation type="whole" allowBlank="1" showInputMessage="1" showErrorMessage="1" error="MAXIMUM ALLOWED: Rs 50000" sqref="B8" xr:uid="{29D8C906-DDFF-4E3A-B939-DD41B3E1BCBB}">
      <formula1>0</formula1>
      <formula2>50000</formula2>
    </dataValidation>
    <dataValidation type="whole" operator="equal" showInputMessage="1" showErrorMessage="1" error="STD DEDUCTION: Rs 50000" sqref="B5" xr:uid="{7E04792F-5F2F-4745-BF5D-91C997D675DB}">
      <formula1>50000</formula1>
    </dataValidation>
    <dataValidation type="whole" allowBlank="1" showInputMessage="1" showErrorMessage="1" error="MAXIMUM ALLOWED: Rs 2,00,000" sqref="B10" xr:uid="{01E474BC-E83F-4B48-899C-47841E3EC33A}">
      <formula1>0</formula1>
      <formula2>200000</formula2>
    </dataValidation>
    <dataValidation type="whole" allowBlank="1" showInputMessage="1" showErrorMessage="1" error="MAXIMUM ALLOWED: Rs 10000" sqref="B14" xr:uid="{E56D228C-2449-4025-A948-91E07C43B61A}">
      <formula1>0</formula1>
      <formula2>10000</formula2>
    </dataValidation>
    <dataValidation type="whole" allowBlank="1" showInputMessage="1" showErrorMessage="1" error="MAXIMUM ALLOWED: Rs 5,000" sqref="B13" xr:uid="{79B06641-BE4A-49A8-A3A3-950C6089E083}">
      <formula1>0</formula1>
      <formula2>5000</formula2>
    </dataValidation>
  </dataValidations>
  <pageMargins left="0.75" right="0.75" top="1" bottom="1" header="0.5" footer="0.5"/>
  <pageSetup paperSize="9" orientation="landscape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315F-ADBB-4132-B29B-572EB7834AB5}">
  <sheetPr>
    <tabColor rgb="FFFFCF37"/>
  </sheetPr>
  <dimension ref="A1:P14"/>
  <sheetViews>
    <sheetView workbookViewId="0">
      <selection activeCell="D12" sqref="D12:E12"/>
    </sheetView>
  </sheetViews>
  <sheetFormatPr defaultRowHeight="15" x14ac:dyDescent="0.3"/>
  <cols>
    <col min="1" max="1" width="36.58203125" style="54" bestFit="1" customWidth="1"/>
    <col min="2" max="4" width="8.6640625" style="54"/>
    <col min="5" max="5" width="85.83203125" style="55" customWidth="1"/>
    <col min="6" max="16384" width="8.6640625" style="54"/>
  </cols>
  <sheetData>
    <row r="1" spans="1:16" ht="20" x14ac:dyDescent="0.4">
      <c r="A1" s="109" t="s">
        <v>59</v>
      </c>
      <c r="B1" s="110"/>
      <c r="C1" s="60"/>
      <c r="D1" s="60"/>
      <c r="E1" s="60"/>
    </row>
    <row r="2" spans="1:16" ht="15.5" customHeight="1" x14ac:dyDescent="0.3">
      <c r="A2" s="111" t="s">
        <v>66</v>
      </c>
      <c r="B2" s="112"/>
      <c r="D2" s="104" t="s">
        <v>58</v>
      </c>
      <c r="E2" s="104"/>
    </row>
    <row r="3" spans="1:16" ht="15.5" customHeight="1" x14ac:dyDescent="0.3">
      <c r="A3" s="61" t="s">
        <v>43</v>
      </c>
      <c r="B3" s="62">
        <v>800000</v>
      </c>
      <c r="D3" s="105" t="s">
        <v>64</v>
      </c>
      <c r="E3" s="106"/>
    </row>
    <row r="4" spans="1:16" ht="15" customHeight="1" x14ac:dyDescent="0.3">
      <c r="A4" s="61" t="s">
        <v>51</v>
      </c>
      <c r="B4" s="62">
        <v>0</v>
      </c>
      <c r="D4" s="107"/>
      <c r="E4" s="108"/>
    </row>
    <row r="5" spans="1:16" x14ac:dyDescent="0.3">
      <c r="A5" s="61" t="s">
        <v>44</v>
      </c>
      <c r="B5" s="62">
        <v>120000</v>
      </c>
      <c r="D5" s="57" t="s">
        <v>54</v>
      </c>
      <c r="E5" s="58" t="s">
        <v>61</v>
      </c>
    </row>
    <row r="6" spans="1:16" ht="15.5" customHeight="1" x14ac:dyDescent="0.3">
      <c r="A6" s="61" t="s">
        <v>45</v>
      </c>
      <c r="B6" s="62">
        <v>96000</v>
      </c>
      <c r="D6" s="57" t="s">
        <v>55</v>
      </c>
      <c r="E6" s="58" t="s">
        <v>62</v>
      </c>
    </row>
    <row r="7" spans="1:16" ht="15" customHeight="1" x14ac:dyDescent="0.3">
      <c r="A7" s="63" t="s">
        <v>52</v>
      </c>
      <c r="B7" s="64" t="s">
        <v>48</v>
      </c>
      <c r="D7" s="57" t="s">
        <v>56</v>
      </c>
      <c r="E7" s="59" t="s">
        <v>53</v>
      </c>
    </row>
    <row r="8" spans="1:16" x14ac:dyDescent="0.3">
      <c r="A8" s="102"/>
      <c r="B8" s="103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x14ac:dyDescent="0.3">
      <c r="A9" s="113" t="s">
        <v>46</v>
      </c>
      <c r="B9" s="114"/>
      <c r="D9" s="101" t="s">
        <v>63</v>
      </c>
      <c r="E9" s="101"/>
    </row>
    <row r="10" spans="1:16" ht="15.5" customHeight="1" x14ac:dyDescent="0.3">
      <c r="A10" s="61" t="s">
        <v>44</v>
      </c>
      <c r="B10" s="68">
        <f>B5</f>
        <v>120000</v>
      </c>
      <c r="D10" s="99" t="s">
        <v>57</v>
      </c>
      <c r="E10" s="99"/>
    </row>
    <row r="11" spans="1:16" ht="15.5" customHeight="1" x14ac:dyDescent="0.3">
      <c r="A11" s="61" t="s">
        <v>47</v>
      </c>
      <c r="B11" s="68">
        <f>IF(B7="YES",50%*(B3+B4),40%*(B3+B4))</f>
        <v>400000</v>
      </c>
      <c r="D11" s="100" t="s">
        <v>60</v>
      </c>
      <c r="E11" s="100"/>
    </row>
    <row r="12" spans="1:16" x14ac:dyDescent="0.3">
      <c r="A12" s="61" t="s">
        <v>49</v>
      </c>
      <c r="B12" s="68">
        <f>(B6-10%*(B3))</f>
        <v>16000</v>
      </c>
      <c r="D12" s="100" t="s">
        <v>65</v>
      </c>
      <c r="E12" s="100"/>
    </row>
    <row r="13" spans="1:16" x14ac:dyDescent="0.3">
      <c r="A13" s="61"/>
      <c r="B13" s="65"/>
      <c r="E13" s="54"/>
    </row>
    <row r="14" spans="1:16" ht="15.5" thickBot="1" x14ac:dyDescent="0.35">
      <c r="A14" s="66" t="s">
        <v>50</v>
      </c>
      <c r="B14" s="67">
        <f>MAX(0,MIN(B10:B12))</f>
        <v>16000</v>
      </c>
    </row>
  </sheetData>
  <sheetProtection algorithmName="SHA-512" hashValue="rdlOv+9TrDsxP4R7G9t9tJ2r/vZJXEQwI0EvXl6J6R4KtxwUYFhuKg/p6jH94YM5LDUuH1OsD3sNq72cL7Y5tA==" saltValue="EOdFrYOrtNNPHyoEAxISaw==" spinCount="100000" sheet="1" objects="1" scenarios="1"/>
  <protectedRanges>
    <protectedRange sqref="B3:B7" name="Range1"/>
  </protectedRanges>
  <mergeCells count="10">
    <mergeCell ref="D2:E2"/>
    <mergeCell ref="D3:E4"/>
    <mergeCell ref="A1:B1"/>
    <mergeCell ref="A2:B2"/>
    <mergeCell ref="A9:B9"/>
    <mergeCell ref="D10:E10"/>
    <mergeCell ref="D11:E11"/>
    <mergeCell ref="D9:E9"/>
    <mergeCell ref="D12:E12"/>
    <mergeCell ref="A8:B8"/>
  </mergeCells>
  <conditionalFormatting sqref="B14">
    <cfRule type="cellIs" dxfId="0" priority="1" operator="lessThan">
      <formula>0</formula>
    </cfRule>
  </conditionalFormatting>
  <dataValidations count="2">
    <dataValidation type="list" allowBlank="1" showInputMessage="1" showErrorMessage="1" sqref="B7" xr:uid="{4D4B2E81-97E0-40EC-ACC1-EF04766A7739}">
      <formula1>"YES,NO"</formula1>
    </dataValidation>
    <dataValidation type="whole" allowBlank="1" showInputMessage="1" showErrorMessage="1" error="INPUT NUMBER ONLY" sqref="B3:B6" xr:uid="{AC219612-7E84-4D14-A65B-D8BB5F42FBD5}">
      <formula1>0</formula1>
      <formula2>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Vs Old Tax</vt:lpstr>
      <vt:lpstr>HRA Calculator</vt:lpstr>
      <vt:lpstr>'New Vs Old Tax'!Print_Area</vt:lpstr>
    </vt:vector>
  </TitlesOfParts>
  <Company>Stable Investor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SURAJ SONI</dc:creator>
  <cp:lastModifiedBy>CA SURAJ SONI</cp:lastModifiedBy>
  <cp:lastPrinted>2021-05-01T12:05:41Z</cp:lastPrinted>
  <dcterms:created xsi:type="dcterms:W3CDTF">2020-02-04T06:46:08Z</dcterms:created>
  <dcterms:modified xsi:type="dcterms:W3CDTF">2021-05-08T06:33:39Z</dcterms:modified>
</cp:coreProperties>
</file>