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micha\Desktop\"/>
    </mc:Choice>
  </mc:AlternateContent>
  <xr:revisionPtr revIDLastSave="0" documentId="13_ncr:1_{31D4A010-0ED2-45BA-BAC7-CDB18F128767}" xr6:coauthVersionLast="45" xr6:coauthVersionMax="45" xr10:uidLastSave="{00000000-0000-0000-0000-000000000000}"/>
  <bookViews>
    <workbookView xWindow="-13515" yWindow="2775" windowWidth="19950" windowHeight="13665" tabRatio="883" xr2:uid="{00000000-000D-0000-FFFF-FFFF00000000}"/>
  </bookViews>
  <sheets>
    <sheet name="2020 Season" sheetId="1" r:id="rId1"/>
    <sheet name="202001_NVKBA_Season_Opener_Stan" sheetId="88" r:id="rId2"/>
    <sheet name="CONSOLIDATED_SEASON_OPENER" sheetId="89" r:id="rId3"/>
    <sheet name="202002_NVKBA_Trail_Stop_#2_Poto" sheetId="90" r:id="rId4"/>
    <sheet name="CONSOLIDATED_TRAIL_STOP_2_POT" sheetId="91" r:id="rId5"/>
    <sheet name="TS3 Battle of Three Lakes" sheetId="93" r:id="rId6"/>
    <sheet name="TS3 CONSOLIDATED" sheetId="94" r:id="rId7"/>
    <sheet name="TS4-Shenandoah Results" sheetId="95" r:id="rId8"/>
    <sheet name="TS4 Consolidated" sheetId="96" r:id="rId9"/>
    <sheet name="2020 AoY Worksheet" sheetId="97" r:id="rId10"/>
    <sheet name="Sheet7" sheetId="72" r:id="rId11"/>
    <sheet name="Roster" sheetId="17" r:id="rId12"/>
    <sheet name="ANNA-overall (2)" sheetId="98" r:id="rId13"/>
    <sheet name="2020_NVKBA_Classic_Standings.cs" sheetId="99" r:id="rId14"/>
    <sheet name="classic consolidated" sheetId="102" r:id="rId15"/>
  </sheets>
  <externalReferences>
    <externalReference r:id="rId16"/>
  </externalReferences>
  <definedNames>
    <definedName name="_xlnm._FilterDatabase" localSheetId="0" hidden="1">'2020 Season'!$B$2:$O$62</definedName>
    <definedName name="_xlnm._FilterDatabase" localSheetId="11" hidden="1">Roster!$A$1:$J$65</definedName>
    <definedName name="best_3_events">'2020 AoY Worksheet'!$A$2:$H$61</definedName>
    <definedName name="classic">'2020 Season'!$P$3:$Q$31</definedName>
    <definedName name="classic_totals">'classic consolidated'!$A$1:$D$61</definedName>
    <definedName name="events_fished" localSheetId="12">#REF!</definedName>
    <definedName name="events_fished">'TS3 CONSOLIDATED'!$D$2:$E$64</definedName>
    <definedName name="events_fished_2020">'2020 AoY Worksheet'!$J$2:$K$66</definedName>
    <definedName name="events_fished_duplicate">#REF!</definedName>
    <definedName name="qualified">'TS3 CONSOLIDATED'!$D$2:$F$64</definedName>
    <definedName name="Roster" localSheetId="12">[1]Roster!$A$2:$B$94</definedName>
    <definedName name="roster">Roster!$A$2:$B$84</definedName>
    <definedName name="trailstop_1">'2020 Season'!$H$3:$I$52</definedName>
    <definedName name="trailstop_2">'2020 Season'!$J$3:$K$46</definedName>
    <definedName name="trailstop_3">'2020 Season'!$L$3:$M$36</definedName>
    <definedName name="trailstop_4">'2020 Season'!$N$3:$O$26</definedName>
    <definedName name="Z_0A87F04F_07BB_483A_A552_080A3E5C596E_.wvu.FilterData" localSheetId="0" hidden="1">'2020 Season'!$A$2:$K$101</definedName>
  </definedNames>
  <calcPr calcId="191029"/>
  <customWorkbookViews>
    <customWorkbookView name="Filter 1" guid="{0A87F04F-07BB-483A-A552-080A3E5C596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6" i="1" l="1"/>
  <c r="E8" i="1"/>
  <c r="B10" i="1"/>
  <c r="B14" i="1"/>
  <c r="B18" i="1"/>
  <c r="B22" i="1"/>
  <c r="B26" i="1"/>
  <c r="B27" i="1"/>
  <c r="C27" i="1" s="1"/>
  <c r="B30" i="1"/>
  <c r="E30" i="1" s="1"/>
  <c r="E32" i="1"/>
  <c r="B34" i="1"/>
  <c r="B38" i="1"/>
  <c r="E38" i="1" s="1"/>
  <c r="B42" i="1"/>
  <c r="B46" i="1"/>
  <c r="E46" i="1" s="1"/>
  <c r="E49" i="1"/>
  <c r="B50" i="1"/>
  <c r="C50" i="1" s="1"/>
  <c r="B54" i="1"/>
  <c r="E54" i="1" s="1"/>
  <c r="B57" i="1"/>
  <c r="E57" i="1"/>
  <c r="B58" i="1"/>
  <c r="E60" i="1"/>
  <c r="B62" i="1"/>
  <c r="E62" i="1" s="1"/>
  <c r="A3" i="102"/>
  <c r="B4" i="1" s="1"/>
  <c r="A4" i="102"/>
  <c r="A5" i="102"/>
  <c r="A6" i="102"/>
  <c r="A7" i="102"/>
  <c r="B8" i="1" s="1"/>
  <c r="A8" i="102"/>
  <c r="B9" i="1" s="1"/>
  <c r="A9" i="102"/>
  <c r="A10" i="102"/>
  <c r="A11" i="102"/>
  <c r="A12" i="102"/>
  <c r="B13" i="1" s="1"/>
  <c r="A13" i="102"/>
  <c r="A14" i="102"/>
  <c r="A15" i="102"/>
  <c r="B16" i="1" s="1"/>
  <c r="A16" i="102"/>
  <c r="B17" i="1" s="1"/>
  <c r="A17" i="102"/>
  <c r="A18" i="102"/>
  <c r="A19" i="102"/>
  <c r="A20" i="102"/>
  <c r="B21" i="1" s="1"/>
  <c r="A21" i="102"/>
  <c r="A22" i="102"/>
  <c r="B23" i="1" s="1"/>
  <c r="A23" i="102"/>
  <c r="B24" i="1" s="1"/>
  <c r="A24" i="102"/>
  <c r="B25" i="1" s="1"/>
  <c r="A25" i="102"/>
  <c r="A26" i="102"/>
  <c r="A27" i="102"/>
  <c r="A28" i="102"/>
  <c r="B29" i="1" s="1"/>
  <c r="A29" i="102"/>
  <c r="A30" i="102"/>
  <c r="B31" i="1" s="1"/>
  <c r="A31" i="102"/>
  <c r="B32" i="1" s="1"/>
  <c r="A32" i="102"/>
  <c r="B33" i="1" s="1"/>
  <c r="A33" i="102"/>
  <c r="A34" i="102"/>
  <c r="A35" i="102"/>
  <c r="A36" i="102"/>
  <c r="B37" i="1" s="1"/>
  <c r="E37" i="1" s="1"/>
  <c r="A37" i="102"/>
  <c r="A38" i="102"/>
  <c r="A39" i="102"/>
  <c r="B40" i="1" s="1"/>
  <c r="A40" i="102"/>
  <c r="B41" i="1" s="1"/>
  <c r="A41" i="102"/>
  <c r="A42" i="102"/>
  <c r="C42" i="102" s="1"/>
  <c r="A43" i="102"/>
  <c r="A44" i="102"/>
  <c r="B45" i="1" s="1"/>
  <c r="S45" i="1" s="1"/>
  <c r="A45" i="102"/>
  <c r="A46" i="102"/>
  <c r="A47" i="102"/>
  <c r="B48" i="1" s="1"/>
  <c r="E48" i="1" s="1"/>
  <c r="A48" i="102"/>
  <c r="B49" i="1" s="1"/>
  <c r="A49" i="102"/>
  <c r="A50" i="102"/>
  <c r="A51" i="102"/>
  <c r="A52" i="102"/>
  <c r="B53" i="1" s="1"/>
  <c r="S53" i="1" s="1"/>
  <c r="A53" i="102"/>
  <c r="A54" i="102"/>
  <c r="B55" i="1" s="1"/>
  <c r="A55" i="102"/>
  <c r="B56" i="1" s="1"/>
  <c r="A56" i="102"/>
  <c r="A57" i="102"/>
  <c r="A58" i="102"/>
  <c r="B59" i="1" s="1"/>
  <c r="A59" i="102"/>
  <c r="B60" i="1" s="1"/>
  <c r="A60" i="102"/>
  <c r="B61" i="1" s="1"/>
  <c r="A61" i="102"/>
  <c r="A2" i="102"/>
  <c r="B3" i="1" s="1"/>
  <c r="I4" i="1"/>
  <c r="B3" i="97"/>
  <c r="K4" i="1"/>
  <c r="K5" i="1"/>
  <c r="K6" i="1"/>
  <c r="M4" i="1"/>
  <c r="O4" i="1"/>
  <c r="O5" i="1"/>
  <c r="Q4" i="1"/>
  <c r="Q5" i="1"/>
  <c r="Q6" i="1" s="1"/>
  <c r="C5" i="102" s="1"/>
  <c r="B4" i="97"/>
  <c r="D4" i="97"/>
  <c r="I5" i="1"/>
  <c r="C7" i="97"/>
  <c r="E8" i="97"/>
  <c r="E11" i="97"/>
  <c r="E12" i="97"/>
  <c r="C10" i="102"/>
  <c r="E13" i="97"/>
  <c r="E14" i="97"/>
  <c r="E15" i="97"/>
  <c r="B16" i="97"/>
  <c r="C16" i="97"/>
  <c r="D17" i="97"/>
  <c r="E17" i="97"/>
  <c r="D18" i="97"/>
  <c r="E18" i="97"/>
  <c r="C19" i="97"/>
  <c r="D19" i="97"/>
  <c r="E19" i="97"/>
  <c r="B20" i="97"/>
  <c r="E20" i="97"/>
  <c r="C21" i="97"/>
  <c r="D21" i="97"/>
  <c r="D22" i="97"/>
  <c r="E22" i="97"/>
  <c r="D23" i="97"/>
  <c r="E23" i="97"/>
  <c r="C29" i="102"/>
  <c r="D24" i="97"/>
  <c r="E24" i="97"/>
  <c r="C25" i="97"/>
  <c r="E25" i="97"/>
  <c r="C31" i="102"/>
  <c r="B26" i="97"/>
  <c r="E26" i="97"/>
  <c r="D27" i="97"/>
  <c r="E27" i="97"/>
  <c r="C32" i="102"/>
  <c r="B28" i="97"/>
  <c r="E28" i="97"/>
  <c r="C29" i="97"/>
  <c r="E29" i="97"/>
  <c r="C33" i="102"/>
  <c r="D30" i="97"/>
  <c r="E30" i="97"/>
  <c r="D31" i="97"/>
  <c r="E31" i="97"/>
  <c r="D32" i="97"/>
  <c r="E32" i="97"/>
  <c r="B33" i="97"/>
  <c r="E33" i="97"/>
  <c r="C36" i="102"/>
  <c r="D34" i="97"/>
  <c r="E34" i="97"/>
  <c r="C37" i="102"/>
  <c r="D35" i="97"/>
  <c r="E35" i="97"/>
  <c r="C38" i="102"/>
  <c r="D36" i="97"/>
  <c r="E36" i="97"/>
  <c r="C39" i="102"/>
  <c r="B37" i="97"/>
  <c r="C37" i="97"/>
  <c r="E37" i="97"/>
  <c r="C40" i="102"/>
  <c r="B38" i="97"/>
  <c r="D38" i="97"/>
  <c r="E38" i="97"/>
  <c r="B39" i="97"/>
  <c r="D39" i="97"/>
  <c r="E39" i="97"/>
  <c r="B40" i="97"/>
  <c r="D40" i="97"/>
  <c r="E40" i="97"/>
  <c r="B41" i="97"/>
  <c r="D41" i="97"/>
  <c r="E41" i="97"/>
  <c r="B42" i="97"/>
  <c r="C42" i="97"/>
  <c r="D42" i="97"/>
  <c r="E42" i="97"/>
  <c r="C44" i="102"/>
  <c r="B43" i="97"/>
  <c r="C43" i="97"/>
  <c r="E43" i="97"/>
  <c r="C45" i="102"/>
  <c r="B44" i="97"/>
  <c r="C44" i="97"/>
  <c r="D44" i="97"/>
  <c r="G44" i="97" s="1"/>
  <c r="E44" i="97"/>
  <c r="C46" i="102"/>
  <c r="C45" i="97"/>
  <c r="D45" i="97"/>
  <c r="E45" i="97"/>
  <c r="C47" i="102"/>
  <c r="C46" i="97"/>
  <c r="D46" i="97"/>
  <c r="E46" i="97"/>
  <c r="C48" i="102"/>
  <c r="B47" i="97"/>
  <c r="D47" i="97"/>
  <c r="E47" i="97"/>
  <c r="C48" i="97"/>
  <c r="D48" i="97"/>
  <c r="E48" i="97"/>
  <c r="C49" i="102"/>
  <c r="C49" i="97"/>
  <c r="D49" i="97"/>
  <c r="E49" i="97"/>
  <c r="B50" i="97"/>
  <c r="D50" i="97"/>
  <c r="E50" i="97"/>
  <c r="C51" i="97"/>
  <c r="D51" i="97"/>
  <c r="E51" i="97"/>
  <c r="C52" i="102"/>
  <c r="C52" i="97"/>
  <c r="D52" i="97"/>
  <c r="E52" i="97"/>
  <c r="C53" i="102"/>
  <c r="C53" i="97"/>
  <c r="D53" i="97"/>
  <c r="E53" i="97"/>
  <c r="C54" i="102"/>
  <c r="B54" i="97"/>
  <c r="D54" i="97"/>
  <c r="E54" i="97"/>
  <c r="C55" i="102"/>
  <c r="B55" i="97"/>
  <c r="C55" i="97"/>
  <c r="D55" i="97"/>
  <c r="E55" i="97"/>
  <c r="B56" i="97"/>
  <c r="C56" i="97"/>
  <c r="D56" i="97"/>
  <c r="E56" i="97"/>
  <c r="C56" i="102"/>
  <c r="B57" i="97"/>
  <c r="C57" i="97"/>
  <c r="D57" i="97"/>
  <c r="E57" i="97"/>
  <c r="C57" i="102"/>
  <c r="B58" i="97"/>
  <c r="C58" i="97"/>
  <c r="D58" i="97"/>
  <c r="E58" i="97"/>
  <c r="C58" i="102"/>
  <c r="B59" i="97"/>
  <c r="C59" i="97"/>
  <c r="D59" i="97"/>
  <c r="E59" i="97"/>
  <c r="B60" i="97"/>
  <c r="C60" i="97"/>
  <c r="D60" i="97"/>
  <c r="E60" i="97"/>
  <c r="C60" i="102"/>
  <c r="B61" i="97"/>
  <c r="C61" i="97"/>
  <c r="G61" i="97" s="1"/>
  <c r="D61" i="97"/>
  <c r="E61" i="97"/>
  <c r="C61" i="102"/>
  <c r="B2" i="97"/>
  <c r="E2" i="97"/>
  <c r="B1" i="102"/>
  <c r="A1" i="102"/>
  <c r="S5" i="1"/>
  <c r="S6" i="1"/>
  <c r="U6" i="1"/>
  <c r="S8" i="1"/>
  <c r="U8" i="1"/>
  <c r="S9" i="1"/>
  <c r="S10" i="1"/>
  <c r="S13" i="1"/>
  <c r="S14" i="1"/>
  <c r="S16" i="1"/>
  <c r="S17" i="1"/>
  <c r="S18" i="1"/>
  <c r="S21" i="1"/>
  <c r="S22" i="1"/>
  <c r="S23" i="1"/>
  <c r="S24" i="1"/>
  <c r="S25" i="1"/>
  <c r="S29" i="1"/>
  <c r="S30" i="1"/>
  <c r="U30" i="1"/>
  <c r="S31" i="1"/>
  <c r="S32" i="1"/>
  <c r="U32" i="1"/>
  <c r="S33" i="1"/>
  <c r="S34" i="1"/>
  <c r="U34" i="1"/>
  <c r="S37" i="1"/>
  <c r="S38" i="1"/>
  <c r="U38" i="1"/>
  <c r="S40" i="1"/>
  <c r="U40" i="1"/>
  <c r="S41" i="1"/>
  <c r="S42" i="1"/>
  <c r="S46" i="1"/>
  <c r="U46" i="1"/>
  <c r="S48" i="1"/>
  <c r="U48" i="1"/>
  <c r="S49" i="1"/>
  <c r="S54" i="1"/>
  <c r="U54" i="1"/>
  <c r="S55" i="1"/>
  <c r="U55" i="1" s="1"/>
  <c r="S56" i="1"/>
  <c r="U56" i="1"/>
  <c r="S57" i="1"/>
  <c r="S58" i="1"/>
  <c r="U58" i="1"/>
  <c r="S62" i="1"/>
  <c r="U62" i="1"/>
  <c r="S63" i="1"/>
  <c r="U63" i="1" s="1"/>
  <c r="S64" i="1"/>
  <c r="U64" i="1"/>
  <c r="S65" i="1"/>
  <c r="S66" i="1"/>
  <c r="U66" i="1"/>
  <c r="S67" i="1"/>
  <c r="U67" i="1" s="1"/>
  <c r="S3" i="1"/>
  <c r="T64" i="1"/>
  <c r="V64" i="1" s="1"/>
  <c r="T66" i="1"/>
  <c r="V66" i="1" s="1"/>
  <c r="C6" i="1"/>
  <c r="C8" i="1"/>
  <c r="C9" i="1"/>
  <c r="C10" i="1"/>
  <c r="C14" i="1"/>
  <c r="C16" i="1"/>
  <c r="C17" i="1"/>
  <c r="C18" i="1"/>
  <c r="C22" i="1"/>
  <c r="C23" i="1"/>
  <c r="C24" i="1"/>
  <c r="C25" i="1"/>
  <c r="C30" i="1"/>
  <c r="C31" i="1"/>
  <c r="C32" i="1"/>
  <c r="C33" i="1"/>
  <c r="C34" i="1"/>
  <c r="C38" i="1"/>
  <c r="C40" i="1"/>
  <c r="C41" i="1"/>
  <c r="C42" i="1"/>
  <c r="C46" i="1"/>
  <c r="C48" i="1"/>
  <c r="C49" i="1"/>
  <c r="C54" i="1"/>
  <c r="C55" i="1"/>
  <c r="C56" i="1"/>
  <c r="C57" i="1"/>
  <c r="C58" i="1"/>
  <c r="C60" i="1"/>
  <c r="C62" i="1"/>
  <c r="C3" i="1"/>
  <c r="F3" i="97"/>
  <c r="F4" i="97"/>
  <c r="F5" i="97"/>
  <c r="F6" i="97"/>
  <c r="F7" i="97"/>
  <c r="F8" i="97"/>
  <c r="F9" i="97"/>
  <c r="F10" i="97"/>
  <c r="F11" i="97"/>
  <c r="F12" i="97"/>
  <c r="F13" i="97"/>
  <c r="F14" i="97"/>
  <c r="F15" i="97"/>
  <c r="F16" i="97"/>
  <c r="F17" i="97"/>
  <c r="F18" i="97"/>
  <c r="F19" i="97"/>
  <c r="F20" i="97"/>
  <c r="F21" i="97"/>
  <c r="F22" i="97"/>
  <c r="F23" i="97"/>
  <c r="F24" i="97"/>
  <c r="F25" i="97"/>
  <c r="F26" i="97"/>
  <c r="F27" i="97"/>
  <c r="F28" i="97"/>
  <c r="F29" i="97"/>
  <c r="F31" i="97"/>
  <c r="F32" i="97"/>
  <c r="F33" i="97"/>
  <c r="F34" i="97"/>
  <c r="F35" i="97"/>
  <c r="F36" i="97"/>
  <c r="F37" i="97"/>
  <c r="F38" i="97"/>
  <c r="F39" i="97"/>
  <c r="F40" i="97"/>
  <c r="F41" i="97"/>
  <c r="F42" i="97"/>
  <c r="F43" i="97"/>
  <c r="F44" i="97"/>
  <c r="F45" i="97"/>
  <c r="F46" i="97"/>
  <c r="F47" i="97"/>
  <c r="F48" i="97"/>
  <c r="F49" i="97"/>
  <c r="F50" i="97"/>
  <c r="F51" i="97"/>
  <c r="F52" i="97"/>
  <c r="F53" i="97"/>
  <c r="F54" i="97"/>
  <c r="F55" i="97"/>
  <c r="F56" i="97"/>
  <c r="F57" i="97"/>
  <c r="F58" i="97"/>
  <c r="F59" i="97"/>
  <c r="F60" i="97"/>
  <c r="F61" i="97"/>
  <c r="F2" i="97"/>
  <c r="V5" i="97"/>
  <c r="V21" i="97"/>
  <c r="V20" i="97"/>
  <c r="V19" i="97"/>
  <c r="V18" i="97"/>
  <c r="V17" i="97"/>
  <c r="V16" i="97"/>
  <c r="V15" i="97"/>
  <c r="V14" i="97"/>
  <c r="V13" i="97"/>
  <c r="V12" i="97"/>
  <c r="V11" i="97"/>
  <c r="V10" i="97"/>
  <c r="V9" i="97"/>
  <c r="V8" i="97"/>
  <c r="V7" i="97"/>
  <c r="V6" i="97"/>
  <c r="V4" i="97"/>
  <c r="V3" i="97"/>
  <c r="G42" i="97"/>
  <c r="G55" i="97"/>
  <c r="G56" i="97"/>
  <c r="G57" i="97"/>
  <c r="G58" i="97"/>
  <c r="L56" i="98"/>
  <c r="J56" i="98"/>
  <c r="L55" i="98"/>
  <c r="J55" i="98"/>
  <c r="L54" i="98"/>
  <c r="J54" i="98"/>
  <c r="L53" i="98"/>
  <c r="J53" i="98"/>
  <c r="L52" i="98"/>
  <c r="J52" i="98"/>
  <c r="L51" i="98"/>
  <c r="J51" i="98"/>
  <c r="L50" i="98"/>
  <c r="J50" i="98"/>
  <c r="L49" i="98"/>
  <c r="J49" i="98"/>
  <c r="L48" i="98"/>
  <c r="J48" i="98"/>
  <c r="L47" i="98"/>
  <c r="J47" i="98"/>
  <c r="L46" i="98"/>
  <c r="J46" i="98"/>
  <c r="L45" i="98"/>
  <c r="J45" i="98"/>
  <c r="L44" i="98"/>
  <c r="J44" i="98"/>
  <c r="L43" i="98"/>
  <c r="J43" i="98"/>
  <c r="L42" i="98"/>
  <c r="J42" i="98"/>
  <c r="L41" i="98"/>
  <c r="J41" i="98"/>
  <c r="L40" i="98"/>
  <c r="J40" i="98"/>
  <c r="L39" i="98"/>
  <c r="J39" i="98"/>
  <c r="L38" i="98"/>
  <c r="J38" i="98"/>
  <c r="L37" i="98"/>
  <c r="J37" i="98"/>
  <c r="L36" i="98"/>
  <c r="J36" i="98"/>
  <c r="L35" i="98"/>
  <c r="J35" i="98"/>
  <c r="L34" i="98"/>
  <c r="J34" i="98"/>
  <c r="L33" i="98"/>
  <c r="J33" i="98"/>
  <c r="L32" i="98"/>
  <c r="J32" i="98"/>
  <c r="L31" i="98"/>
  <c r="J31" i="98"/>
  <c r="L30" i="98"/>
  <c r="J30" i="98"/>
  <c r="L29" i="98"/>
  <c r="J29" i="98"/>
  <c r="L28" i="98"/>
  <c r="J28" i="98"/>
  <c r="L27" i="98"/>
  <c r="J27" i="98"/>
  <c r="L26" i="98"/>
  <c r="J26" i="98"/>
  <c r="L25" i="98"/>
  <c r="J25" i="98"/>
  <c r="L24" i="98"/>
  <c r="J24" i="98"/>
  <c r="L23" i="98"/>
  <c r="J23" i="98"/>
  <c r="L22" i="98"/>
  <c r="J22" i="98"/>
  <c r="L21" i="98"/>
  <c r="J21" i="98"/>
  <c r="L20" i="98"/>
  <c r="J20" i="98"/>
  <c r="L19" i="98"/>
  <c r="J19" i="98"/>
  <c r="L18" i="98"/>
  <c r="J18" i="98"/>
  <c r="L17" i="98"/>
  <c r="J17" i="98"/>
  <c r="L16" i="98"/>
  <c r="J16" i="98"/>
  <c r="L15" i="98"/>
  <c r="J15" i="98"/>
  <c r="L14" i="98"/>
  <c r="J14" i="98"/>
  <c r="L13" i="98"/>
  <c r="J13" i="98"/>
  <c r="L12" i="98"/>
  <c r="J12" i="98"/>
  <c r="L11" i="98"/>
  <c r="J11" i="98"/>
  <c r="L10" i="98"/>
  <c r="J10" i="98"/>
  <c r="L9" i="98"/>
  <c r="J9" i="98"/>
  <c r="L8" i="98"/>
  <c r="J8" i="98"/>
  <c r="L7" i="98"/>
  <c r="J7" i="98"/>
  <c r="L6" i="98"/>
  <c r="J6" i="98"/>
  <c r="L5" i="98"/>
  <c r="J5" i="98"/>
  <c r="L4" i="98"/>
  <c r="J4" i="98"/>
  <c r="L3" i="98"/>
  <c r="J3" i="98"/>
  <c r="L2" i="98"/>
  <c r="J2" i="98"/>
  <c r="I87" i="1"/>
  <c r="I88" i="1"/>
  <c r="I94" i="1"/>
  <c r="I93" i="1"/>
  <c r="I92" i="1"/>
  <c r="I91" i="1"/>
  <c r="I90" i="1"/>
  <c r="I89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H42" i="97"/>
  <c r="H44" i="97"/>
  <c r="H58" i="97"/>
  <c r="B58" i="102" l="1"/>
  <c r="D58" i="102" s="1"/>
  <c r="B44" i="102"/>
  <c r="D44" i="102" s="1"/>
  <c r="U53" i="1"/>
  <c r="U45" i="1"/>
  <c r="T45" i="1"/>
  <c r="V45" i="1" s="1"/>
  <c r="E61" i="1"/>
  <c r="C61" i="1"/>
  <c r="U37" i="1"/>
  <c r="D59" i="1"/>
  <c r="F59" i="1" s="1"/>
  <c r="E59" i="1"/>
  <c r="S59" i="1"/>
  <c r="C59" i="1"/>
  <c r="S61" i="1"/>
  <c r="U41" i="1"/>
  <c r="U33" i="1"/>
  <c r="U65" i="1"/>
  <c r="T65" i="1"/>
  <c r="U49" i="1"/>
  <c r="G59" i="97"/>
  <c r="M5" i="1"/>
  <c r="D12" i="97"/>
  <c r="E53" i="1"/>
  <c r="C53" i="1"/>
  <c r="E45" i="1"/>
  <c r="D45" i="1"/>
  <c r="F45" i="1" s="1"/>
  <c r="C45" i="1"/>
  <c r="U57" i="1"/>
  <c r="E6" i="97"/>
  <c r="O6" i="1"/>
  <c r="K7" i="1"/>
  <c r="C6" i="97"/>
  <c r="B52" i="1"/>
  <c r="C51" i="102"/>
  <c r="B44" i="1"/>
  <c r="C35" i="102"/>
  <c r="B36" i="1"/>
  <c r="B28" i="1"/>
  <c r="C27" i="102"/>
  <c r="B20" i="1"/>
  <c r="B12" i="1"/>
  <c r="T67" i="1"/>
  <c r="V67" i="1" s="1"/>
  <c r="T63" i="1"/>
  <c r="V63" i="1" s="1"/>
  <c r="S60" i="1"/>
  <c r="S4" i="1"/>
  <c r="C50" i="102"/>
  <c r="C34" i="102"/>
  <c r="C26" i="102"/>
  <c r="B43" i="1"/>
  <c r="E50" i="1"/>
  <c r="C59" i="102"/>
  <c r="C43" i="102"/>
  <c r="Q7" i="1"/>
  <c r="B19" i="1"/>
  <c r="E27" i="1"/>
  <c r="S27" i="1"/>
  <c r="E58" i="1"/>
  <c r="E41" i="1"/>
  <c r="G60" i="97"/>
  <c r="C4" i="1"/>
  <c r="I6" i="1"/>
  <c r="B17" i="97"/>
  <c r="E40" i="1"/>
  <c r="B35" i="1"/>
  <c r="E6" i="1"/>
  <c r="C21" i="1"/>
  <c r="C13" i="1"/>
  <c r="C5" i="1"/>
  <c r="S50" i="1"/>
  <c r="S26" i="1"/>
  <c r="E55" i="1"/>
  <c r="B47" i="1"/>
  <c r="B46" i="102"/>
  <c r="D46" i="102" s="1"/>
  <c r="B39" i="1"/>
  <c r="B15" i="1"/>
  <c r="B7" i="1"/>
  <c r="E34" i="1"/>
  <c r="B11" i="1"/>
  <c r="C37" i="1"/>
  <c r="C29" i="1"/>
  <c r="E56" i="1"/>
  <c r="B51" i="1"/>
  <c r="E33" i="1"/>
  <c r="C7" i="102"/>
  <c r="H57" i="97"/>
  <c r="H61" i="97"/>
  <c r="H55" i="97"/>
  <c r="H56" i="97"/>
  <c r="H60" i="97"/>
  <c r="H59" i="97"/>
  <c r="B59" i="102" l="1"/>
  <c r="D59" i="102" s="1"/>
  <c r="D60" i="1"/>
  <c r="F60" i="1" s="1"/>
  <c r="B60" i="102"/>
  <c r="D60" i="102" s="1"/>
  <c r="D61" i="1"/>
  <c r="F61" i="1" s="1"/>
  <c r="D57" i="1"/>
  <c r="F57" i="1" s="1"/>
  <c r="B56" i="102"/>
  <c r="D56" i="102" s="1"/>
  <c r="T57" i="1"/>
  <c r="V57" i="1" s="1"/>
  <c r="T42" i="1"/>
  <c r="B41" i="102"/>
  <c r="D42" i="1"/>
  <c r="B61" i="102"/>
  <c r="D61" i="102" s="1"/>
  <c r="T62" i="1"/>
  <c r="V62" i="1" s="1"/>
  <c r="D62" i="1"/>
  <c r="F62" i="1" s="1"/>
  <c r="T58" i="1"/>
  <c r="V58" i="1" s="1"/>
  <c r="B57" i="102"/>
  <c r="D57" i="102" s="1"/>
  <c r="D58" i="1"/>
  <c r="F58" i="1" s="1"/>
  <c r="U27" i="1"/>
  <c r="E4" i="97"/>
  <c r="O7" i="1"/>
  <c r="C3" i="97"/>
  <c r="K8" i="1"/>
  <c r="E36" i="1"/>
  <c r="S36" i="1"/>
  <c r="C36" i="1"/>
  <c r="E43" i="1"/>
  <c r="C43" i="1"/>
  <c r="S43" i="1"/>
  <c r="E12" i="1"/>
  <c r="C12" i="1"/>
  <c r="S12" i="1"/>
  <c r="U61" i="1"/>
  <c r="T61" i="1"/>
  <c r="U60" i="1"/>
  <c r="T60" i="1"/>
  <c r="V60" i="1" s="1"/>
  <c r="S7" i="1"/>
  <c r="C7" i="1"/>
  <c r="E39" i="1"/>
  <c r="C39" i="1"/>
  <c r="S39" i="1"/>
  <c r="S19" i="1"/>
  <c r="C19" i="1"/>
  <c r="E44" i="1"/>
  <c r="S44" i="1"/>
  <c r="C44" i="1"/>
  <c r="E35" i="1"/>
  <c r="C35" i="1"/>
  <c r="S35" i="1"/>
  <c r="E51" i="1"/>
  <c r="C51" i="1"/>
  <c r="S51" i="1"/>
  <c r="C20" i="1"/>
  <c r="S20" i="1"/>
  <c r="U59" i="1"/>
  <c r="T59" i="1"/>
  <c r="Q8" i="1"/>
  <c r="C11" i="102"/>
  <c r="E11" i="1"/>
  <c r="S11" i="1"/>
  <c r="C11" i="1"/>
  <c r="S15" i="1"/>
  <c r="C15" i="1"/>
  <c r="D47" i="1"/>
  <c r="E47" i="1"/>
  <c r="C47" i="1"/>
  <c r="S47" i="1"/>
  <c r="E52" i="1"/>
  <c r="S52" i="1"/>
  <c r="C52" i="1"/>
  <c r="M6" i="1"/>
  <c r="D2" i="97"/>
  <c r="V65" i="1"/>
  <c r="U50" i="1"/>
  <c r="B11" i="97"/>
  <c r="I7" i="1"/>
  <c r="E28" i="1"/>
  <c r="S28" i="1"/>
  <c r="C28" i="1"/>
  <c r="U28" i="1" l="1"/>
  <c r="V59" i="1"/>
  <c r="V61" i="1"/>
  <c r="U39" i="1"/>
  <c r="U51" i="1"/>
  <c r="U43" i="1"/>
  <c r="Q9" i="1"/>
  <c r="C22" i="102"/>
  <c r="E23" i="1"/>
  <c r="U23" i="1"/>
  <c r="U35" i="1"/>
  <c r="U12" i="1"/>
  <c r="E3" i="97"/>
  <c r="O8" i="1"/>
  <c r="U44" i="1"/>
  <c r="U11" i="1"/>
  <c r="D15" i="97"/>
  <c r="M7" i="1"/>
  <c r="F47" i="1"/>
  <c r="U36" i="1"/>
  <c r="K9" i="1"/>
  <c r="C8" i="97"/>
  <c r="U47" i="1"/>
  <c r="T47" i="1"/>
  <c r="B21" i="97"/>
  <c r="I8" i="1"/>
  <c r="U52" i="1"/>
  <c r="O9" i="1" l="1"/>
  <c r="E5" i="97"/>
  <c r="V47" i="1"/>
  <c r="Q10" i="1"/>
  <c r="U14" i="1"/>
  <c r="C13" i="102"/>
  <c r="E14" i="1"/>
  <c r="B5" i="97"/>
  <c r="I9" i="1"/>
  <c r="K10" i="1"/>
  <c r="C2" i="97"/>
  <c r="D20" i="97"/>
  <c r="M8" i="1"/>
  <c r="D16" i="97" l="1"/>
  <c r="M9" i="1"/>
  <c r="C5" i="97"/>
  <c r="K11" i="1"/>
  <c r="Q11" i="1"/>
  <c r="C30" i="102"/>
  <c r="U31" i="1"/>
  <c r="E31" i="1"/>
  <c r="G2" i="97"/>
  <c r="I10" i="1"/>
  <c r="B8" i="97"/>
  <c r="O10" i="1"/>
  <c r="E10" i="97"/>
  <c r="H2" i="97"/>
  <c r="B3" i="102" l="1"/>
  <c r="D4" i="1"/>
  <c r="T4" i="1"/>
  <c r="O11" i="1"/>
  <c r="E9" i="97"/>
  <c r="C18" i="97"/>
  <c r="K12" i="1"/>
  <c r="I11" i="1"/>
  <c r="B23" i="97"/>
  <c r="Q12" i="1"/>
  <c r="C16" i="102"/>
  <c r="U17" i="1"/>
  <c r="E17" i="1"/>
  <c r="M10" i="1"/>
  <c r="D7" i="97"/>
  <c r="C23" i="97" l="1"/>
  <c r="K13" i="1"/>
  <c r="M11" i="1"/>
  <c r="D10" i="97"/>
  <c r="Q13" i="1"/>
  <c r="C19" i="102"/>
  <c r="E20" i="1"/>
  <c r="U20" i="1"/>
  <c r="E16" i="97"/>
  <c r="O12" i="1"/>
  <c r="I12" i="1"/>
  <c r="B19" i="97"/>
  <c r="H23" i="97"/>
  <c r="B29" i="102" l="1"/>
  <c r="D29" i="102" s="1"/>
  <c r="T30" i="1"/>
  <c r="V30" i="1" s="1"/>
  <c r="D30" i="1"/>
  <c r="F30" i="1" s="1"/>
  <c r="G19" i="97"/>
  <c r="B13" i="97"/>
  <c r="I13" i="1"/>
  <c r="C9" i="97"/>
  <c r="K14" i="1"/>
  <c r="G23" i="97"/>
  <c r="Q14" i="1"/>
  <c r="C4" i="102"/>
  <c r="E5" i="1"/>
  <c r="U5" i="1"/>
  <c r="D29" i="97"/>
  <c r="M12" i="1"/>
  <c r="E21" i="97"/>
  <c r="O13" i="1"/>
  <c r="E7" i="97" s="1"/>
  <c r="G16" i="97"/>
  <c r="H19" i="97"/>
  <c r="H16" i="97"/>
  <c r="B16" i="102" l="1"/>
  <c r="D16" i="102" s="1"/>
  <c r="D17" i="1"/>
  <c r="F17" i="1" s="1"/>
  <c r="T17" i="1"/>
  <c r="V17" i="1" s="1"/>
  <c r="B17" i="102"/>
  <c r="T18" i="1"/>
  <c r="D18" i="1"/>
  <c r="M13" i="1"/>
  <c r="D5" i="97"/>
  <c r="B30" i="97"/>
  <c r="I14" i="1"/>
  <c r="Q15" i="1"/>
  <c r="C6" i="102"/>
  <c r="E7" i="1"/>
  <c r="U7" i="1"/>
  <c r="G21" i="97"/>
  <c r="C4" i="97"/>
  <c r="K15" i="1"/>
  <c r="H21" i="97"/>
  <c r="B20" i="102" l="1"/>
  <c r="T21" i="1"/>
  <c r="D21" i="1"/>
  <c r="Q16" i="1"/>
  <c r="U3" i="1"/>
  <c r="C2" i="102"/>
  <c r="E3" i="1"/>
  <c r="K16" i="1"/>
  <c r="C22" i="97"/>
  <c r="B46" i="97"/>
  <c r="I15" i="1"/>
  <c r="G4" i="97"/>
  <c r="G5" i="97"/>
  <c r="M14" i="1"/>
  <c r="D25" i="97"/>
  <c r="H5" i="97"/>
  <c r="H4" i="97"/>
  <c r="B8" i="102" l="1"/>
  <c r="D9" i="1"/>
  <c r="T9" i="1"/>
  <c r="T10" i="1"/>
  <c r="B9" i="102"/>
  <c r="D10" i="1"/>
  <c r="M15" i="1"/>
  <c r="D33" i="97"/>
  <c r="I16" i="1"/>
  <c r="B25" i="97"/>
  <c r="C20" i="102"/>
  <c r="Q17" i="1"/>
  <c r="U21" i="1"/>
  <c r="V21" i="1" s="1"/>
  <c r="E21" i="1"/>
  <c r="F21" i="1"/>
  <c r="G46" i="97"/>
  <c r="C11" i="97"/>
  <c r="K17" i="1"/>
  <c r="D20" i="102"/>
  <c r="H46" i="97"/>
  <c r="B48" i="102" l="1"/>
  <c r="D48" i="102" s="1"/>
  <c r="T49" i="1"/>
  <c r="V49" i="1" s="1"/>
  <c r="D49" i="1"/>
  <c r="F49" i="1" s="1"/>
  <c r="C17" i="102"/>
  <c r="D17" i="102" s="1"/>
  <c r="U18" i="1"/>
  <c r="V18" i="1" s="1"/>
  <c r="Q18" i="1"/>
  <c r="E18" i="1"/>
  <c r="F18" i="1" s="1"/>
  <c r="M16" i="1"/>
  <c r="D6" i="97"/>
  <c r="C14" i="97"/>
  <c r="K18" i="1"/>
  <c r="G25" i="97"/>
  <c r="B14" i="97"/>
  <c r="I17" i="1"/>
  <c r="H25" i="97"/>
  <c r="B31" i="102" l="1"/>
  <c r="D31" i="102" s="1"/>
  <c r="T32" i="1"/>
  <c r="V32" i="1" s="1"/>
  <c r="D32" i="1"/>
  <c r="F32" i="1" s="1"/>
  <c r="I18" i="1"/>
  <c r="B9" i="97"/>
  <c r="C40" i="97"/>
  <c r="K19" i="1"/>
  <c r="M17" i="1"/>
  <c r="D8" i="97"/>
  <c r="Q19" i="1"/>
  <c r="C23" i="102"/>
  <c r="U24" i="1"/>
  <c r="E24" i="1"/>
  <c r="M18" i="1" l="1"/>
  <c r="D37" i="97"/>
  <c r="K20" i="1"/>
  <c r="C15" i="97"/>
  <c r="G40" i="97"/>
  <c r="I19" i="1"/>
  <c r="B31" i="97"/>
  <c r="Q20" i="1"/>
  <c r="C41" i="102"/>
  <c r="D41" i="102" s="1"/>
  <c r="U42" i="1"/>
  <c r="V42" i="1" s="1"/>
  <c r="E42" i="1"/>
  <c r="F42" i="1" s="1"/>
  <c r="G8" i="97"/>
  <c r="H40" i="97"/>
  <c r="H8" i="97"/>
  <c r="B5" i="102" l="1"/>
  <c r="D5" i="102" s="1"/>
  <c r="D6" i="1"/>
  <c r="F6" i="1" s="1"/>
  <c r="T6" i="1"/>
  <c r="V6" i="1" s="1"/>
  <c r="B43" i="102"/>
  <c r="D43" i="102" s="1"/>
  <c r="D44" i="1"/>
  <c r="F44" i="1" s="1"/>
  <c r="T44" i="1"/>
  <c r="V44" i="1" s="1"/>
  <c r="I20" i="1"/>
  <c r="B18" i="97"/>
  <c r="K21" i="1"/>
  <c r="C41" i="97"/>
  <c r="G37" i="97"/>
  <c r="Q21" i="1"/>
  <c r="C3" i="102"/>
  <c r="D3" i="102" s="1"/>
  <c r="E4" i="1"/>
  <c r="F4" i="1" s="1"/>
  <c r="U4" i="1"/>
  <c r="V4" i="1" s="1"/>
  <c r="D28" i="97"/>
  <c r="M19" i="1"/>
  <c r="H37" i="97"/>
  <c r="B40" i="102" l="1"/>
  <c r="D40" i="102" s="1"/>
  <c r="T41" i="1"/>
  <c r="V41" i="1" s="1"/>
  <c r="D41" i="1"/>
  <c r="F41" i="1" s="1"/>
  <c r="G18" i="97"/>
  <c r="Q22" i="1"/>
  <c r="C15" i="102"/>
  <c r="U16" i="1"/>
  <c r="E16" i="1"/>
  <c r="D13" i="97"/>
  <c r="M20" i="1"/>
  <c r="C10" i="97"/>
  <c r="K22" i="1"/>
  <c r="I21" i="1"/>
  <c r="B24" i="97"/>
  <c r="G41" i="97"/>
  <c r="H41" i="97"/>
  <c r="H18" i="97"/>
  <c r="B27" i="102" l="1"/>
  <c r="D27" i="102" s="1"/>
  <c r="D28" i="1"/>
  <c r="F28" i="1" s="1"/>
  <c r="T28" i="1"/>
  <c r="V28" i="1" s="1"/>
  <c r="B26" i="102"/>
  <c r="D26" i="102" s="1"/>
  <c r="D27" i="1"/>
  <c r="F27" i="1" s="1"/>
  <c r="T27" i="1"/>
  <c r="V27" i="1" s="1"/>
  <c r="Q23" i="1"/>
  <c r="C21" i="102"/>
  <c r="U22" i="1"/>
  <c r="E22" i="1"/>
  <c r="B27" i="97"/>
  <c r="I22" i="1"/>
  <c r="C17" i="97"/>
  <c r="K23" i="1"/>
  <c r="M21" i="1"/>
  <c r="D9" i="97"/>
  <c r="G17" i="97" l="1"/>
  <c r="C32" i="97"/>
  <c r="K24" i="1"/>
  <c r="B6" i="97"/>
  <c r="I23" i="1"/>
  <c r="G9" i="97"/>
  <c r="D3" i="97"/>
  <c r="M22" i="1"/>
  <c r="C8" i="102"/>
  <c r="D8" i="102" s="1"/>
  <c r="Q24" i="1"/>
  <c r="E9" i="1"/>
  <c r="F9" i="1" s="1"/>
  <c r="U9" i="1"/>
  <c r="V9" i="1" s="1"/>
  <c r="H17" i="97"/>
  <c r="H9" i="97"/>
  <c r="B7" i="102" l="1"/>
  <c r="D7" i="102" s="1"/>
  <c r="T8" i="1"/>
  <c r="V8" i="1" s="1"/>
  <c r="D8" i="1"/>
  <c r="F8" i="1" s="1"/>
  <c r="B18" i="102"/>
  <c r="D19" i="1"/>
  <c r="T19" i="1"/>
  <c r="Q25" i="1"/>
  <c r="C28" i="102"/>
  <c r="E29" i="1"/>
  <c r="U29" i="1"/>
  <c r="B7" i="97"/>
  <c r="I24" i="1"/>
  <c r="G6" i="97"/>
  <c r="D26" i="97"/>
  <c r="M23" i="1"/>
  <c r="C38" i="97"/>
  <c r="K25" i="1"/>
  <c r="G3" i="97"/>
  <c r="H3" i="97"/>
  <c r="H6" i="97"/>
  <c r="B6" i="102" l="1"/>
  <c r="D6" i="102" s="1"/>
  <c r="D7" i="1"/>
  <c r="F7" i="1" s="1"/>
  <c r="T7" i="1"/>
  <c r="V7" i="1" s="1"/>
  <c r="B2" i="102"/>
  <c r="D2" i="102" s="1"/>
  <c r="T3" i="1"/>
  <c r="V3" i="1" s="1"/>
  <c r="D3" i="1"/>
  <c r="F3" i="1" s="1"/>
  <c r="I25" i="1"/>
  <c r="B35" i="97"/>
  <c r="M24" i="1"/>
  <c r="D11" i="97"/>
  <c r="Q26" i="1"/>
  <c r="C24" i="102"/>
  <c r="E25" i="1"/>
  <c r="U25" i="1"/>
  <c r="G7" i="97"/>
  <c r="K26" i="1"/>
  <c r="C13" i="97"/>
  <c r="G38" i="97"/>
  <c r="H7" i="97"/>
  <c r="H38" i="97"/>
  <c r="B42" i="102" l="1"/>
  <c r="D42" i="102" s="1"/>
  <c r="D43" i="1"/>
  <c r="F43" i="1" s="1"/>
  <c r="T43" i="1"/>
  <c r="V43" i="1" s="1"/>
  <c r="B4" i="102"/>
  <c r="D4" i="102" s="1"/>
  <c r="T5" i="1"/>
  <c r="V5" i="1" s="1"/>
  <c r="D5" i="1"/>
  <c r="F5" i="1" s="1"/>
  <c r="I26" i="1"/>
  <c r="B12" i="97"/>
  <c r="G13" i="97"/>
  <c r="Q27" i="1"/>
  <c r="C18" i="102"/>
  <c r="D18" i="102" s="1"/>
  <c r="E19" i="1"/>
  <c r="F19" i="1" s="1"/>
  <c r="U19" i="1"/>
  <c r="V19" i="1" s="1"/>
  <c r="G11" i="97"/>
  <c r="C12" i="97"/>
  <c r="K27" i="1"/>
  <c r="D43" i="97"/>
  <c r="M25" i="1"/>
  <c r="D14" i="97" s="1"/>
  <c r="H11" i="97"/>
  <c r="H13" i="97"/>
  <c r="B15" i="102" l="1"/>
  <c r="D15" i="102" s="1"/>
  <c r="T16" i="1"/>
  <c r="V16" i="1" s="1"/>
  <c r="D16" i="1"/>
  <c r="F16" i="1" s="1"/>
  <c r="B14" i="102"/>
  <c r="D15" i="1"/>
  <c r="T15" i="1"/>
  <c r="C24" i="97"/>
  <c r="K28" i="1"/>
  <c r="G14" i="97"/>
  <c r="G43" i="97"/>
  <c r="Q28" i="1"/>
  <c r="C12" i="102"/>
  <c r="E13" i="1"/>
  <c r="U13" i="1"/>
  <c r="G12" i="97"/>
  <c r="I27" i="1"/>
  <c r="B22" i="97"/>
  <c r="H12" i="97"/>
  <c r="H43" i="97"/>
  <c r="H14" i="97"/>
  <c r="B11" i="102" l="1"/>
  <c r="D11" i="102" s="1"/>
  <c r="D12" i="1"/>
  <c r="F12" i="1" s="1"/>
  <c r="T12" i="1"/>
  <c r="V12" i="1" s="1"/>
  <c r="D46" i="1"/>
  <c r="F46" i="1" s="1"/>
  <c r="B45" i="102"/>
  <c r="D45" i="102" s="1"/>
  <c r="T46" i="1"/>
  <c r="V46" i="1" s="1"/>
  <c r="B10" i="102"/>
  <c r="D10" i="102" s="1"/>
  <c r="D11" i="1"/>
  <c r="F11" i="1" s="1"/>
  <c r="T11" i="1"/>
  <c r="V11" i="1" s="1"/>
  <c r="G24" i="97"/>
  <c r="K29" i="1"/>
  <c r="C26" i="97"/>
  <c r="B48" i="97"/>
  <c r="I28" i="1"/>
  <c r="G22" i="97"/>
  <c r="C14" i="102"/>
  <c r="D14" i="102" s="1"/>
  <c r="Q29" i="1"/>
  <c r="E15" i="1"/>
  <c r="F15" i="1" s="1"/>
  <c r="U15" i="1"/>
  <c r="V15" i="1" s="1"/>
  <c r="H24" i="97"/>
  <c r="H22" i="97"/>
  <c r="B19" i="102" l="1"/>
  <c r="D19" i="102" s="1"/>
  <c r="D20" i="1"/>
  <c r="F20" i="1" s="1"/>
  <c r="T20" i="1"/>
  <c r="V20" i="1" s="1"/>
  <c r="B24" i="102"/>
  <c r="D24" i="102" s="1"/>
  <c r="T25" i="1"/>
  <c r="V25" i="1" s="1"/>
  <c r="D25" i="1"/>
  <c r="F25" i="1" s="1"/>
  <c r="G26" i="97"/>
  <c r="G48" i="97"/>
  <c r="K30" i="1"/>
  <c r="C34" i="97"/>
  <c r="C25" i="102"/>
  <c r="Q30" i="1"/>
  <c r="E26" i="1"/>
  <c r="U26" i="1"/>
  <c r="B45" i="97"/>
  <c r="I29" i="1"/>
  <c r="H48" i="97"/>
  <c r="H26" i="97"/>
  <c r="B23" i="102" l="1"/>
  <c r="D23" i="102" s="1"/>
  <c r="T24" i="1"/>
  <c r="V24" i="1" s="1"/>
  <c r="D24" i="1"/>
  <c r="F24" i="1" s="1"/>
  <c r="B49" i="102"/>
  <c r="D49" i="102" s="1"/>
  <c r="D50" i="1"/>
  <c r="F50" i="1" s="1"/>
  <c r="T50" i="1"/>
  <c r="V50" i="1" s="1"/>
  <c r="C27" i="97"/>
  <c r="K31" i="1"/>
  <c r="I30" i="1"/>
  <c r="B29" i="97"/>
  <c r="U10" i="1"/>
  <c r="V10" i="1" s="1"/>
  <c r="C9" i="102"/>
  <c r="D9" i="102" s="1"/>
  <c r="E10" i="1"/>
  <c r="F10" i="1" s="1"/>
  <c r="G45" i="97"/>
  <c r="H45" i="97"/>
  <c r="B47" i="102" l="1"/>
  <c r="D47" i="102" s="1"/>
  <c r="T48" i="1"/>
  <c r="V48" i="1" s="1"/>
  <c r="D48" i="1"/>
  <c r="F48" i="1" s="1"/>
  <c r="G27" i="97"/>
  <c r="K32" i="1"/>
  <c r="C50" i="97"/>
  <c r="B49" i="97"/>
  <c r="I31" i="1"/>
  <c r="G29" i="97"/>
  <c r="H29" i="97"/>
  <c r="H27" i="97"/>
  <c r="B32" i="102" l="1"/>
  <c r="D32" i="102" s="1"/>
  <c r="D33" i="1"/>
  <c r="F33" i="1" s="1"/>
  <c r="T33" i="1"/>
  <c r="V33" i="1" s="1"/>
  <c r="B33" i="102"/>
  <c r="D33" i="102" s="1"/>
  <c r="T34" i="1"/>
  <c r="V34" i="1" s="1"/>
  <c r="D34" i="1"/>
  <c r="F34" i="1" s="1"/>
  <c r="G50" i="97"/>
  <c r="C20" i="97"/>
  <c r="K33" i="1"/>
  <c r="G49" i="97"/>
  <c r="B34" i="97"/>
  <c r="I32" i="1"/>
  <c r="H49" i="97"/>
  <c r="H50" i="97"/>
  <c r="B51" i="102" l="1"/>
  <c r="D51" i="102" s="1"/>
  <c r="D52" i="1"/>
  <c r="F52" i="1" s="1"/>
  <c r="T52" i="1"/>
  <c r="V52" i="1" s="1"/>
  <c r="B50" i="102"/>
  <c r="D50" i="102" s="1"/>
  <c r="D51" i="1"/>
  <c r="F51" i="1" s="1"/>
  <c r="T51" i="1"/>
  <c r="V51" i="1" s="1"/>
  <c r="G20" i="97"/>
  <c r="I33" i="1"/>
  <c r="B32" i="97"/>
  <c r="G34" i="97"/>
  <c r="C39" i="97"/>
  <c r="K34" i="1"/>
  <c r="H34" i="97"/>
  <c r="H20" i="97"/>
  <c r="B21" i="102" l="1"/>
  <c r="D21" i="102" s="1"/>
  <c r="D22" i="1"/>
  <c r="F22" i="1" s="1"/>
  <c r="T22" i="1"/>
  <c r="V22" i="1" s="1"/>
  <c r="D38" i="1"/>
  <c r="F38" i="1" s="1"/>
  <c r="T38" i="1"/>
  <c r="V38" i="1" s="1"/>
  <c r="B37" i="102"/>
  <c r="D37" i="102" s="1"/>
  <c r="G32" i="97"/>
  <c r="I34" i="1"/>
  <c r="B51" i="97"/>
  <c r="C31" i="97"/>
  <c r="K35" i="1"/>
  <c r="G39" i="97"/>
  <c r="H32" i="97"/>
  <c r="H39" i="97"/>
  <c r="B28" i="102" l="1"/>
  <c r="D28" i="102" s="1"/>
  <c r="D29" i="1"/>
  <c r="F29" i="1" s="1"/>
  <c r="T29" i="1"/>
  <c r="V29" i="1" s="1"/>
  <c r="B35" i="102"/>
  <c r="D35" i="102" s="1"/>
  <c r="D36" i="1"/>
  <c r="F36" i="1" s="1"/>
  <c r="T36" i="1"/>
  <c r="V36" i="1" s="1"/>
  <c r="G31" i="97"/>
  <c r="C30" i="97"/>
  <c r="K36" i="1"/>
  <c r="G51" i="97"/>
  <c r="B10" i="97"/>
  <c r="I35" i="1"/>
  <c r="H31" i="97"/>
  <c r="H51" i="97"/>
  <c r="B52" i="102" l="1"/>
  <c r="D52" i="102" s="1"/>
  <c r="T53" i="1"/>
  <c r="V53" i="1" s="1"/>
  <c r="D53" i="1"/>
  <c r="F53" i="1" s="1"/>
  <c r="B34" i="102"/>
  <c r="D34" i="102" s="1"/>
  <c r="D35" i="1"/>
  <c r="F35" i="1" s="1"/>
  <c r="T35" i="1"/>
  <c r="V35" i="1" s="1"/>
  <c r="B52" i="97"/>
  <c r="I36" i="1"/>
  <c r="G10" i="97"/>
  <c r="C47" i="97"/>
  <c r="K37" i="1"/>
  <c r="G30" i="97"/>
  <c r="H30" i="97"/>
  <c r="H10" i="97"/>
  <c r="B12" i="102" l="1"/>
  <c r="D12" i="102" s="1"/>
  <c r="T13" i="1"/>
  <c r="V13" i="1" s="1"/>
  <c r="D13" i="1"/>
  <c r="F13" i="1" s="1"/>
  <c r="B25" i="102"/>
  <c r="D25" i="102" s="1"/>
  <c r="D26" i="1"/>
  <c r="F26" i="1" s="1"/>
  <c r="T26" i="1"/>
  <c r="V26" i="1" s="1"/>
  <c r="I37" i="1"/>
  <c r="B15" i="97"/>
  <c r="G52" i="97"/>
  <c r="K38" i="1"/>
  <c r="C35" i="97"/>
  <c r="G47" i="97"/>
  <c r="H47" i="97"/>
  <c r="H52" i="97"/>
  <c r="T54" i="1" l="1"/>
  <c r="V54" i="1" s="1"/>
  <c r="D54" i="1"/>
  <c r="F54" i="1" s="1"/>
  <c r="B53" i="102"/>
  <c r="D53" i="102" s="1"/>
  <c r="B30" i="102"/>
  <c r="D30" i="102" s="1"/>
  <c r="D31" i="1"/>
  <c r="F31" i="1" s="1"/>
  <c r="T31" i="1"/>
  <c r="V31" i="1" s="1"/>
  <c r="G15" i="97"/>
  <c r="I38" i="1"/>
  <c r="B53" i="97" s="1"/>
  <c r="B36" i="97"/>
  <c r="G35" i="97"/>
  <c r="K39" i="1"/>
  <c r="C36" i="97"/>
  <c r="H15" i="97"/>
  <c r="H35" i="97"/>
  <c r="B38" i="102" l="1"/>
  <c r="D38" i="102" s="1"/>
  <c r="D39" i="1"/>
  <c r="F39" i="1" s="1"/>
  <c r="T39" i="1"/>
  <c r="V39" i="1" s="1"/>
  <c r="B13" i="102"/>
  <c r="D13" i="102" s="1"/>
  <c r="T14" i="1"/>
  <c r="V14" i="1" s="1"/>
  <c r="D14" i="1"/>
  <c r="F14" i="1" s="1"/>
  <c r="C28" i="97"/>
  <c r="K40" i="1"/>
  <c r="G36" i="97"/>
  <c r="G53" i="97"/>
  <c r="H53" i="97"/>
  <c r="H36" i="97"/>
  <c r="B39" i="102" l="1"/>
  <c r="D39" i="102" s="1"/>
  <c r="T40" i="1"/>
  <c r="V40" i="1" s="1"/>
  <c r="D40" i="1"/>
  <c r="F40" i="1" s="1"/>
  <c r="B54" i="102"/>
  <c r="D54" i="102" s="1"/>
  <c r="D55" i="1"/>
  <c r="F55" i="1" s="1"/>
  <c r="T55" i="1"/>
  <c r="V55" i="1" s="1"/>
  <c r="G28" i="97"/>
  <c r="K41" i="1"/>
  <c r="C33" i="97" s="1"/>
  <c r="C54" i="97"/>
  <c r="H28" i="97"/>
  <c r="B22" i="102" l="1"/>
  <c r="D22" i="102" s="1"/>
  <c r="T23" i="1"/>
  <c r="V23" i="1" s="1"/>
  <c r="D23" i="1"/>
  <c r="F23" i="1" s="1"/>
  <c r="G54" i="97"/>
  <c r="G33" i="97"/>
  <c r="H33" i="97"/>
  <c r="H54" i="97"/>
  <c r="B55" i="102" l="1"/>
  <c r="D55" i="102" s="1"/>
  <c r="T56" i="1"/>
  <c r="V56" i="1" s="1"/>
  <c r="D56" i="1"/>
  <c r="F56" i="1" s="1"/>
  <c r="B36" i="102"/>
  <c r="D36" i="102" s="1"/>
  <c r="T37" i="1"/>
  <c r="V37" i="1" s="1"/>
  <c r="D37" i="1"/>
  <c r="F37" i="1" s="1"/>
</calcChain>
</file>

<file path=xl/sharedStrings.xml><?xml version="1.0" encoding="utf-8"?>
<sst xmlns="http://schemas.openxmlformats.org/spreadsheetml/2006/main" count="2914" uniqueCount="920">
  <si>
    <t>Angler</t>
  </si>
  <si>
    <t>Brian Dillon</t>
  </si>
  <si>
    <t>Brian Rasnick</t>
  </si>
  <si>
    <t>Michael Crane</t>
  </si>
  <si>
    <t>Peter Manthos</t>
  </si>
  <si>
    <t>Ross Mcvey</t>
  </si>
  <si>
    <t>Jason DeMott</t>
  </si>
  <si>
    <t>William Butler</t>
  </si>
  <si>
    <t>Matthew Chapman</t>
  </si>
  <si>
    <t>Frank Reed</t>
  </si>
  <si>
    <t>Dustin Armes</t>
  </si>
  <si>
    <t>Andy Ibarra</t>
  </si>
  <si>
    <t>Matthew Simmers</t>
  </si>
  <si>
    <t>Kelton Zacharias</t>
  </si>
  <si>
    <t>Ryan Lignelli</t>
  </si>
  <si>
    <t>Thomas Keys Jr</t>
  </si>
  <si>
    <t>Jon Mehus</t>
  </si>
  <si>
    <t>Christian Beasley</t>
  </si>
  <si>
    <t>Buster Spencer</t>
  </si>
  <si>
    <t>Dave Thompson</t>
  </si>
  <si>
    <t>Jonathan Lee</t>
  </si>
  <si>
    <t>Clay Ellis</t>
  </si>
  <si>
    <t>Jonathan Kopp</t>
  </si>
  <si>
    <t>Greg Nosar</t>
  </si>
  <si>
    <t>Bear Wenzel</t>
  </si>
  <si>
    <t>Drew Hile</t>
  </si>
  <si>
    <t>AJ Mockaitis II</t>
  </si>
  <si>
    <t>Chris McAfee</t>
  </si>
  <si>
    <t>Mike Hoskey</t>
  </si>
  <si>
    <t>Rank</t>
  </si>
  <si>
    <t>State</t>
  </si>
  <si>
    <t>Fish 1</t>
  </si>
  <si>
    <t>Fish 1 Time Submitted</t>
  </si>
  <si>
    <t>Fish 2</t>
  </si>
  <si>
    <t>Fish 2 Time Submitted</t>
  </si>
  <si>
    <t>Fish 3</t>
  </si>
  <si>
    <t>Fish 3 Time Submitted</t>
  </si>
  <si>
    <t>TOTAL</t>
  </si>
  <si>
    <t>VA</t>
  </si>
  <si>
    <t>WV</t>
  </si>
  <si>
    <t>MD</t>
  </si>
  <si>
    <t>Event Points</t>
  </si>
  <si>
    <t>Fish 1 Time Taken</t>
  </si>
  <si>
    <t>Fish 2 Time Taken</t>
  </si>
  <si>
    <t>Fish 3 Time Taken</t>
  </si>
  <si>
    <t>Alex Fiolka</t>
  </si>
  <si>
    <t>Michael Surette</t>
  </si>
  <si>
    <t>Chris Brackett</t>
  </si>
  <si>
    <t>Chun Rhee</t>
  </si>
  <si>
    <t>Nick Kavounis</t>
  </si>
  <si>
    <t>David Stieger</t>
  </si>
  <si>
    <t>Gregory Oaks</t>
  </si>
  <si>
    <t>Chris Owens</t>
  </si>
  <si>
    <t>Jedediah Plunkert</t>
  </si>
  <si>
    <t>Michael Beck</t>
  </si>
  <si>
    <t>Justin Bingaman</t>
  </si>
  <si>
    <t>Walter Hansen</t>
  </si>
  <si>
    <t>Roland Ocampo</t>
  </si>
  <si>
    <t>Terry Medhurst</t>
  </si>
  <si>
    <t>Nathan Schalles</t>
  </si>
  <si>
    <t>Joe Akaki</t>
  </si>
  <si>
    <t>Zachary Fong</t>
  </si>
  <si>
    <t>Kyle Pipkins</t>
  </si>
  <si>
    <t>Pete Wenzel</t>
  </si>
  <si>
    <t>Yes</t>
  </si>
  <si>
    <t>NVKBA Member</t>
  </si>
  <si>
    <t>NVKBA Paid Member</t>
  </si>
  <si>
    <t>KBF Member</t>
  </si>
  <si>
    <t>Donald Putman</t>
  </si>
  <si>
    <t>James Nall</t>
  </si>
  <si>
    <t>John Flores</t>
  </si>
  <si>
    <t>Kyle Hernandez</t>
  </si>
  <si>
    <t>Michael Garlem</t>
  </si>
  <si>
    <t>Priscilla Johnson</t>
  </si>
  <si>
    <t>Rick Fawley</t>
  </si>
  <si>
    <t>#</t>
  </si>
  <si>
    <t>TXID</t>
  </si>
  <si>
    <t>Fish 1 Judged By</t>
  </si>
  <si>
    <t>Fish 2 Judged By</t>
  </si>
  <si>
    <t>Fish 3 Judged By</t>
  </si>
  <si>
    <t>Fish 4</t>
  </si>
  <si>
    <t>Fish 4 Time Submitted</t>
  </si>
  <si>
    <t>Fish 4 Time Taken</t>
  </si>
  <si>
    <t>Fish 4 Judged By</t>
  </si>
  <si>
    <t>Fish 5</t>
  </si>
  <si>
    <t>Fish 5 Time Submitted</t>
  </si>
  <si>
    <t>Fish 5 Time Taken</t>
  </si>
  <si>
    <t>Fish 5 Judged By</t>
  </si>
  <si>
    <t>MO</t>
  </si>
  <si>
    <t>Gary Howke</t>
  </si>
  <si>
    <t>Chris Johnston</t>
  </si>
  <si>
    <t>Eddie Cheung</t>
  </si>
  <si>
    <t>Andy Ray</t>
  </si>
  <si>
    <t>Victor Cortez</t>
  </si>
  <si>
    <t>Aaron Lee</t>
  </si>
  <si>
    <t>Benjamine Orr</t>
  </si>
  <si>
    <t>Mattawoman</t>
  </si>
  <si>
    <t>Shenandoah</t>
  </si>
  <si>
    <t>Devon Greene</t>
  </si>
  <si>
    <t>Aquia</t>
  </si>
  <si>
    <t>Potomac</t>
  </si>
  <si>
    <t>Lake Ridge Marina</t>
  </si>
  <si>
    <t>Victor Hendrix</t>
  </si>
  <si>
    <t>Gary Duncan</t>
  </si>
  <si>
    <t>William Brewer</t>
  </si>
  <si>
    <t>Lake Anna</t>
  </si>
  <si>
    <t>Best 5 Events</t>
  </si>
  <si>
    <t>NVKBA Classic</t>
  </si>
  <si>
    <t>Classic</t>
  </si>
  <si>
    <t>Trail Stop #1: Virtual Seaon Opener</t>
  </si>
  <si>
    <t>Joseph Akaki</t>
  </si>
  <si>
    <t>Christopher Owens</t>
  </si>
  <si>
    <t>Julio Vasquez</t>
  </si>
  <si>
    <t>Matthew Lewisson</t>
  </si>
  <si>
    <t>Ron Edmonds</t>
  </si>
  <si>
    <t>Tomas Henriquez</t>
  </si>
  <si>
    <t>Brian Boyce</t>
  </si>
  <si>
    <t>Robert McAlpine</t>
  </si>
  <si>
    <t>Greg Oaks</t>
  </si>
  <si>
    <t>Roger Spencer</t>
  </si>
  <si>
    <t>Ryan Spencer</t>
  </si>
  <si>
    <t>Michael Hogan</t>
  </si>
  <si>
    <t>Aaron Crispin</t>
  </si>
  <si>
    <t>Albert Maas</t>
  </si>
  <si>
    <t>Ryan Hanley</t>
  </si>
  <si>
    <t>Mark McCormick</t>
  </si>
  <si>
    <t>John Johnson</t>
  </si>
  <si>
    <t>Mark Shifflett</t>
  </si>
  <si>
    <t>Charles Strimel</t>
  </si>
  <si>
    <t>Mike Ortega</t>
  </si>
  <si>
    <t>Cilla Johnson</t>
  </si>
  <si>
    <t>Jonathon Mehus</t>
  </si>
  <si>
    <t>Christopher Brackett</t>
  </si>
  <si>
    <t>Jackie Orr</t>
  </si>
  <si>
    <t>Phillip Giampapa</t>
  </si>
  <si>
    <t>Kodi Bowers</t>
  </si>
  <si>
    <t>Shane Matsumoto</t>
  </si>
  <si>
    <t>Sean O'Brien</t>
  </si>
  <si>
    <t xml:space="preserve">Bobby Hundemer </t>
  </si>
  <si>
    <t>Niko Kavounis</t>
  </si>
  <si>
    <t>Charlie Hill</t>
  </si>
  <si>
    <t xml:space="preserve">Charles Alpaugh II </t>
  </si>
  <si>
    <t>Marty Mood</t>
  </si>
  <si>
    <t>Michael Jones</t>
  </si>
  <si>
    <t xml:space="preserve">Mustafa Toraman </t>
  </si>
  <si>
    <t>William Johnson</t>
  </si>
  <si>
    <t>Dirk Vandervaart</t>
  </si>
  <si>
    <t xml:space="preserve">Nathan Schalles </t>
  </si>
  <si>
    <t>William Wenzel</t>
  </si>
  <si>
    <t>Michael Case</t>
  </si>
  <si>
    <t>Joshua Evans</t>
  </si>
  <si>
    <t>Santiago Rivera</t>
  </si>
  <si>
    <t>2020 Season</t>
  </si>
  <si>
    <t>2020 Total</t>
  </si>
  <si>
    <t>Sea Obrien</t>
  </si>
  <si>
    <t>FL</t>
  </si>
  <si>
    <t>ZP</t>
  </si>
  <si>
    <t>05/16/2020 8:23:am</t>
  </si>
  <si>
    <t>05/16/2020 10:22:am</t>
  </si>
  <si>
    <t>05/16/2020 7:09:am</t>
  </si>
  <si>
    <t>05/16/2020 7:11:am</t>
  </si>
  <si>
    <t>AS</t>
  </si>
  <si>
    <t>05/16/2020 1:15:pm</t>
  </si>
  <si>
    <t>05/16/2020 1:16:pm</t>
  </si>
  <si>
    <t>05/16/2020 12:32:pm</t>
  </si>
  <si>
    <t>05/16/2020 12:35:pm</t>
  </si>
  <si>
    <t>05/16/2020 1:03:pm</t>
  </si>
  <si>
    <t>05/16/2020 1:08:pm</t>
  </si>
  <si>
    <t>Riley Ortega</t>
  </si>
  <si>
    <t>AC</t>
  </si>
  <si>
    <t>05/16/2020 7:18:am</t>
  </si>
  <si>
    <t>05/16/2020 7:19:am</t>
  </si>
  <si>
    <t>05/16/2020 12:18:pm</t>
  </si>
  <si>
    <t>05/16/2020 12:24:pm</t>
  </si>
  <si>
    <t>05/16/2020 11:04:am</t>
  </si>
  <si>
    <t>05/16/2020 12:17:pm</t>
  </si>
  <si>
    <t>05/16/2020 7:36:am</t>
  </si>
  <si>
    <t>05/16/2020 7:41:am</t>
  </si>
  <si>
    <t>PA</t>
  </si>
  <si>
    <t>05/16/2020 7:07:am</t>
  </si>
  <si>
    <t>05/16/2020 7:42:am</t>
  </si>
  <si>
    <t>05/16/2020 9:49:am</t>
  </si>
  <si>
    <t>Bobby Hundemer</t>
  </si>
  <si>
    <t>05/16/2020 11:23:am</t>
  </si>
  <si>
    <t>05/16/2020 11:25:am</t>
  </si>
  <si>
    <t>05/16/2020 7:46:am</t>
  </si>
  <si>
    <t>05/16/2020 11:21:am</t>
  </si>
  <si>
    <t>05/16/2020 12:28:pm</t>
  </si>
  <si>
    <t>05/16/2020 12:29:pm</t>
  </si>
  <si>
    <t>05/16/2020 1:07:pm</t>
  </si>
  <si>
    <t>05/16/2020 12:19:pm</t>
  </si>
  <si>
    <t>05/16/2020 12:21:pm</t>
  </si>
  <si>
    <t>05/16/2020 10:29:am</t>
  </si>
  <si>
    <t>05/16/2020 10:52:am</t>
  </si>
  <si>
    <t>05/16/2020 8:58:am</t>
  </si>
  <si>
    <t>05/16/2020 10:03:am</t>
  </si>
  <si>
    <t>05/16/2020 12:45:pm</t>
  </si>
  <si>
    <t>05/16/2020 12:46:pm</t>
  </si>
  <si>
    <t>05/16/2020 10:49:am</t>
  </si>
  <si>
    <t>05/16/2020 10:59:am</t>
  </si>
  <si>
    <t>05/16/2020 11:33:am</t>
  </si>
  <si>
    <t>05/16/2020 10:17:am</t>
  </si>
  <si>
    <t>05/16/2020 10:18:am</t>
  </si>
  <si>
    <t>05/16/2020 12:56:pm</t>
  </si>
  <si>
    <t>05/16/2020 12:57:pm</t>
  </si>
  <si>
    <t>05/16/2020 12:08:pm</t>
  </si>
  <si>
    <t>05/16/2020 12:11:pm</t>
  </si>
  <si>
    <t>05/16/2020 6:34:am</t>
  </si>
  <si>
    <t>05/16/2020 6:39:am</t>
  </si>
  <si>
    <t>05/16/2020 6:26:am</t>
  </si>
  <si>
    <t>05/16/2020 6:27:am</t>
  </si>
  <si>
    <t>05/16/2020 7:16:am</t>
  </si>
  <si>
    <t>05/16/2020 12:54:pm</t>
  </si>
  <si>
    <t>05/16/2020 12:55:pm</t>
  </si>
  <si>
    <t>05/16/2020 9:48:am</t>
  </si>
  <si>
    <t>05/16/2020 9:52:am</t>
  </si>
  <si>
    <t>05/16/2020 7:59:am</t>
  </si>
  <si>
    <t>05/16/2020 8:00:am</t>
  </si>
  <si>
    <t>05/16/2020 6:56:am</t>
  </si>
  <si>
    <t>05/16/2020 8:10:am</t>
  </si>
  <si>
    <t>05/16/2020 10:15:am</t>
  </si>
  <si>
    <t>05/16/2020 8:54:am</t>
  </si>
  <si>
    <t>05/16/2020 10:58:am</t>
  </si>
  <si>
    <t>05/16/2020 7:00:am</t>
  </si>
  <si>
    <t>05/16/2020 7:01:am</t>
  </si>
  <si>
    <t>05/16/2020 8:35:am</t>
  </si>
  <si>
    <t>05/16/2020 8:36:am</t>
  </si>
  <si>
    <t>05/16/2020 7:12:am</t>
  </si>
  <si>
    <t>05/16/2020 6:12:am</t>
  </si>
  <si>
    <t>05/16/2020 6:15:am</t>
  </si>
  <si>
    <t>05/16/2020 7:37:am</t>
  </si>
  <si>
    <t>05/16/2020 8:30:am</t>
  </si>
  <si>
    <t>05/16/2020 7:52:am</t>
  </si>
  <si>
    <t>05/16/2020 11:19:am</t>
  </si>
  <si>
    <t>05/16/2020 12:50:pm</t>
  </si>
  <si>
    <t>05/16/2020 12:53:pm</t>
  </si>
  <si>
    <t>05/16/2020 8:24:am</t>
  </si>
  <si>
    <t>05/16/2020 8:27:am</t>
  </si>
  <si>
    <t>Mike Garlem</t>
  </si>
  <si>
    <t>05/16/2020 12:02:pm</t>
  </si>
  <si>
    <t>05/16/2020 12:33:pm</t>
  </si>
  <si>
    <t>05/16/2020 12:31:pm</t>
  </si>
  <si>
    <t>05/16/2020 9:56:am</t>
  </si>
  <si>
    <t>05/16/2020 9:59:am</t>
  </si>
  <si>
    <t>05/16/2020 9:29:am</t>
  </si>
  <si>
    <t>05/16/2020 9:40:am</t>
  </si>
  <si>
    <t>05/16/2020 1:56:pm</t>
  </si>
  <si>
    <t>05/16/2020 1:58:pm</t>
  </si>
  <si>
    <t>05/16/2020 12:41:pm</t>
  </si>
  <si>
    <t>05/16/2020 12:42:pm</t>
  </si>
  <si>
    <t>MS</t>
  </si>
  <si>
    <t>05/16/2020 6:45:am</t>
  </si>
  <si>
    <t>05/16/2020 6:46:am</t>
  </si>
  <si>
    <t>05/16/2020 7:25:am</t>
  </si>
  <si>
    <t>05/16/2020 7:27:am</t>
  </si>
  <si>
    <t>05/16/2020 6:13:am</t>
  </si>
  <si>
    <t>05/16/2020 6:28:am</t>
  </si>
  <si>
    <t>William Will" Brewer"</t>
  </si>
  <si>
    <t>05/16/2020 9:23:am</t>
  </si>
  <si>
    <t>05/16/2020 1:39:pm</t>
  </si>
  <si>
    <t>05/16/2020 1:43:pm</t>
  </si>
  <si>
    <t>05/16/2020 11:09:am</t>
  </si>
  <si>
    <t>05/16/2020 10:39:am</t>
  </si>
  <si>
    <t>05/16/2020 1:01:pm</t>
  </si>
  <si>
    <t>05/16/2020 1:26:pm</t>
  </si>
  <si>
    <t>05/16/2020 1:27:pm</t>
  </si>
  <si>
    <t>05/16/2020 11:35:am</t>
  </si>
  <si>
    <t>05/16/2020 10:37:am</t>
  </si>
  <si>
    <t>05/16/2020 10:38:am</t>
  </si>
  <si>
    <t>05/16/2020 7:40:am</t>
  </si>
  <si>
    <t>05/16/2020 7:43:am</t>
  </si>
  <si>
    <t>05/16/2020 10:26:am</t>
  </si>
  <si>
    <t>05/16/2020 10:28:am</t>
  </si>
  <si>
    <t>05/16/2020 7:48:am</t>
  </si>
  <si>
    <t>05/16/2020 7:50:am</t>
  </si>
  <si>
    <t>05/16/2020 1:38:pm</t>
  </si>
  <si>
    <t>05/16/2020 11:26:am</t>
  </si>
  <si>
    <t>05/16/2020 9:21:am</t>
  </si>
  <si>
    <t>05/16/2020 6:51:am</t>
  </si>
  <si>
    <t>05/16/2020 11:43:am</t>
  </si>
  <si>
    <t>05/16/2020 11:40:am</t>
  </si>
  <si>
    <t>05/16/2020 11:59:am</t>
  </si>
  <si>
    <t>05/16/2020 11:42:am</t>
  </si>
  <si>
    <t>05/16/2020 6:14:am</t>
  </si>
  <si>
    <t>05/16/2020 8:21:am</t>
  </si>
  <si>
    <t>05/16/2020 1:59:pm</t>
  </si>
  <si>
    <t>05/16/2020 12:48:pm</t>
  </si>
  <si>
    <t>05/16/2020 12:49:pm</t>
  </si>
  <si>
    <t>05/16/2020 10:57:am</t>
  </si>
  <si>
    <t>05/16/2020 12:04:pm</t>
  </si>
  <si>
    <t>05/16/2020 6:32:am</t>
  </si>
  <si>
    <t>05/16/2020 12:14:pm</t>
  </si>
  <si>
    <t>05/16/2020 8:06:am</t>
  </si>
  <si>
    <t>05/16/2020 8:08:am</t>
  </si>
  <si>
    <t>05/16/2020 1:19:pm</t>
  </si>
  <si>
    <t>05/16/2020 1:23:pm</t>
  </si>
  <si>
    <t>05/16/2020 1:04:pm</t>
  </si>
  <si>
    <t>05/16/2020 1:05:pm</t>
  </si>
  <si>
    <t>05/16/2020 7:53:am</t>
  </si>
  <si>
    <t>05/16/2020 7:58:am</t>
  </si>
  <si>
    <t>05/16/2020 10:00:am</t>
  </si>
  <si>
    <t>05/16/2020 10:42:am</t>
  </si>
  <si>
    <t>05/16/2020 1:40:pm</t>
  </si>
  <si>
    <t>05/16/2020 1:44:pm</t>
  </si>
  <si>
    <t>05/16/2020 12:10:pm</t>
  </si>
  <si>
    <t>05/16/2020 12:12:pm</t>
  </si>
  <si>
    <t>05/16/2020 11:56:am</t>
  </si>
  <si>
    <t>05/16/2020 11:58:am</t>
  </si>
  <si>
    <t>05/16/2020 10:12:am</t>
  </si>
  <si>
    <t>05/16/2020 10:43:am</t>
  </si>
  <si>
    <t>05/16/2020 11:31:am</t>
  </si>
  <si>
    <t>05/16/2020 11:34:am</t>
  </si>
  <si>
    <t>05/16/2020 10:27:am</t>
  </si>
  <si>
    <t>05/16/2020 11:17:am</t>
  </si>
  <si>
    <t>05/16/2020 12:09:pm</t>
  </si>
  <si>
    <t>05/16/2020 1:20:pm</t>
  </si>
  <si>
    <t>05/16/2020 1:30:pm</t>
  </si>
  <si>
    <t>05/16/2020 1:10:pm</t>
  </si>
  <si>
    <t>05/16/2020 12:26:pm</t>
  </si>
  <si>
    <t>05/16/2020 7:26:am</t>
  </si>
  <si>
    <t>05/16/2020 8:42:am</t>
  </si>
  <si>
    <t>05/16/2020 9:34:am</t>
  </si>
  <si>
    <t>05/16/2020 9:35:am</t>
  </si>
  <si>
    <r>
      <t xml:space="preserve">William </t>
    </r>
    <r>
      <rPr>
        <sz val="12"/>
        <color theme="1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Will" Brewer</t>
    </r>
  </si>
  <si>
    <t>William "Will" Brewer</t>
  </si>
  <si>
    <t>06/14/2020 10:26:am</t>
  </si>
  <si>
    <t>06/14/2020 10:22:am</t>
  </si>
  <si>
    <t>JD</t>
  </si>
  <si>
    <t>06/14/2020 10:35:am</t>
  </si>
  <si>
    <t>06/14/2020 9:49:am</t>
  </si>
  <si>
    <t>06/14/2020 10:38:am</t>
  </si>
  <si>
    <t>06/14/2020 7:39:am</t>
  </si>
  <si>
    <t>06/14/2020 8:50:am</t>
  </si>
  <si>
    <t>06/14/2020 10:36:am</t>
  </si>
  <si>
    <t>06/14/2020 8:12:am</t>
  </si>
  <si>
    <t>06/13/2020 8:37:am</t>
  </si>
  <si>
    <t>06/13/2020 7:32:am</t>
  </si>
  <si>
    <t>06/13/2020 6:37:am</t>
  </si>
  <si>
    <t>06/14/2020 2:31:pm</t>
  </si>
  <si>
    <t>06/13/2020 6:35:am</t>
  </si>
  <si>
    <t>06/14/2020 1:29:pm</t>
  </si>
  <si>
    <t>06/14/2020 11:28:am</t>
  </si>
  <si>
    <t>06/14/2020 10:17:am</t>
  </si>
  <si>
    <t>06/14/2020 10:16:am</t>
  </si>
  <si>
    <t>06/13/2020 12:44:pm</t>
  </si>
  <si>
    <t>06/13/2020 6:41:am</t>
  </si>
  <si>
    <t>06/13/2020 6:16:am</t>
  </si>
  <si>
    <t>06/13/2020 12:45:pm</t>
  </si>
  <si>
    <t>06/13/2020 6:49:am</t>
  </si>
  <si>
    <t>06/13/2020 1:06:pm</t>
  </si>
  <si>
    <t>06/13/2020 1:05:pm</t>
  </si>
  <si>
    <t>06/13/2020 9:16:am</t>
  </si>
  <si>
    <t>06/13/2020 9:10:am</t>
  </si>
  <si>
    <t>06/13/2020 7:37:am</t>
  </si>
  <si>
    <t>06/13/2020 7:35:am</t>
  </si>
  <si>
    <t>06/14/2020 8:03:am</t>
  </si>
  <si>
    <t>06/14/2020 8:02:am</t>
  </si>
  <si>
    <t>06/13/2020 7:59:am</t>
  </si>
  <si>
    <t>06/13/2020 7:58:am</t>
  </si>
  <si>
    <t>06/14/2020 8:32:am</t>
  </si>
  <si>
    <t>06/14/2020 8:31:am</t>
  </si>
  <si>
    <t>06/14/2020 7:40:am</t>
  </si>
  <si>
    <t>06/13/2020 5:47:am</t>
  </si>
  <si>
    <t>06/13/2020 5:44:am</t>
  </si>
  <si>
    <t>06/14/2020 8:09:am</t>
  </si>
  <si>
    <t>06/14/2020 8:06:am</t>
  </si>
  <si>
    <t>06/14/2020 6:20:am</t>
  </si>
  <si>
    <t>06/14/2020 6:16:am</t>
  </si>
  <si>
    <t>06/14/2020 12:33:pm</t>
  </si>
  <si>
    <t>06/14/2020 11:42:am</t>
  </si>
  <si>
    <t>06/14/2020 12:36:pm</t>
  </si>
  <si>
    <t>06/14/2020 6:57:am</t>
  </si>
  <si>
    <t>06/14/2020 6:41:am</t>
  </si>
  <si>
    <t>06/14/2020 6:40:am</t>
  </si>
  <si>
    <t>06/13/2020 11:58:am</t>
  </si>
  <si>
    <t>06/13/2020 11:57:am</t>
  </si>
  <si>
    <t>06/14/2020 6:49:am</t>
  </si>
  <si>
    <t>06/14/2020 6:47:am</t>
  </si>
  <si>
    <t>06/13/2020 11:50:am</t>
  </si>
  <si>
    <t>06/13/2020 11:49:am</t>
  </si>
  <si>
    <t>06/13/2020 8:34:am</t>
  </si>
  <si>
    <t>06/13/2020 8:33:am</t>
  </si>
  <si>
    <t>06/14/2020 7:26:am</t>
  </si>
  <si>
    <t>06/14/2020 7:14:am</t>
  </si>
  <si>
    <t>06/14/2020 9:45:am</t>
  </si>
  <si>
    <t>06/14/2020 9:43:am</t>
  </si>
  <si>
    <t>06/13/2020 9:07:am</t>
  </si>
  <si>
    <t>06/13/2020 7:33:am</t>
  </si>
  <si>
    <t>06/14/2020 10:46:am</t>
  </si>
  <si>
    <t>06/14/2020 10:40:am</t>
  </si>
  <si>
    <t>06/14/2020 1:03:pm</t>
  </si>
  <si>
    <t>06/14/2020 1:02:pm</t>
  </si>
  <si>
    <t>06/13/2020 9:52:am</t>
  </si>
  <si>
    <t>06/13/2020 9:46:am</t>
  </si>
  <si>
    <t>06/13/2020 12:18:pm</t>
  </si>
  <si>
    <t>06/13/2020 12:15:pm</t>
  </si>
  <si>
    <t>06/14/2020 10:29:am</t>
  </si>
  <si>
    <t>06/14/2020 5:33:am</t>
  </si>
  <si>
    <t>06/14/2020 12:35:pm</t>
  </si>
  <si>
    <t>06/14/2020 2:21:pm</t>
  </si>
  <si>
    <t>06/13/2020 9:50:am</t>
  </si>
  <si>
    <t>06/13/2020 9:00:am</t>
  </si>
  <si>
    <t>06/13/2020 6:48:am</t>
  </si>
  <si>
    <t>06/13/2020 6:47:am</t>
  </si>
  <si>
    <t>06/13/2020 7:22:am</t>
  </si>
  <si>
    <t>06/13/2020 7:20:am</t>
  </si>
  <si>
    <t>06/13/2020 9:51:am</t>
  </si>
  <si>
    <t>06/13/2020 9:47:am</t>
  </si>
  <si>
    <t>06/13/2020 12:05:pm</t>
  </si>
  <si>
    <t>06/13/2020 12:03:pm</t>
  </si>
  <si>
    <t>06/13/2020 10:11:am</t>
  </si>
  <si>
    <t>06/13/2020 10:07:am</t>
  </si>
  <si>
    <t>06/13/2020 6:42:am</t>
  </si>
  <si>
    <t>06/13/2020 6:40:am</t>
  </si>
  <si>
    <t>06/13/2020 1:21:pm</t>
  </si>
  <si>
    <t>06/13/2020 1:19:pm</t>
  </si>
  <si>
    <t>06/13/2020 9:23:am</t>
  </si>
  <si>
    <t>06/13/2020 9:22:am</t>
  </si>
  <si>
    <t>06/13/2020 7:10:am</t>
  </si>
  <si>
    <t>06/13/2020 7:09:am</t>
  </si>
  <si>
    <t>06/13/2020 8:38:am</t>
  </si>
  <si>
    <t>06/13/2020 8:36:am</t>
  </si>
  <si>
    <t>06/14/2020 7:46:am</t>
  </si>
  <si>
    <t>06/14/2020 7:45:am</t>
  </si>
  <si>
    <t>06/13/2020 6:06:am</t>
  </si>
  <si>
    <t>06/13/2020 6:05:am</t>
  </si>
  <si>
    <t>06/13/2020 7:31:am</t>
  </si>
  <si>
    <t>06/13/2020 10:18:am</t>
  </si>
  <si>
    <t>06/13/2020 10:17:am</t>
  </si>
  <si>
    <t>06/14/2020 11:06:am</t>
  </si>
  <si>
    <t>06/14/2020 11:04:am</t>
  </si>
  <si>
    <t>James Coleman</t>
  </si>
  <si>
    <t>06/14/2020 8:35:am</t>
  </si>
  <si>
    <t>06/14/2020 8:34:am</t>
  </si>
  <si>
    <t>06/13/2020 5:39:am</t>
  </si>
  <si>
    <t>06/13/2020 5:38:am</t>
  </si>
  <si>
    <t>06/13/2020 6:27:am</t>
  </si>
  <si>
    <t>06/13/2020 6:25:am</t>
  </si>
  <si>
    <t>06/13/2020 12:10:pm</t>
  </si>
  <si>
    <t>06/13/2020 12:09:pm</t>
  </si>
  <si>
    <t>06/13/2020 8:17:am</t>
  </si>
  <si>
    <t>06/13/2020 8:16:am</t>
  </si>
  <si>
    <t>06/13/2020 12:49:pm</t>
  </si>
  <si>
    <t>06/13/2020 12:48:pm</t>
  </si>
  <si>
    <t>06/13/2020 6:43:am</t>
  </si>
  <si>
    <t>06/13/2020 1:24:pm</t>
  </si>
  <si>
    <t>06/13/2020 1:00:pm</t>
  </si>
  <si>
    <t>06/13/2020 11:35:am</t>
  </si>
  <si>
    <t>06/13/2020 11:34:am</t>
  </si>
  <si>
    <t>06/13/2020 11:36:am</t>
  </si>
  <si>
    <t>06/13/2020 10:48:am</t>
  </si>
  <si>
    <t>06/13/2020 9:58:am</t>
  </si>
  <si>
    <t>06/13/2020 9:55:am</t>
  </si>
  <si>
    <t>06/13/2020 11:19:am</t>
  </si>
  <si>
    <t>06/13/2020 11:18:am</t>
  </si>
  <si>
    <t>06/13/2020 10:24:am</t>
  </si>
  <si>
    <t>06/13/2020 10:22:am</t>
  </si>
  <si>
    <t>06/14/2020 11:11:am</t>
  </si>
  <si>
    <t>06/14/2020 11:09:am</t>
  </si>
  <si>
    <t>06/13/2020 11:54:am</t>
  </si>
  <si>
    <t>06/13/2020 11:51:am</t>
  </si>
  <si>
    <t>06/14/2020 10:31:am</t>
  </si>
  <si>
    <t>06/14/2020 10:41:am</t>
  </si>
  <si>
    <t>06/14/2020 8:24:am</t>
  </si>
  <si>
    <t>06/14/2020 8:22:am</t>
  </si>
  <si>
    <t>06/14/2020 9:16:am</t>
  </si>
  <si>
    <t>06/14/2020 9:15:am</t>
  </si>
  <si>
    <t>06/14/2020 10:03:am</t>
  </si>
  <si>
    <t>06/14/2020 10:02:am</t>
  </si>
  <si>
    <t>06/14/2020 7:52:am</t>
  </si>
  <si>
    <t>06/14/2020 7:50:am</t>
  </si>
  <si>
    <t>06/13/2020 8:01:am</t>
  </si>
  <si>
    <t>06/13/2020 8:00:am</t>
  </si>
  <si>
    <t>06/13/2020 6:12:am</t>
  </si>
  <si>
    <t>06/13/2020 6:11:am</t>
  </si>
  <si>
    <t>06/14/2020 10:05:am</t>
  </si>
  <si>
    <t>06/13/2020 6:58:am</t>
  </si>
  <si>
    <t>06/13/2020 6:55:am</t>
  </si>
  <si>
    <t>06/14/2020 7:43:am</t>
  </si>
  <si>
    <t>06/13/2020 10:45:am</t>
  </si>
  <si>
    <t>06/13/2020 8:02:am</t>
  </si>
  <si>
    <t>06/13/2020 6:39:am</t>
  </si>
  <si>
    <t>TN</t>
  </si>
  <si>
    <t>06/13/2020 1:11:pm</t>
  </si>
  <si>
    <t>06/13/2020 1:08:pm</t>
  </si>
  <si>
    <t>06/13/2020 9:25:am</t>
  </si>
  <si>
    <t>06/13/2020 7:54:am</t>
  </si>
  <si>
    <t>06/13/2020 7:52:am</t>
  </si>
  <si>
    <t>06/13/2020 11:31:am</t>
  </si>
  <si>
    <t>06/13/2020 11:30:am</t>
  </si>
  <si>
    <t>06/13/2020 6:50:am</t>
  </si>
  <si>
    <t>06/14/2020 10:07:am</t>
  </si>
  <si>
    <t>06/14/2020 9:56:am</t>
  </si>
  <si>
    <t>06/13/2020 8:44:am</t>
  </si>
  <si>
    <t>06/13/2020 8:06:am</t>
  </si>
  <si>
    <t>06/14/2020 10:18:am</t>
  </si>
  <si>
    <t>06/14/2020 9:30:am</t>
  </si>
  <si>
    <t>06/14/2020 10:45:am</t>
  </si>
  <si>
    <t>06/13/2020 7:14:am</t>
  </si>
  <si>
    <t>06/13/2020 9:38:am</t>
  </si>
  <si>
    <t>06/13/2020 9:36:am</t>
  </si>
  <si>
    <t>06/14/2020 12:26:pm</t>
  </si>
  <si>
    <t>06/14/2020 12:24:pm</t>
  </si>
  <si>
    <t>06/13/2020 8:26:am</t>
  </si>
  <si>
    <t>06/13/2020 8:15:am</t>
  </si>
  <si>
    <t>06/13/2020 8:25:am</t>
  </si>
  <si>
    <t>06/13/2020 6:17:am</t>
  </si>
  <si>
    <t>06/14/2020 1:16:pm</t>
  </si>
  <si>
    <t>06/14/2020 11:20:am</t>
  </si>
  <si>
    <t>06/13/2020 10:31:am</t>
  </si>
  <si>
    <t>06/13/2020 10:14:am</t>
  </si>
  <si>
    <t>06/13/2020 12:33:pm</t>
  </si>
  <si>
    <t>06/13/2020 11:33:am</t>
  </si>
  <si>
    <t>06/13/2020 10:28:am</t>
  </si>
  <si>
    <t>06/14/2020 1:28:pm</t>
  </si>
  <si>
    <t>06/14/2020 1:27:pm</t>
  </si>
  <si>
    <t>06/14/2020 1:14:pm</t>
  </si>
  <si>
    <t>06/14/2020 7:37:am</t>
  </si>
  <si>
    <t>06/14/2020 9:35:am</t>
  </si>
  <si>
    <t>06/14/2020 9:33:am</t>
  </si>
  <si>
    <t>06/14/2020 11:25:am</t>
  </si>
  <si>
    <t>06/14/2020 11:22:am</t>
  </si>
  <si>
    <t>06/13/2020 9:15:am</t>
  </si>
  <si>
    <t>06/13/2020 6:51:am</t>
  </si>
  <si>
    <t>06/13/2020 9:44:am</t>
  </si>
  <si>
    <t>06/13/2020 9:43:am</t>
  </si>
  <si>
    <t>06/14/2020 8:33:am</t>
  </si>
  <si>
    <t>06/14/2020 8:29:am</t>
  </si>
  <si>
    <t>06/13/2020 11:07:am</t>
  </si>
  <si>
    <t>06/13/2020 11:03:am</t>
  </si>
  <si>
    <t>06/13/2020 6:53:am</t>
  </si>
  <si>
    <t>06/14/2020 9:21:am</t>
  </si>
  <si>
    <t>06/14/2020 8:41:am</t>
  </si>
  <si>
    <t>06/14/2020 9:19:am</t>
  </si>
  <si>
    <t>06/14/2020 7:58:am</t>
  </si>
  <si>
    <t>06/14/2020 12:32:pm</t>
  </si>
  <si>
    <t>06/14/2020 12:31:pm</t>
  </si>
  <si>
    <t>06/14/2020 10:39:am</t>
  </si>
  <si>
    <t>06/14/2020 10:37:am</t>
  </si>
  <si>
    <t>Timothy Jennings</t>
  </si>
  <si>
    <t>06/14/2020 7:59:am</t>
  </si>
  <si>
    <t>06/13/2020 12:59:pm</t>
  </si>
  <si>
    <t>06/13/2020 12:55:pm</t>
  </si>
  <si>
    <t>06/13/2020 12:47:pm</t>
  </si>
  <si>
    <t>06/13/2020 12:08:pm</t>
  </si>
  <si>
    <t>06/14/2020 11:18:am</t>
  </si>
  <si>
    <t>06/14/2020 1:06:pm</t>
  </si>
  <si>
    <t>06/14/2020 11:39:am</t>
  </si>
  <si>
    <t>06/14/2020 11:38:am</t>
  </si>
  <si>
    <t>06/13/2020 12:30:pm</t>
  </si>
  <si>
    <t>06/13/2020 12:21:pm</t>
  </si>
  <si>
    <t>06/14/2020 6:53:am</t>
  </si>
  <si>
    <t>06/14/2020 5:54:am</t>
  </si>
  <si>
    <t>06/13/2020 8:35:am</t>
  </si>
  <si>
    <t>06/14/2020 10:10:am</t>
  </si>
  <si>
    <t>06/13/2020 5:37:am</t>
  </si>
  <si>
    <t>06/13/2020 5:35:am</t>
  </si>
  <si>
    <t>06/13/2020 8:40:am</t>
  </si>
  <si>
    <t>John Milchling</t>
  </si>
  <si>
    <t>06/14/2020 12:20:pm</t>
  </si>
  <si>
    <t>06/14/2020 10:30:am</t>
  </si>
  <si>
    <t>David Massey</t>
  </si>
  <si>
    <t>06/13/2020 10:53:am</t>
  </si>
  <si>
    <t>06/13/2020 10:52:am</t>
  </si>
  <si>
    <t>Ryan Patalune</t>
  </si>
  <si>
    <t>Vince Putman</t>
  </si>
  <si>
    <t>Trail Stop #2:Potomac River</t>
  </si>
  <si>
    <t>Trail Stop #3:Battle of Three Lakes</t>
  </si>
  <si>
    <t>07/25/2020 6:25:am</t>
  </si>
  <si>
    <t>07/25/2020 6:24:am</t>
  </si>
  <si>
    <t>07/25/2020 9:09:am</t>
  </si>
  <si>
    <t>07/25/2020 9:08:am</t>
  </si>
  <si>
    <t>07/25/2020 7:09:am</t>
  </si>
  <si>
    <t>07/25/2020 7:08:am</t>
  </si>
  <si>
    <t>07/25/2020 6:20:am</t>
  </si>
  <si>
    <t>07/25/2020 6:19:am</t>
  </si>
  <si>
    <t>07/25/2020 11:40:am</t>
  </si>
  <si>
    <t>07/25/2020 11:39:am</t>
  </si>
  <si>
    <t>07/25/2020 8:35:am</t>
  </si>
  <si>
    <t>07/25/2020 8:28:am</t>
  </si>
  <si>
    <t>07/25/2020 6:57:am</t>
  </si>
  <si>
    <t>07/25/2020 6:55:am</t>
  </si>
  <si>
    <t>07/25/2020 8:21:am</t>
  </si>
  <si>
    <t>07/25/2020 8:13:am</t>
  </si>
  <si>
    <t>07/25/2020 10:52:am</t>
  </si>
  <si>
    <t>07/25/2020 10:50:am</t>
  </si>
  <si>
    <t>07/25/2020 9:41:am</t>
  </si>
  <si>
    <t>07/25/2020 9:39:am</t>
  </si>
  <si>
    <t>07/25/2020 1:29:pm</t>
  </si>
  <si>
    <t>07/25/2020 12:54:pm</t>
  </si>
  <si>
    <t>07/25/2020 9:54:am</t>
  </si>
  <si>
    <t>07/25/2020 9:53:am</t>
  </si>
  <si>
    <t>07/25/2020 12:07:pm</t>
  </si>
  <si>
    <t>07/25/2020 12:57:pm</t>
  </si>
  <si>
    <t>07/25/2020 12:56:pm</t>
  </si>
  <si>
    <t>07/25/2020 8:22:am</t>
  </si>
  <si>
    <t>07/25/2020 7:20:am</t>
  </si>
  <si>
    <t>07/25/2020 7:19:am</t>
  </si>
  <si>
    <t>07/25/2020 11:05:am</t>
  </si>
  <si>
    <t>07/25/2020 11:03:am</t>
  </si>
  <si>
    <t>07/25/2020 11:20:am</t>
  </si>
  <si>
    <t>07/25/2020 7:55:am</t>
  </si>
  <si>
    <t>07/25/2020 12:42:pm</t>
  </si>
  <si>
    <t>07/25/2020 12:26:pm</t>
  </si>
  <si>
    <t>07/25/2020 10:58:am</t>
  </si>
  <si>
    <t>07/25/2020 1:28:pm</t>
  </si>
  <si>
    <t>07/25/2020 1:10:pm</t>
  </si>
  <si>
    <t>07/25/2020 11:31:am</t>
  </si>
  <si>
    <t>07/25/2020 10:53:am</t>
  </si>
  <si>
    <t>07/25/2020 1:04:pm</t>
  </si>
  <si>
    <t>07/25/2020 1:01:pm</t>
  </si>
  <si>
    <t>07/25/2020 6:32:am</t>
  </si>
  <si>
    <t>07/25/2020 6:31:am</t>
  </si>
  <si>
    <t>07/25/2020 10:26:am</t>
  </si>
  <si>
    <t>07/25/2020 10:02:am</t>
  </si>
  <si>
    <t>07/25/2020 9:44:am</t>
  </si>
  <si>
    <t>07/25/2020 11:35:am</t>
  </si>
  <si>
    <t>07/25/2020 2:06:pm</t>
  </si>
  <si>
    <t>07/25/2020 1:45:pm</t>
  </si>
  <si>
    <t>07/25/2020 8:36:am</t>
  </si>
  <si>
    <t>07/25/2020 9:42:am</t>
  </si>
  <si>
    <t>07/25/2020 8:38:am</t>
  </si>
  <si>
    <t>07/25/2020 7:57:am</t>
  </si>
  <si>
    <t>07/25/2020 1:06:pm</t>
  </si>
  <si>
    <t>07/25/2020 12:51:pm</t>
  </si>
  <si>
    <t>07/25/2020 7:15:am</t>
  </si>
  <si>
    <t>07/25/2020 7:12:am</t>
  </si>
  <si>
    <t>07/25/2020 9:12:am</t>
  </si>
  <si>
    <t>07/25/2020 8:52:am</t>
  </si>
  <si>
    <t>07/25/2020 7:05:am</t>
  </si>
  <si>
    <t>07/25/2020 7:04:am</t>
  </si>
  <si>
    <t>07/25/2020 1:21:pm</t>
  </si>
  <si>
    <t>07/25/2020 1:19:pm</t>
  </si>
  <si>
    <t>07/25/2020 6:12:am</t>
  </si>
  <si>
    <t>07/25/2020 6:10:am</t>
  </si>
  <si>
    <t>07/25/2020 6:42:am</t>
  </si>
  <si>
    <t>07/25/2020 6:41:am</t>
  </si>
  <si>
    <t>07/25/2020 6:40:am</t>
  </si>
  <si>
    <t>07/25/2020 7:16:am</t>
  </si>
  <si>
    <t>07/25/2020 6:18:am</t>
  </si>
  <si>
    <t>07/25/2020 12:43:pm</t>
  </si>
  <si>
    <t>07/25/2020 11:30:am</t>
  </si>
  <si>
    <t>07/25/2020 8:19:am</t>
  </si>
  <si>
    <t>07/25/2020 9:05:am</t>
  </si>
  <si>
    <t>07/25/2020 9:04:am</t>
  </si>
  <si>
    <t>07/25/2020 7:32:am</t>
  </si>
  <si>
    <t>07/25/2020 7:30:am</t>
  </si>
  <si>
    <t>07/25/2020 12:18:pm</t>
  </si>
  <si>
    <t>07/25/2020 11:25:am</t>
  </si>
  <si>
    <t>07/25/2020 12:19:pm</t>
  </si>
  <si>
    <t>07/25/2020 7:07:am</t>
  </si>
  <si>
    <t>07/25/2020 6:16:am</t>
  </si>
  <si>
    <t>07/25/2020 11:41:am</t>
  </si>
  <si>
    <t>07/25/2020 11:38:am</t>
  </si>
  <si>
    <t>07/25/2020 1:16:pm</t>
  </si>
  <si>
    <t>07/26/2020 9:19:pm</t>
  </si>
  <si>
    <t>07/25/2020 1:42:pm</t>
  </si>
  <si>
    <t>07/25/2020 11:33:am</t>
  </si>
  <si>
    <t>07/25/2020 8:53:am</t>
  </si>
  <si>
    <t>07/25/2020 8:51:am</t>
  </si>
  <si>
    <t>07/25/2020 10:18:am</t>
  </si>
  <si>
    <t>07/25/2020 10:16:am</t>
  </si>
  <si>
    <t>James Cobb</t>
  </si>
  <si>
    <t>Shane M</t>
  </si>
  <si>
    <t>Matthew Smith</t>
  </si>
  <si>
    <t>DC</t>
  </si>
  <si>
    <t>Events Fished</t>
  </si>
  <si>
    <t>✔</t>
  </si>
  <si>
    <t>Classic Points</t>
  </si>
  <si>
    <t>Trail Stop #4:Shenandoah</t>
  </si>
  <si>
    <t>Paul Bowman</t>
  </si>
  <si>
    <t>Kevin Lloyd</t>
  </si>
  <si>
    <t>09/05/2020 1:23:pm</t>
  </si>
  <si>
    <t>09/05/2020 1:20:pm</t>
  </si>
  <si>
    <t>09/05/2020 9:36:am</t>
  </si>
  <si>
    <t>09/05/2020 9:35:am</t>
  </si>
  <si>
    <t>SM</t>
  </si>
  <si>
    <t>09/05/2020 7:50:am</t>
  </si>
  <si>
    <t>09/05/2020 7:49:am</t>
  </si>
  <si>
    <t>09/05/2020 10:25:am</t>
  </si>
  <si>
    <t>09/05/2020 10:22:am</t>
  </si>
  <si>
    <t>09/05/2020 1:04:pm</t>
  </si>
  <si>
    <t>09/05/2020 1:02:pm</t>
  </si>
  <si>
    <t>09/05/2020 3:02:pm</t>
  </si>
  <si>
    <t>09/05/2020 1:22:pm</t>
  </si>
  <si>
    <t>09/05/2020 9:18:am</t>
  </si>
  <si>
    <t>09/05/2020 9:12:am</t>
  </si>
  <si>
    <t>09/05/2020 3:03:pm</t>
  </si>
  <si>
    <t>09/05/2020 1:33:pm</t>
  </si>
  <si>
    <t>09/05/2020 3:04:pm</t>
  </si>
  <si>
    <t>09/05/2020 2:57:pm</t>
  </si>
  <si>
    <t>Randall Combs</t>
  </si>
  <si>
    <t>09/05/2020 7:43:am</t>
  </si>
  <si>
    <t>09/05/2020 7:40:am</t>
  </si>
  <si>
    <t>09/05/2020 3:22:pm</t>
  </si>
  <si>
    <t>09/05/2020 1:47:pm</t>
  </si>
  <si>
    <t>09/05/2020 10:40:am</t>
  </si>
  <si>
    <t>09/05/2020 10:32:am</t>
  </si>
  <si>
    <t>09/05/2020 1:03:pm</t>
  </si>
  <si>
    <t>09/05/2020 12:53:pm</t>
  </si>
  <si>
    <t>09/05/2020 11:09:am</t>
  </si>
  <si>
    <t>09/05/2020 11:00:am</t>
  </si>
  <si>
    <t>09/05/2020 11:07:am</t>
  </si>
  <si>
    <t>09/05/2020 11:22:am</t>
  </si>
  <si>
    <t>09/05/2020 11:21:am</t>
  </si>
  <si>
    <t>09/05/2020 12:21:pm</t>
  </si>
  <si>
    <t>09/05/2020 12:20:pm</t>
  </si>
  <si>
    <t>09/05/2020 12:14:pm</t>
  </si>
  <si>
    <t>09/05/2020 12:12:pm</t>
  </si>
  <si>
    <t>09/05/2020 12:24:pm</t>
  </si>
  <si>
    <t>09/05/2020 12:22:pm</t>
  </si>
  <si>
    <t>09/05/2020 11:25:am</t>
  </si>
  <si>
    <t>09/05/2020 1:19:pm</t>
  </si>
  <si>
    <t>09/05/2020 1:16:pm</t>
  </si>
  <si>
    <t>09/05/2020 8:02:am</t>
  </si>
  <si>
    <t>09/05/2020 7:59:am</t>
  </si>
  <si>
    <t>09/05/2020 3:21:pm</t>
  </si>
  <si>
    <t>09/05/2020 11:47:am</t>
  </si>
  <si>
    <t>09/05/2020 1:07:pm</t>
  </si>
  <si>
    <t>Scott Perkins</t>
  </si>
  <si>
    <t>09/05/2020 8:35:am</t>
  </si>
  <si>
    <t>09/05/2020 8:33:am</t>
  </si>
  <si>
    <t>09/05/2020 3:26:pm</t>
  </si>
  <si>
    <t>09/05/2020 2:27:pm</t>
  </si>
  <si>
    <t>09/05/2020 1:56:pm</t>
  </si>
  <si>
    <t>09/05/2020 12:44:pm</t>
  </si>
  <si>
    <t>09/05/2020 1:57:pm</t>
  </si>
  <si>
    <t>09/05/2020 11:37:am</t>
  </si>
  <si>
    <t>09/05/2020 10:15:am</t>
  </si>
  <si>
    <t>09/05/2020 10:10:am</t>
  </si>
  <si>
    <t>09/05/2020 10:57:am</t>
  </si>
  <si>
    <t>09/05/2020 2:45:pm</t>
  </si>
  <si>
    <t>09/05/2020 10:21:am</t>
  </si>
  <si>
    <t>09/05/2020 2:47:pm</t>
  </si>
  <si>
    <t>09/05/2020 2:30:pm</t>
  </si>
  <si>
    <t>09/05/2020 2:29:pm</t>
  </si>
  <si>
    <t>09/05/2020 12:51:pm</t>
  </si>
  <si>
    <t>09/05/2020 10:59:am</t>
  </si>
  <si>
    <t>09/05/2020 10:58:am</t>
  </si>
  <si>
    <t>09/05/2020 1:25:pm</t>
  </si>
  <si>
    <t>09/05/2020 11:50:am</t>
  </si>
  <si>
    <t>09/05/2020 9:49:am</t>
  </si>
  <si>
    <t>09/05/2020 10:04:am</t>
  </si>
  <si>
    <t>09/05/2020 12:35:pm</t>
  </si>
  <si>
    <t>09/05/2020 12:33:pm</t>
  </si>
  <si>
    <t>Total AoY All Events</t>
  </si>
  <si>
    <t>Total AoY Best Three Events</t>
  </si>
  <si>
    <t>Trailstop 1</t>
  </si>
  <si>
    <t>Trailstop 2</t>
  </si>
  <si>
    <t>Trailstop 4</t>
  </si>
  <si>
    <t>Trailstop 3</t>
  </si>
  <si>
    <t>Lake Ridge</t>
  </si>
  <si>
    <t>Total Points</t>
  </si>
  <si>
    <t># of Events</t>
  </si>
  <si>
    <t>Benjamin Orr</t>
  </si>
  <si>
    <t>Best 3 Events</t>
  </si>
  <si>
    <t>All Events</t>
  </si>
  <si>
    <t>Top 3 Events</t>
  </si>
  <si>
    <t>Points Out</t>
  </si>
  <si>
    <t>-</t>
  </si>
  <si>
    <t>10/17/2020 12:32:pm</t>
  </si>
  <si>
    <t>10/17/2020 12:30:pm</t>
  </si>
  <si>
    <t>10/17/2020 11:13:am</t>
  </si>
  <si>
    <t>10/17/2020 10:49:am</t>
  </si>
  <si>
    <t>10/18/2020 1:50:pm</t>
  </si>
  <si>
    <t>10/18/2020 1:46:pm</t>
  </si>
  <si>
    <t>BL</t>
  </si>
  <si>
    <t>10/17/2020 12:44:pm</t>
  </si>
  <si>
    <t>10/17/2020 12:42:pm</t>
  </si>
  <si>
    <t>10/17/2020 12:20:pm</t>
  </si>
  <si>
    <t>10/17/2020 12:17:pm</t>
  </si>
  <si>
    <t>10/18/2020 7:59:am</t>
  </si>
  <si>
    <t>10/18/2020 7:58:am</t>
  </si>
  <si>
    <t>10/18/2020 7:53:am</t>
  </si>
  <si>
    <t>10/18/2020 7:52:am</t>
  </si>
  <si>
    <t>10/18/2020 12:11:pm</t>
  </si>
  <si>
    <t>10/18/2020 12:10:pm</t>
  </si>
  <si>
    <t>10/17/2020 9:22:am</t>
  </si>
  <si>
    <t>10/17/2020 9:20:am</t>
  </si>
  <si>
    <t>10/18/2020 12:34:pm</t>
  </si>
  <si>
    <t>10/18/2020 12:32:pm</t>
  </si>
  <si>
    <t>10/18/2020 7:04:am</t>
  </si>
  <si>
    <t>10/18/2020 7:03:am</t>
  </si>
  <si>
    <t>10/18/2020 3:05:pm</t>
  </si>
  <si>
    <t>10/18/2020 2:57:pm</t>
  </si>
  <si>
    <t>10/17/2020 11:58:am</t>
  </si>
  <si>
    <t>10/17/2020 11:53:am</t>
  </si>
  <si>
    <t>10/17/2020 3:06:pm</t>
  </si>
  <si>
    <t>10/17/2020 2:45:pm</t>
  </si>
  <si>
    <t>10/18/2020 12:01:pm</t>
  </si>
  <si>
    <t>10/18/2020 12:00:pm</t>
  </si>
  <si>
    <t>10/18/2020 2:28:pm</t>
  </si>
  <si>
    <t>10/18/2020 7:25:am</t>
  </si>
  <si>
    <t>10/17/2020 3:00:pm</t>
  </si>
  <si>
    <t>10/17/2020 8:23:am</t>
  </si>
  <si>
    <t>10/18/2020 2:24:pm</t>
  </si>
  <si>
    <t>10/18/2020 9:25:am</t>
  </si>
  <si>
    <t>10/18/2020 2:37:pm</t>
  </si>
  <si>
    <t>10/18/2020 2:35:pm</t>
  </si>
  <si>
    <t>10/17/2020 1:01:pm</t>
  </si>
  <si>
    <t>10/17/2020 12:58:pm</t>
  </si>
  <si>
    <t>10/18/2020 12:12:pm</t>
  </si>
  <si>
    <t>10/18/2020 8:17:am</t>
  </si>
  <si>
    <t>10/18/2020 8:16:am</t>
  </si>
  <si>
    <t>10/18/2020 1:04:pm</t>
  </si>
  <si>
    <t>10/18/2020 1:02:pm</t>
  </si>
  <si>
    <t>10/17/2020 10:30:am</t>
  </si>
  <si>
    <t>10/17/2020 10:29:am</t>
  </si>
  <si>
    <t>10/18/2020 9:55:am</t>
  </si>
  <si>
    <t>10/18/2020 9:54:am</t>
  </si>
  <si>
    <t>10/17/2020 8:51:am</t>
  </si>
  <si>
    <t>10/17/2020 8:45:am</t>
  </si>
  <si>
    <t>10/17/2020 12:31:pm</t>
  </si>
  <si>
    <t>10/17/2020 11:24:am</t>
  </si>
  <si>
    <t>10/17/2020 11:22:am</t>
  </si>
  <si>
    <t>10/18/2020 8:24:am</t>
  </si>
  <si>
    <t>10/18/2020 8:23:am</t>
  </si>
  <si>
    <t>10/18/2020 1:24:pm</t>
  </si>
  <si>
    <t>10/18/2020 1:23:pm</t>
  </si>
  <si>
    <t>10/17/2020 1:07:pm</t>
  </si>
  <si>
    <t>10/18/2020 2:19:pm</t>
  </si>
  <si>
    <t>10/18/2020 2:18:pm</t>
  </si>
  <si>
    <t>10/18/2020 2:51:pm</t>
  </si>
  <si>
    <t>10/18/2020 2:50:pm</t>
  </si>
  <si>
    <t>10/17/2020 12:01:pm</t>
  </si>
  <si>
    <t>10/17/2020 12:00:pm</t>
  </si>
  <si>
    <t>10/17/2020 2:51:pm</t>
  </si>
  <si>
    <t>10/17/2020 2:50:pm</t>
  </si>
  <si>
    <t>10/17/2020 12:36:pm</t>
  </si>
  <si>
    <t>10/17/2020 12:33:pm</t>
  </si>
  <si>
    <t>10/17/2020 1:34:pm</t>
  </si>
  <si>
    <t>10/17/2020 1:31:pm</t>
  </si>
  <si>
    <t>10/17/2020 1:25:pm</t>
  </si>
  <si>
    <t>10/17/2020 1:08:pm</t>
  </si>
  <si>
    <t>10/18/2020 2:55:pm</t>
  </si>
  <si>
    <t>10/18/2020 2:53:pm</t>
  </si>
  <si>
    <t>10/17/2020 1:12:pm</t>
  </si>
  <si>
    <t>10/17/2020 1:09:pm</t>
  </si>
  <si>
    <t>10/17/2020 9:40:am</t>
  </si>
  <si>
    <t>10/17/2020 9:38:am</t>
  </si>
  <si>
    <t>10/17/2020 12:18:pm</t>
  </si>
  <si>
    <t>10/17/2020 11:14:am</t>
  </si>
  <si>
    <t>10/17/2020 9:56:am</t>
  </si>
  <si>
    <t>10/17/2020 9:24:am</t>
  </si>
  <si>
    <t>10/17/2020 9:14:am</t>
  </si>
  <si>
    <t>10/17/2020 9:23:am</t>
  </si>
  <si>
    <t>10/17/2020 7:29:am</t>
  </si>
  <si>
    <t>10/17/2020 3:09:pm</t>
  </si>
  <si>
    <t>10/17/2020 7:22:am</t>
  </si>
  <si>
    <t>10/17/2020 7:21:am</t>
  </si>
  <si>
    <t>10/17/2020 9:19:am</t>
  </si>
  <si>
    <t>10/17/2020 9:18:am</t>
  </si>
  <si>
    <t>10/17/2020 8:40:am</t>
  </si>
  <si>
    <t>10/17/2020 8:38:am</t>
  </si>
  <si>
    <t>10/17/2020 8:20:am</t>
  </si>
  <si>
    <t>10/17/2020 8:19:am</t>
  </si>
  <si>
    <t>10/18/2020 1:09:pm</t>
  </si>
  <si>
    <t>10/18/2020 11:08:am</t>
  </si>
  <si>
    <t>10/17/2020 1:28:pm</t>
  </si>
  <si>
    <t>10/17/2020 12:50:pm</t>
  </si>
  <si>
    <t>10/18/2020 2:04:pm</t>
  </si>
  <si>
    <t>10/18/2020 2:01:pm</t>
  </si>
  <si>
    <t>10/17/2020 2:55:pm</t>
  </si>
  <si>
    <t>10/18/2020 12:24:pm</t>
  </si>
  <si>
    <t>10/18/2020 12:22:pm</t>
  </si>
  <si>
    <t>10/17/2020 2:54:pm</t>
  </si>
  <si>
    <t>10/18/2020 1:53:pm</t>
  </si>
  <si>
    <t>10/18/2020 11:58:am</t>
  </si>
  <si>
    <t>10/18/2020 10:35:am</t>
  </si>
  <si>
    <t>10/18/2020 1:54:pm</t>
  </si>
  <si>
    <t>10/18/2020 10:49:am</t>
  </si>
  <si>
    <t>10/18/2020 11:18:am</t>
  </si>
  <si>
    <t>10/18/2020 2:14:pm</t>
  </si>
  <si>
    <t>10/17/2020 8:04:am</t>
  </si>
  <si>
    <t>10/17/2020 8:03:am</t>
  </si>
  <si>
    <t>10/18/2020 9:14:am</t>
  </si>
  <si>
    <t>10/18/2020 9:10:am</t>
  </si>
  <si>
    <t>10/18/2020 7:43:am</t>
  </si>
  <si>
    <t>10/18/2020 7:40:am</t>
  </si>
  <si>
    <t>10/17/2020 7:43:am</t>
  </si>
  <si>
    <t>10/17/2020 7:23:am</t>
  </si>
  <si>
    <t>10/18/2020 12:07:pm</t>
  </si>
  <si>
    <t>10/17/2020 1:53:pm</t>
  </si>
  <si>
    <t>10/17/2020 1:50:pm</t>
  </si>
  <si>
    <t>10/18/2020 9:24:am</t>
  </si>
  <si>
    <t>10/18/2020 9:12:am</t>
  </si>
  <si>
    <t>10/18/2020 11:23:am</t>
  </si>
  <si>
    <t>10/18/2020 11:16:am</t>
  </si>
  <si>
    <t>10/18/2020 8:33:am</t>
  </si>
  <si>
    <t>10/18/2020 8:27:am</t>
  </si>
  <si>
    <t>10/18/2020 9:04:am</t>
  </si>
  <si>
    <t>10/18/2020 8:57:am</t>
  </si>
  <si>
    <t>10/17/2020 8:28:am</t>
  </si>
  <si>
    <t>10/17/2020 8:32:am</t>
  </si>
  <si>
    <t>10/17/2020 8:30:am</t>
  </si>
  <si>
    <t>10/17/2020 10:27:am</t>
  </si>
  <si>
    <t>10/17/2020 10:26:am</t>
  </si>
  <si>
    <t>10/18/2020 8:41:am</t>
  </si>
  <si>
    <t>10/18/2020 12:13:pm</t>
  </si>
  <si>
    <t>10/17/2020 2:28:pm</t>
  </si>
  <si>
    <t>10/17/2020 1:22:pm</t>
  </si>
  <si>
    <t>10/18/2020 1:36:pm</t>
  </si>
  <si>
    <t>10/18/2020 10:56:am</t>
  </si>
  <si>
    <t>10/18/2020 2:48:pm</t>
  </si>
  <si>
    <t>10/18/2020 10:10:am</t>
  </si>
  <si>
    <t>10/18/2020 10:06:am</t>
  </si>
  <si>
    <t>10/18/2020 1:10:pm</t>
  </si>
  <si>
    <t>10/18/2020 1:06:pm</t>
  </si>
  <si>
    <t>10/17/2020 10:45:am</t>
  </si>
  <si>
    <t>10/17/2020 10:41:am</t>
  </si>
  <si>
    <t>10/17/2020 9:57:am</t>
  </si>
  <si>
    <t>10/17/2020 9:55:am</t>
  </si>
  <si>
    <t>10/17/2020 2:53:pm</t>
  </si>
  <si>
    <t>Will Brewer</t>
  </si>
  <si>
    <t>10/17/2020 11:48:am</t>
  </si>
  <si>
    <t>10/17/2020 10:34:am</t>
  </si>
  <si>
    <t>10/17/2020 2:18:pm</t>
  </si>
  <si>
    <t>10/17/2020 1:56:pm</t>
  </si>
  <si>
    <t>NVKBA 2020 Overall Standings  (FINAL)</t>
  </si>
  <si>
    <t>2020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</si>
</sst>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color rgb="FF00000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Zapf Dingbats"/>
    </font>
    <font>
      <sz val="11"/>
      <color theme="1"/>
      <name val="Calibri"/>
      <family val="2"/>
      <scheme val="minor"/>
    </font>
    <font>
      <sz val="11"/>
      <color rgb="FF008000"/>
      <name val="Zapf Dingbats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name val="Arial Black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indexed="206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CE6F1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rgb="FFB8CCE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59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58">
    <xf numFmtId="0" fontId="0" fillId="0" borderId="0" xfId="0" applyFont="1" applyAlignment="1"/>
    <xf numFmtId="0" fontId="17" fillId="0" borderId="0" xfId="211" applyFont="1"/>
    <xf numFmtId="0" fontId="17" fillId="0" borderId="0" xfId="211" applyFont="1" applyAlignment="1">
      <alignment horizontal="center"/>
    </xf>
    <xf numFmtId="0" fontId="11" fillId="0" borderId="0" xfId="211"/>
    <xf numFmtId="0" fontId="11" fillId="0" borderId="0" xfId="211" applyAlignment="1">
      <alignment horizontal="center"/>
    </xf>
    <xf numFmtId="0" fontId="10" fillId="0" borderId="0" xfId="211" applyFont="1"/>
    <xf numFmtId="0" fontId="14" fillId="0" borderId="0" xfId="0" applyFont="1" applyAlignment="1">
      <alignment horizontal="center"/>
    </xf>
    <xf numFmtId="0" fontId="4" fillId="0" borderId="0" xfId="211" applyFont="1" applyAlignment="1">
      <alignment horizontal="center"/>
    </xf>
    <xf numFmtId="0" fontId="4" fillId="0" borderId="0" xfId="579"/>
    <xf numFmtId="0" fontId="3" fillId="0" borderId="0" xfId="579" applyFont="1"/>
    <xf numFmtId="0" fontId="2" fillId="0" borderId="0" xfId="582"/>
    <xf numFmtId="0" fontId="20" fillId="0" borderId="0" xfId="599"/>
    <xf numFmtId="0" fontId="0" fillId="0" borderId="0" xfId="0" applyFont="1" applyAlignment="1">
      <alignment horizontal="center"/>
    </xf>
    <xf numFmtId="0" fontId="14" fillId="0" borderId="0" xfId="0" applyFont="1" applyAlignme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14" fillId="0" borderId="23" xfId="0" applyFont="1" applyBorder="1"/>
    <xf numFmtId="0" fontId="24" fillId="15" borderId="24" xfId="0" applyFont="1" applyFill="1" applyBorder="1" applyAlignment="1">
      <alignment horizontal="center"/>
    </xf>
    <xf numFmtId="0" fontId="24" fillId="15" borderId="25" xfId="0" applyFont="1" applyFill="1" applyBorder="1" applyAlignment="1">
      <alignment horizontal="center"/>
    </xf>
    <xf numFmtId="0" fontId="14" fillId="0" borderId="0" xfId="0" applyFont="1"/>
    <xf numFmtId="0" fontId="25" fillId="16" borderId="21" xfId="0" applyFont="1" applyFill="1" applyBorder="1" applyAlignment="1">
      <alignment horizontal="center"/>
    </xf>
    <xf numFmtId="0" fontId="26" fillId="0" borderId="21" xfId="0" applyFont="1" applyBorder="1" applyAlignment="1">
      <alignment horizontal="left"/>
    </xf>
    <xf numFmtId="0" fontId="26" fillId="0" borderId="21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6" fillId="16" borderId="26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0" xfId="0"/>
    <xf numFmtId="0" fontId="25" fillId="16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26" fillId="16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0" fontId="22" fillId="17" borderId="1" xfId="0" applyFont="1" applyFill="1" applyBorder="1" applyAlignment="1">
      <alignment horizontal="center"/>
    </xf>
    <xf numFmtId="0" fontId="22" fillId="18" borderId="1" xfId="0" applyFont="1" applyFill="1" applyBorder="1" applyAlignment="1">
      <alignment horizontal="center"/>
    </xf>
    <xf numFmtId="0" fontId="22" fillId="18" borderId="1" xfId="0" applyFont="1" applyFill="1" applyBorder="1" applyAlignment="1"/>
    <xf numFmtId="0" fontId="23" fillId="17" borderId="1" xfId="0" applyFont="1" applyFill="1" applyBorder="1" applyAlignment="1"/>
    <xf numFmtId="0" fontId="23" fillId="17" borderId="1" xfId="0" applyFont="1" applyFill="1" applyBorder="1" applyAlignment="1">
      <alignment horizontal="center"/>
    </xf>
    <xf numFmtId="0" fontId="23" fillId="18" borderId="1" xfId="0" applyFont="1" applyFill="1" applyBorder="1" applyAlignment="1"/>
    <xf numFmtId="0" fontId="23" fillId="18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9" fillId="0" borderId="0" xfId="0" applyFont="1"/>
    <xf numFmtId="0" fontId="1" fillId="0" borderId="0" xfId="648"/>
    <xf numFmtId="0" fontId="28" fillId="0" borderId="0" xfId="0" applyFont="1" applyAlignment="1">
      <alignment horizontal="center"/>
    </xf>
    <xf numFmtId="0" fontId="29" fillId="0" borderId="0" xfId="0" applyFont="1" applyAlignment="1"/>
    <xf numFmtId="0" fontId="28" fillId="5" borderId="0" xfId="0" applyFont="1" applyFill="1" applyAlignment="1">
      <alignment horizontal="center"/>
    </xf>
    <xf numFmtId="0" fontId="29" fillId="0" borderId="0" xfId="0" applyFont="1" applyFill="1" applyAlignment="1"/>
    <xf numFmtId="0" fontId="28" fillId="2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31" fillId="5" borderId="2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/>
    </xf>
    <xf numFmtId="0" fontId="28" fillId="0" borderId="28" xfId="0" applyFont="1" applyFill="1" applyBorder="1" applyAlignment="1">
      <alignment horizontal="center"/>
    </xf>
    <xf numFmtId="0" fontId="31" fillId="5" borderId="19" xfId="0" applyFont="1" applyFill="1" applyBorder="1" applyAlignment="1">
      <alignment horizontal="center"/>
    </xf>
    <xf numFmtId="0" fontId="31" fillId="3" borderId="10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1" fillId="10" borderId="10" xfId="0" applyFont="1" applyFill="1" applyBorder="1" applyAlignment="1">
      <alignment horizontal="center"/>
    </xf>
    <xf numFmtId="0" fontId="31" fillId="10" borderId="11" xfId="0" applyFont="1" applyFill="1" applyBorder="1" applyAlignment="1">
      <alignment horizontal="center"/>
    </xf>
    <xf numFmtId="0" fontId="31" fillId="3" borderId="17" xfId="0" applyFont="1" applyFill="1" applyBorder="1" applyAlignment="1">
      <alignment horizontal="center"/>
    </xf>
    <xf numFmtId="0" fontId="31" fillId="3" borderId="11" xfId="0" applyFont="1" applyFill="1" applyBorder="1" applyAlignment="1">
      <alignment horizontal="center"/>
    </xf>
    <xf numFmtId="0" fontId="31" fillId="10" borderId="17" xfId="0" applyFont="1" applyFill="1" applyBorder="1" applyAlignment="1">
      <alignment horizontal="center"/>
    </xf>
    <xf numFmtId="0" fontId="28" fillId="0" borderId="0" xfId="0" applyFont="1" applyFill="1" applyAlignment="1"/>
    <xf numFmtId="0" fontId="32" fillId="5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33" fillId="0" borderId="2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0" fontId="32" fillId="5" borderId="19" xfId="0" applyFont="1" applyFill="1" applyBorder="1" applyAlignment="1">
      <alignment horizontal="center"/>
    </xf>
    <xf numFmtId="0" fontId="29" fillId="9" borderId="12" xfId="0" applyFont="1" applyFill="1" applyBorder="1" applyAlignment="1"/>
    <xf numFmtId="0" fontId="34" fillId="8" borderId="5" xfId="0" applyFont="1" applyFill="1" applyBorder="1" applyAlignment="1">
      <alignment horizontal="center"/>
    </xf>
    <xf numFmtId="0" fontId="34" fillId="10" borderId="12" xfId="0" applyFont="1" applyFill="1" applyBorder="1" applyAlignment="1"/>
    <xf numFmtId="0" fontId="34" fillId="4" borderId="13" xfId="0" applyFont="1" applyFill="1" applyBorder="1" applyAlignment="1">
      <alignment horizontal="center"/>
    </xf>
    <xf numFmtId="0" fontId="34" fillId="8" borderId="2" xfId="0" applyFont="1" applyFill="1" applyBorder="1" applyAlignment="1"/>
    <xf numFmtId="0" fontId="34" fillId="8" borderId="13" xfId="0" applyFont="1" applyFill="1" applyBorder="1" applyAlignment="1">
      <alignment horizontal="center"/>
    </xf>
    <xf numFmtId="0" fontId="34" fillId="4" borderId="12" xfId="0" applyFont="1" applyFill="1" applyBorder="1" applyAlignment="1"/>
    <xf numFmtId="0" fontId="29" fillId="7" borderId="12" xfId="0" applyFont="1" applyFill="1" applyBorder="1" applyAlignment="1"/>
    <xf numFmtId="0" fontId="35" fillId="0" borderId="0" xfId="0" applyFont="1" applyFill="1" applyAlignment="1">
      <alignment horizontal="center"/>
    </xf>
    <xf numFmtId="0" fontId="34" fillId="8" borderId="12" xfId="0" applyFont="1" applyFill="1" applyBorder="1" applyAlignment="1"/>
    <xf numFmtId="0" fontId="34" fillId="3" borderId="5" xfId="0" applyFont="1" applyFill="1" applyBorder="1" applyAlignment="1">
      <alignment horizontal="center"/>
    </xf>
    <xf numFmtId="0" fontId="34" fillId="10" borderId="13" xfId="0" applyFont="1" applyFill="1" applyBorder="1" applyAlignment="1">
      <alignment horizontal="center"/>
    </xf>
    <xf numFmtId="0" fontId="34" fillId="3" borderId="2" xfId="0" applyFont="1" applyFill="1" applyBorder="1" applyAlignment="1"/>
    <xf numFmtId="0" fontId="34" fillId="3" borderId="13" xfId="0" applyFont="1" applyFill="1" applyBorder="1" applyAlignment="1">
      <alignment horizontal="center"/>
    </xf>
    <xf numFmtId="0" fontId="34" fillId="3" borderId="12" xfId="0" applyFont="1" applyFill="1" applyBorder="1" applyAlignment="1"/>
    <xf numFmtId="0" fontId="29" fillId="7" borderId="2" xfId="0" applyFont="1" applyFill="1" applyBorder="1" applyAlignment="1"/>
    <xf numFmtId="0" fontId="29" fillId="11" borderId="12" xfId="0" applyFont="1" applyFill="1" applyBorder="1" applyAlignment="1"/>
    <xf numFmtId="0" fontId="29" fillId="9" borderId="2" xfId="0" applyFont="1" applyFill="1" applyBorder="1" applyAlignment="1"/>
    <xf numFmtId="0" fontId="34" fillId="10" borderId="2" xfId="0" applyFont="1" applyFill="1" applyBorder="1" applyAlignment="1"/>
    <xf numFmtId="0" fontId="34" fillId="4" borderId="2" xfId="0" applyFont="1" applyFill="1" applyBorder="1" applyAlignment="1"/>
    <xf numFmtId="0" fontId="29" fillId="11" borderId="2" xfId="0" applyFont="1" applyFill="1" applyBorder="1" applyAlignment="1"/>
    <xf numFmtId="0" fontId="29" fillId="12" borderId="2" xfId="0" applyFont="1" applyFill="1" applyBorder="1" applyAlignment="1"/>
    <xf numFmtId="0" fontId="29" fillId="13" borderId="12" xfId="0" applyFont="1" applyFill="1" applyBorder="1" applyAlignment="1" applyProtection="1">
      <protection locked="0"/>
    </xf>
    <xf numFmtId="0" fontId="29" fillId="13" borderId="13" xfId="0" applyFont="1" applyFill="1" applyBorder="1" applyAlignment="1" applyProtection="1">
      <alignment horizontal="center"/>
      <protection locked="0"/>
    </xf>
    <xf numFmtId="0" fontId="34" fillId="3" borderId="13" xfId="0" applyFont="1" applyFill="1" applyBorder="1" applyAlignment="1"/>
    <xf numFmtId="0" fontId="34" fillId="10" borderId="2" xfId="0" applyFont="1" applyFill="1" applyBorder="1" applyAlignment="1">
      <alignment horizontal="center"/>
    </xf>
    <xf numFmtId="0" fontId="29" fillId="6" borderId="12" xfId="0" applyFont="1" applyFill="1" applyBorder="1" applyAlignment="1"/>
    <xf numFmtId="0" fontId="29" fillId="6" borderId="13" xfId="0" applyFont="1" applyFill="1" applyBorder="1" applyAlignment="1"/>
    <xf numFmtId="0" fontId="34" fillId="8" borderId="13" xfId="0" applyFont="1" applyFill="1" applyBorder="1" applyAlignment="1"/>
    <xf numFmtId="0" fontId="29" fillId="7" borderId="13" xfId="0" applyFont="1" applyFill="1" applyBorder="1" applyAlignment="1"/>
    <xf numFmtId="0" fontId="29" fillId="9" borderId="13" xfId="0" applyFont="1" applyFill="1" applyBorder="1" applyAlignment="1"/>
    <xf numFmtId="0" fontId="32" fillId="5" borderId="22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21" xfId="0" applyFont="1" applyFill="1" applyBorder="1" applyAlignment="1">
      <alignment horizontal="center"/>
    </xf>
    <xf numFmtId="0" fontId="31" fillId="0" borderId="13" xfId="0" applyNumberFormat="1" applyFont="1" applyFill="1" applyBorder="1" applyAlignment="1">
      <alignment horizontal="center"/>
    </xf>
    <xf numFmtId="0" fontId="32" fillId="5" borderId="12" xfId="0" applyFont="1" applyFill="1" applyBorder="1" applyAlignment="1">
      <alignment horizontal="center"/>
    </xf>
    <xf numFmtId="0" fontId="31" fillId="0" borderId="1" xfId="0" applyNumberFormat="1" applyFont="1" applyFill="1" applyBorder="1" applyAlignment="1">
      <alignment horizontal="center"/>
    </xf>
    <xf numFmtId="0" fontId="31" fillId="0" borderId="5" xfId="0" applyNumberFormat="1" applyFont="1" applyFill="1" applyBorder="1" applyAlignment="1">
      <alignment horizontal="center"/>
    </xf>
    <xf numFmtId="0" fontId="29" fillId="6" borderId="12" xfId="0" applyFont="1" applyFill="1" applyBorder="1" applyAlignment="1" applyProtection="1">
      <protection locked="0"/>
    </xf>
    <xf numFmtId="0" fontId="29" fillId="6" borderId="20" xfId="0" applyFont="1" applyFill="1" applyBorder="1" applyAlignment="1" applyProtection="1">
      <protection locked="0"/>
    </xf>
    <xf numFmtId="0" fontId="34" fillId="3" borderId="3" xfId="0" applyFont="1" applyFill="1" applyBorder="1" applyAlignment="1">
      <alignment horizontal="center"/>
    </xf>
    <xf numFmtId="0" fontId="29" fillId="6" borderId="10" xfId="0" applyFont="1" applyFill="1" applyBorder="1" applyAlignment="1" applyProtection="1">
      <protection locked="0"/>
    </xf>
    <xf numFmtId="0" fontId="29" fillId="6" borderId="16" xfId="0" applyFont="1" applyFill="1" applyBorder="1" applyAlignment="1" applyProtection="1">
      <alignment horizontal="center"/>
      <protection locked="0"/>
    </xf>
    <xf numFmtId="0" fontId="29" fillId="6" borderId="5" xfId="0" applyFont="1" applyFill="1" applyBorder="1" applyAlignment="1" applyProtection="1">
      <alignment horizontal="center"/>
      <protection locked="0"/>
    </xf>
    <xf numFmtId="0" fontId="29" fillId="6" borderId="2" xfId="0" applyFont="1" applyFill="1" applyBorder="1" applyAlignment="1" applyProtection="1">
      <protection locked="0"/>
    </xf>
    <xf numFmtId="0" fontId="29" fillId="6" borderId="13" xfId="0" applyFont="1" applyFill="1" applyBorder="1" applyAlignment="1" applyProtection="1">
      <protection locked="0"/>
    </xf>
    <xf numFmtId="0" fontId="29" fillId="6" borderId="14" xfId="0" applyFont="1" applyFill="1" applyBorder="1" applyAlignment="1" applyProtection="1">
      <protection locked="0"/>
    </xf>
    <xf numFmtId="0" fontId="29" fillId="6" borderId="6" xfId="0" applyFont="1" applyFill="1" applyBorder="1" applyAlignment="1" applyProtection="1">
      <alignment horizontal="center"/>
      <protection locked="0"/>
    </xf>
    <xf numFmtId="0" fontId="29" fillId="13" borderId="14" xfId="0" applyFont="1" applyFill="1" applyBorder="1" applyAlignment="1" applyProtection="1">
      <protection locked="0"/>
    </xf>
    <xf numFmtId="0" fontId="29" fillId="13" borderId="7" xfId="0" applyFont="1" applyFill="1" applyBorder="1" applyAlignment="1" applyProtection="1">
      <alignment horizontal="center"/>
      <protection locked="0"/>
    </xf>
    <xf numFmtId="0" fontId="29" fillId="6" borderId="18" xfId="0" applyFont="1" applyFill="1" applyBorder="1" applyAlignment="1" applyProtection="1">
      <protection locked="0"/>
    </xf>
    <xf numFmtId="0" fontId="29" fillId="6" borderId="7" xfId="0" applyFont="1" applyFill="1" applyBorder="1" applyAlignment="1" applyProtection="1">
      <protection locked="0"/>
    </xf>
    <xf numFmtId="0" fontId="34" fillId="10" borderId="18" xfId="0" applyFont="1" applyFill="1" applyBorder="1" applyAlignment="1">
      <alignment horizontal="center"/>
    </xf>
    <xf numFmtId="0" fontId="34" fillId="10" borderId="7" xfId="0" applyFont="1" applyFill="1" applyBorder="1" applyAlignment="1">
      <alignment horizontal="center"/>
    </xf>
    <xf numFmtId="0" fontId="29" fillId="6" borderId="14" xfId="0" applyFont="1" applyFill="1" applyBorder="1" applyAlignment="1"/>
    <xf numFmtId="0" fontId="29" fillId="6" borderId="7" xfId="0" applyFont="1" applyFill="1" applyBorder="1" applyAlignment="1"/>
    <xf numFmtId="0" fontId="28" fillId="5" borderId="12" xfId="0" applyFont="1" applyFill="1" applyBorder="1" applyAlignment="1">
      <alignment horizontal="center"/>
    </xf>
    <xf numFmtId="0" fontId="29" fillId="0" borderId="4" xfId="0" applyFont="1" applyBorder="1" applyAlignment="1" applyProtection="1"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protection locked="0"/>
    </xf>
    <xf numFmtId="0" fontId="30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28" fillId="5" borderId="14" xfId="0" applyFont="1" applyFill="1" applyBorder="1" applyAlignment="1">
      <alignment horizontal="center"/>
    </xf>
    <xf numFmtId="0" fontId="31" fillId="14" borderId="15" xfId="0" applyFont="1" applyFill="1" applyBorder="1" applyAlignment="1">
      <alignment horizontal="left"/>
    </xf>
    <xf numFmtId="0" fontId="31" fillId="14" borderId="15" xfId="0" applyFont="1" applyFill="1" applyBorder="1" applyAlignment="1">
      <alignment horizontal="center"/>
    </xf>
    <xf numFmtId="0" fontId="31" fillId="14" borderId="7" xfId="0" applyFont="1" applyFill="1" applyBorder="1" applyAlignment="1">
      <alignment horizontal="center"/>
    </xf>
    <xf numFmtId="0" fontId="28" fillId="0" borderId="0" xfId="0" applyFont="1" applyFill="1" applyAlignment="1">
      <alignment horizontal="left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28" fillId="2" borderId="29" xfId="0" applyFont="1" applyFill="1" applyBorder="1" applyAlignment="1">
      <alignment horizontal="center"/>
    </xf>
    <xf numFmtId="0" fontId="28" fillId="2" borderId="30" xfId="0" applyFont="1" applyFill="1" applyBorder="1" applyAlignment="1">
      <alignment horizontal="center"/>
    </xf>
    <xf numFmtId="0" fontId="28" fillId="2" borderId="31" xfId="0" applyFont="1" applyFill="1" applyBorder="1" applyAlignment="1">
      <alignment horizontal="center"/>
    </xf>
    <xf numFmtId="0" fontId="31" fillId="19" borderId="1" xfId="0" applyFont="1" applyFill="1" applyBorder="1" applyAlignment="1">
      <alignment horizontal="left"/>
    </xf>
    <xf numFmtId="0" fontId="31" fillId="20" borderId="1" xfId="0" applyFont="1" applyFill="1" applyBorder="1" applyAlignment="1">
      <alignment horizontal="left"/>
    </xf>
    <xf numFmtId="0" fontId="31" fillId="21" borderId="1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left"/>
    </xf>
    <xf numFmtId="0" fontId="31" fillId="22" borderId="1" xfId="0" applyFont="1" applyFill="1" applyBorder="1" applyAlignment="1">
      <alignment horizontal="left"/>
    </xf>
  </cellXfs>
  <cellStyles count="6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1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80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Normal" xfId="0" builtinId="0"/>
    <cellStyle name="Normal 10" xfId="579" xr:uid="{00000000-0005-0000-0000-000087020000}"/>
    <cellStyle name="Normal 11" xfId="582" xr:uid="{00000000-0005-0000-0000-000088020000}"/>
    <cellStyle name="Normal 12" xfId="599" xr:uid="{00000000-0005-0000-0000-000089020000}"/>
    <cellStyle name="Normal 13" xfId="648" xr:uid="{00000000-0005-0000-0000-00008A020000}"/>
    <cellStyle name="Normal 2" xfId="9" xr:uid="{00000000-0005-0000-0000-00008B020000}"/>
    <cellStyle name="Normal 3" xfId="200" xr:uid="{00000000-0005-0000-0000-00008C020000}"/>
    <cellStyle name="Normal 4" xfId="211" xr:uid="{00000000-0005-0000-0000-00008D020000}"/>
    <cellStyle name="Normal 5" xfId="316" xr:uid="{00000000-0005-0000-0000-00008E020000}"/>
    <cellStyle name="Normal 6" xfId="335" xr:uid="{00000000-0005-0000-0000-00008F020000}"/>
    <cellStyle name="Normal 7" xfId="388" xr:uid="{00000000-0005-0000-0000-000090020000}"/>
    <cellStyle name="Normal 8" xfId="429" xr:uid="{00000000-0005-0000-0000-000091020000}"/>
    <cellStyle name="Normal 9" xfId="508" xr:uid="{00000000-0005-0000-0000-000092020000}"/>
  </cellStyles>
  <dxfs count="10">
    <dxf>
      <font>
        <strike val="0"/>
        <outline val="0"/>
        <shadow val="0"/>
        <u val="none"/>
        <vertAlign val="baseline"/>
        <sz val="11"/>
      </font>
      <numFmt numFmtId="0" formatCode="General"/>
      <fill>
        <patternFill patternType="none">
          <fgColor indexed="64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numFmt numFmtId="0" formatCode="General"/>
      <fill>
        <patternFill patternType="none">
          <fgColor indexed="64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fill>
        <patternFill patternType="none">
          <fgColor indexed="64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/Dropbox/NVKBA%20Dropbox/1.%202020%20Main%20Folder/2019%20NVKBA%20Automated%20AoY%20Sheet-UPDATED-for-Lake-Ridge-Mar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7"/>
      <sheetName val="2019 Season"/>
      <sheetName val="Aquia"/>
      <sheetName val="Mattawoman"/>
      <sheetName val="Shenandoah"/>
      <sheetName val="Tidal Potomac"/>
      <sheetName val="Consolidated-Potomac"/>
      <sheetName val="Best 3 Events"/>
      <sheetName val="Roster"/>
      <sheetName val="2019_NVKBA_Trail_Stop_#5_Lake_R"/>
      <sheetName val="Sheet2"/>
      <sheetName val="Sheet11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AJ Mockaitis II</v>
          </cell>
          <cell r="B2" t="str">
            <v>Yes</v>
          </cell>
        </row>
        <row r="3">
          <cell r="A3" t="str">
            <v>Alex Fiolka</v>
          </cell>
          <cell r="B3" t="str">
            <v>Yes</v>
          </cell>
        </row>
        <row r="4">
          <cell r="A4" t="str">
            <v>Andy Ibarra</v>
          </cell>
          <cell r="B4" t="str">
            <v>Yes</v>
          </cell>
        </row>
        <row r="5">
          <cell r="A5" t="str">
            <v>Bear Wenzel</v>
          </cell>
          <cell r="B5" t="str">
            <v>Yes</v>
          </cell>
        </row>
        <row r="6">
          <cell r="A6" t="str">
            <v>Ben Bresnahan</v>
          </cell>
          <cell r="B6" t="str">
            <v>Yes</v>
          </cell>
        </row>
        <row r="7">
          <cell r="A7" t="str">
            <v>Brian Dillon</v>
          </cell>
          <cell r="B7" t="str">
            <v>Yes</v>
          </cell>
        </row>
        <row r="8">
          <cell r="A8" t="str">
            <v>Brian Rasnick</v>
          </cell>
          <cell r="B8" t="str">
            <v>Yes</v>
          </cell>
        </row>
        <row r="9">
          <cell r="A9" t="str">
            <v>Buster Spencer</v>
          </cell>
          <cell r="B9" t="str">
            <v>Yes</v>
          </cell>
        </row>
        <row r="10">
          <cell r="A10" t="str">
            <v>Chris McAfee</v>
          </cell>
          <cell r="B10" t="str">
            <v>Yes</v>
          </cell>
        </row>
        <row r="11">
          <cell r="A11" t="str">
            <v>Christian Beasley</v>
          </cell>
          <cell r="B11" t="str">
            <v>Yes</v>
          </cell>
        </row>
        <row r="12">
          <cell r="A12" t="str">
            <v>Chris Brackett</v>
          </cell>
          <cell r="B12" t="str">
            <v>Yes</v>
          </cell>
        </row>
        <row r="13">
          <cell r="A13" t="str">
            <v>Chris Owens</v>
          </cell>
          <cell r="B13" t="str">
            <v>Yes</v>
          </cell>
        </row>
        <row r="14">
          <cell r="A14" t="str">
            <v>Chun Rhee</v>
          </cell>
          <cell r="B14" t="str">
            <v>Yes</v>
          </cell>
        </row>
        <row r="15">
          <cell r="A15" t="str">
            <v>Clay Ellis</v>
          </cell>
          <cell r="B15" t="str">
            <v>Yes</v>
          </cell>
        </row>
        <row r="16">
          <cell r="A16" t="str">
            <v>Dave Onks</v>
          </cell>
          <cell r="B16" t="str">
            <v>Yes</v>
          </cell>
        </row>
        <row r="17">
          <cell r="A17" t="str">
            <v>Dave Thompson</v>
          </cell>
          <cell r="B17" t="str">
            <v>Yes</v>
          </cell>
        </row>
        <row r="18">
          <cell r="A18" t="str">
            <v>David Stieger</v>
          </cell>
          <cell r="B18" t="str">
            <v>Yes</v>
          </cell>
        </row>
        <row r="19">
          <cell r="A19" t="str">
            <v>Donald Putman</v>
          </cell>
          <cell r="B19" t="str">
            <v>Yes</v>
          </cell>
        </row>
        <row r="20">
          <cell r="A20" t="str">
            <v>Drew Hile</v>
          </cell>
          <cell r="B20" t="str">
            <v>Yes</v>
          </cell>
        </row>
        <row r="21">
          <cell r="A21" t="str">
            <v>Dustin Armes</v>
          </cell>
          <cell r="B21" t="str">
            <v>Yes</v>
          </cell>
        </row>
        <row r="22">
          <cell r="A22" t="str">
            <v>Eric Kidwell</v>
          </cell>
          <cell r="B22" t="str">
            <v>Yes</v>
          </cell>
        </row>
        <row r="23">
          <cell r="A23" t="str">
            <v>Frank Reed</v>
          </cell>
          <cell r="B23" t="str">
            <v>Yes</v>
          </cell>
        </row>
        <row r="24">
          <cell r="A24" t="str">
            <v>Gary Howke II</v>
          </cell>
          <cell r="B24" t="str">
            <v>Yes</v>
          </cell>
        </row>
        <row r="25">
          <cell r="A25" t="str">
            <v>Geoffry Berryman</v>
          </cell>
          <cell r="B25" t="str">
            <v>Yes</v>
          </cell>
        </row>
        <row r="26">
          <cell r="A26" t="str">
            <v>Greg Nosar</v>
          </cell>
          <cell r="B26" t="str">
            <v>Yes</v>
          </cell>
        </row>
        <row r="27">
          <cell r="A27" t="str">
            <v>Gregory Oaks</v>
          </cell>
          <cell r="B27" t="str">
            <v>Yes</v>
          </cell>
        </row>
        <row r="28">
          <cell r="A28" t="str">
            <v>James Nall</v>
          </cell>
          <cell r="B28" t="str">
            <v>Yes</v>
          </cell>
        </row>
        <row r="29">
          <cell r="A29" t="str">
            <v>Jason DeMott</v>
          </cell>
          <cell r="B29" t="str">
            <v>Yes</v>
          </cell>
        </row>
        <row r="30">
          <cell r="A30" t="str">
            <v>Jedediah Plunkert</v>
          </cell>
          <cell r="B30" t="str">
            <v>Yes</v>
          </cell>
        </row>
        <row r="31">
          <cell r="A31" t="str">
            <v>Jee Whan Lee</v>
          </cell>
          <cell r="B31" t="str">
            <v>Yes</v>
          </cell>
        </row>
        <row r="32">
          <cell r="A32" t="str">
            <v>John Flores</v>
          </cell>
          <cell r="B32" t="str">
            <v>Yes</v>
          </cell>
        </row>
        <row r="33">
          <cell r="A33" t="str">
            <v>John Ritchie</v>
          </cell>
          <cell r="B33" t="str">
            <v>Yes</v>
          </cell>
        </row>
        <row r="34">
          <cell r="A34" t="str">
            <v>Jonathan Kopp</v>
          </cell>
          <cell r="B34" t="str">
            <v>Yes</v>
          </cell>
        </row>
        <row r="35">
          <cell r="A35" t="str">
            <v>Jonathan Lee</v>
          </cell>
          <cell r="B35" t="str">
            <v>Yes</v>
          </cell>
        </row>
        <row r="36">
          <cell r="A36" t="str">
            <v>Jon Mehus</v>
          </cell>
          <cell r="B36" t="str">
            <v>Yes</v>
          </cell>
        </row>
        <row r="37">
          <cell r="A37" t="str">
            <v>Joe Akaki</v>
          </cell>
          <cell r="B37" t="str">
            <v>Yes</v>
          </cell>
        </row>
        <row r="38">
          <cell r="A38" t="str">
            <v>Justin Bingaman</v>
          </cell>
          <cell r="B38" t="str">
            <v>Yes</v>
          </cell>
        </row>
        <row r="39">
          <cell r="A39" t="str">
            <v>Kelton Zacharias</v>
          </cell>
          <cell r="B39" t="str">
            <v>Yes</v>
          </cell>
        </row>
        <row r="40">
          <cell r="A40" t="str">
            <v>Kevin Nishiyama</v>
          </cell>
          <cell r="B40" t="str">
            <v>Yes</v>
          </cell>
        </row>
        <row r="41">
          <cell r="A41" t="str">
            <v>Kyle Hernandez</v>
          </cell>
          <cell r="B41" t="str">
            <v>Yes</v>
          </cell>
        </row>
        <row r="42">
          <cell r="A42" t="str">
            <v>Kyle Pipkins</v>
          </cell>
          <cell r="B42" t="str">
            <v>Yes</v>
          </cell>
        </row>
        <row r="43">
          <cell r="A43" t="str">
            <v>Matthew Chapman</v>
          </cell>
          <cell r="B43" t="str">
            <v>Yes</v>
          </cell>
        </row>
        <row r="44">
          <cell r="A44" t="str">
            <v>Matthew Simmers</v>
          </cell>
          <cell r="B44" t="str">
            <v>Yes</v>
          </cell>
        </row>
        <row r="45">
          <cell r="A45" t="str">
            <v>Michael Beck</v>
          </cell>
          <cell r="B45" t="str">
            <v>Yes</v>
          </cell>
        </row>
        <row r="46">
          <cell r="A46" t="str">
            <v>Michael Crane</v>
          </cell>
          <cell r="B46" t="str">
            <v>Yes</v>
          </cell>
        </row>
        <row r="47">
          <cell r="A47" t="str">
            <v>Michael Garlem</v>
          </cell>
          <cell r="B47" t="str">
            <v>Yes</v>
          </cell>
        </row>
        <row r="48">
          <cell r="A48" t="str">
            <v>Michael Ortega</v>
          </cell>
          <cell r="B48" t="str">
            <v>Yes</v>
          </cell>
        </row>
        <row r="49">
          <cell r="A49" t="str">
            <v>Michael Surette</v>
          </cell>
          <cell r="B49" t="str">
            <v>Yes</v>
          </cell>
        </row>
        <row r="50">
          <cell r="A50" t="str">
            <v>Nathan Schalles</v>
          </cell>
          <cell r="B50" t="str">
            <v>Yes</v>
          </cell>
        </row>
        <row r="51">
          <cell r="A51" t="str">
            <v>Nick Kavounis</v>
          </cell>
          <cell r="B51" t="str">
            <v>Yes</v>
          </cell>
        </row>
        <row r="52">
          <cell r="A52" t="str">
            <v>Pete Wenzel</v>
          </cell>
          <cell r="B52" t="str">
            <v>Yes</v>
          </cell>
        </row>
        <row r="53">
          <cell r="A53" t="str">
            <v>Peter Manthos</v>
          </cell>
          <cell r="B53" t="str">
            <v>Yes</v>
          </cell>
        </row>
        <row r="54">
          <cell r="A54" t="str">
            <v>Priscilla Johnson</v>
          </cell>
          <cell r="B54" t="str">
            <v>Yes</v>
          </cell>
        </row>
        <row r="55">
          <cell r="A55" t="str">
            <v>Rick Fawley</v>
          </cell>
          <cell r="B55" t="str">
            <v>Yes</v>
          </cell>
        </row>
        <row r="56">
          <cell r="A56" t="str">
            <v>Rico De la Torre</v>
          </cell>
          <cell r="B56" t="str">
            <v>Yes</v>
          </cell>
        </row>
        <row r="57">
          <cell r="A57" t="str">
            <v>Roland Ocampo</v>
          </cell>
          <cell r="B57" t="str">
            <v>Yes</v>
          </cell>
        </row>
        <row r="58">
          <cell r="A58" t="str">
            <v>Ross Mcvey</v>
          </cell>
          <cell r="B58" t="str">
            <v>Yes</v>
          </cell>
        </row>
        <row r="59">
          <cell r="A59" t="str">
            <v>RT Hundemer</v>
          </cell>
          <cell r="B59" t="str">
            <v>Yes</v>
          </cell>
        </row>
        <row r="60">
          <cell r="A60" t="str">
            <v>Ryan Lignelli</v>
          </cell>
          <cell r="B60" t="str">
            <v>Yes</v>
          </cell>
        </row>
        <row r="61">
          <cell r="A61" t="str">
            <v>Terry Medhurst</v>
          </cell>
          <cell r="B61" t="str">
            <v>Yes</v>
          </cell>
        </row>
        <row r="62">
          <cell r="A62" t="str">
            <v>Thomas Keys Jr</v>
          </cell>
          <cell r="B62" t="str">
            <v>Yes</v>
          </cell>
        </row>
        <row r="63">
          <cell r="A63" t="str">
            <v>Walter Hansen</v>
          </cell>
          <cell r="B63" t="str">
            <v>Yes</v>
          </cell>
        </row>
        <row r="64">
          <cell r="A64" t="str">
            <v>William Butler</v>
          </cell>
          <cell r="B64" t="str">
            <v>Yes</v>
          </cell>
        </row>
        <row r="65">
          <cell r="A65" t="str">
            <v>Zachary Fong</v>
          </cell>
          <cell r="B65" t="str">
            <v>Yes</v>
          </cell>
        </row>
      </sheetData>
      <sheetData sheetId="9"/>
      <sheetData sheetId="10">
        <row r="1">
          <cell r="A1" t="str">
            <v>Jon Mehus</v>
          </cell>
        </row>
      </sheetData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2:F73" totalsRowShown="0" headerRowDxfId="9" dataDxfId="7" headerRowBorderDxfId="8" tableBorderDxfId="6" totalsRowBorderDxfId="5">
  <sortState xmlns:xlrd2="http://schemas.microsoft.com/office/spreadsheetml/2017/richdata2" ref="B3:F73">
    <sortCondition descending="1" ref="F3:F73"/>
  </sortState>
  <tableColumns count="5">
    <tableColumn id="1" xr3:uid="{00000000-0010-0000-0000-000001000000}" name="Angler" dataDxfId="4">
      <calculatedColumnFormula>CONSOLIDATED_TRAIL_STOP_2_POT!A1</calculatedColumnFormula>
    </tableColumn>
    <tableColumn id="5" xr3:uid="{00000000-0010-0000-0000-000005000000}" name="Events Fished" dataDxfId="3">
      <calculatedColumnFormula>CONSOLIDATED_TRAIL_STOP_2_POT!B1</calculatedColumnFormula>
    </tableColumn>
    <tableColumn id="3" xr3:uid="{00000000-0010-0000-0000-000003000000}" name="Best 3 Events" dataDxfId="2">
      <calculatedColumnFormula>VLOOKUP(Table3[[#This Row],[Angler]],best_3_events,8,FALSE)</calculatedColumnFormula>
    </tableColumn>
    <tableColumn id="4" xr3:uid="{00000000-0010-0000-0000-000004000000}" name="Classic Points" dataDxfId="1">
      <calculatedColumnFormula>VLOOKUP(Table3[[#This Row],[Angler]],classic,2,FALSE)</calculatedColumnFormula>
    </tableColumn>
    <tableColumn id="6" xr3:uid="{00000000-0010-0000-0000-000006000000}" name="2020 Total" dataDxfId="0">
      <calculatedColumnFormula>SUM(Table3[[#This Row],[Events Fished]]+Table3[[#This Row],[Classic Points]])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outlinePr summaryBelow="0" summaryRight="0"/>
    <pageSetUpPr fitToPage="1"/>
  </sheetPr>
  <dimension ref="A1:V108"/>
  <sheetViews>
    <sheetView tabSelected="1" workbookViewId="0">
      <pane xSplit="7" ySplit="2" topLeftCell="H3" activePane="bottomRight" state="frozen"/>
      <selection pane="topRight" activeCell="E1" sqref="E1"/>
      <selection pane="bottomLeft" activeCell="A3" sqref="A3"/>
      <selection pane="bottomRight" activeCell="C18" sqref="C18"/>
    </sheetView>
  </sheetViews>
  <sheetFormatPr defaultColWidth="14.42578125" defaultRowHeight="15.75" customHeight="1"/>
  <cols>
    <col min="1" max="1" width="4.28515625" style="57" customWidth="1"/>
    <col min="2" max="2" width="23" style="147" customWidth="1"/>
    <col min="3" max="3" width="13.7109375" style="61" bestFit="1" customWidth="1"/>
    <col min="4" max="4" width="13.7109375" style="61" customWidth="1"/>
    <col min="5" max="5" width="15.28515625" style="61" customWidth="1"/>
    <col min="6" max="6" width="11.28515625" style="61" customWidth="1"/>
    <col min="7" max="7" width="4.28515625" style="57" customWidth="1"/>
    <col min="8" max="8" width="23.42578125" style="137" customWidth="1"/>
    <col min="9" max="9" width="13.42578125" style="138" customWidth="1"/>
    <col min="10" max="10" width="23.42578125" style="137" customWidth="1"/>
    <col min="11" max="11" width="13.42578125" style="138" customWidth="1"/>
    <col min="12" max="12" width="23.42578125" style="139" customWidth="1"/>
    <col min="13" max="13" width="13.42578125" style="139" customWidth="1"/>
    <col min="14" max="14" width="23.42578125" style="138" customWidth="1"/>
    <col min="15" max="15" width="13.42578125" style="138" customWidth="1"/>
    <col min="16" max="16" width="23.42578125" style="58" customWidth="1"/>
    <col min="17" max="17" width="13.42578125" style="58" customWidth="1"/>
    <col min="18" max="18" width="14.42578125" style="58"/>
    <col min="19" max="19" width="17.85546875" style="58" customWidth="1"/>
    <col min="20" max="20" width="14.42578125" style="58"/>
    <col min="21" max="21" width="14.42578125" style="60"/>
    <col min="22" max="22" width="14.42578125" style="61"/>
    <col min="23" max="16384" width="14.42578125" style="58"/>
  </cols>
  <sheetData>
    <row r="1" spans="1:22" ht="15.75" customHeight="1" thickBot="1">
      <c r="A1" s="150" t="s">
        <v>918</v>
      </c>
      <c r="B1" s="151"/>
      <c r="C1" s="151"/>
      <c r="D1" s="151"/>
      <c r="E1" s="151"/>
      <c r="F1" s="152"/>
      <c r="H1" s="148" t="s">
        <v>109</v>
      </c>
      <c r="I1" s="149"/>
      <c r="J1" s="148" t="s">
        <v>566</v>
      </c>
      <c r="K1" s="149"/>
      <c r="L1" s="148" t="s">
        <v>567</v>
      </c>
      <c r="M1" s="149"/>
      <c r="N1" s="148" t="s">
        <v>669</v>
      </c>
      <c r="O1" s="149"/>
      <c r="P1" s="148" t="s">
        <v>919</v>
      </c>
      <c r="Q1" s="149"/>
      <c r="S1" s="59" t="s">
        <v>152</v>
      </c>
    </row>
    <row r="2" spans="1:22" s="74" customFormat="1" ht="15.95" customHeight="1">
      <c r="A2" s="62" t="s">
        <v>75</v>
      </c>
      <c r="B2" s="63" t="s">
        <v>0</v>
      </c>
      <c r="C2" s="64" t="s">
        <v>666</v>
      </c>
      <c r="D2" s="63" t="s">
        <v>755</v>
      </c>
      <c r="E2" s="64" t="s">
        <v>668</v>
      </c>
      <c r="F2" s="65" t="s">
        <v>153</v>
      </c>
      <c r="G2" s="66" t="s">
        <v>75</v>
      </c>
      <c r="H2" s="67" t="s">
        <v>0</v>
      </c>
      <c r="I2" s="68" t="s">
        <v>41</v>
      </c>
      <c r="J2" s="69" t="s">
        <v>0</v>
      </c>
      <c r="K2" s="70" t="s">
        <v>41</v>
      </c>
      <c r="L2" s="71" t="s">
        <v>0</v>
      </c>
      <c r="M2" s="72" t="s">
        <v>41</v>
      </c>
      <c r="N2" s="73" t="s">
        <v>0</v>
      </c>
      <c r="O2" s="70" t="s">
        <v>41</v>
      </c>
      <c r="P2" s="67" t="s">
        <v>0</v>
      </c>
      <c r="Q2" s="72" t="s">
        <v>41</v>
      </c>
      <c r="S2" s="61" t="s">
        <v>0</v>
      </c>
      <c r="T2" s="61" t="s">
        <v>755</v>
      </c>
      <c r="U2" s="60" t="s">
        <v>108</v>
      </c>
      <c r="V2" s="61" t="s">
        <v>153</v>
      </c>
    </row>
    <row r="3" spans="1:22" ht="15" customHeight="1">
      <c r="A3" s="75">
        <v>1</v>
      </c>
      <c r="B3" s="154" t="str">
        <f>'classic consolidated'!A2</f>
        <v>Gregory Oaks</v>
      </c>
      <c r="C3" s="77">
        <f>VLOOKUP(Table3[[#This Row],[Angler]],events_fished_2020,2,FALSE)</f>
        <v>4</v>
      </c>
      <c r="D3" s="60">
        <f ca="1">VLOOKUP(Table3[[#This Row],[Angler]],best_3_events,8,FALSE)</f>
        <v>582</v>
      </c>
      <c r="E3" s="77">
        <f>IFERROR(VLOOKUP(Table3[[#This Row],[Angler]],classic,2,FALSE),"0")</f>
        <v>176</v>
      </c>
      <c r="F3" s="78">
        <f t="shared" ref="F3:F34" ca="1" si="0">SUM(D3,E3)</f>
        <v>758</v>
      </c>
      <c r="G3" s="79">
        <v>1</v>
      </c>
      <c r="H3" s="80" t="s">
        <v>50</v>
      </c>
      <c r="I3" s="81">
        <v>200</v>
      </c>
      <c r="J3" s="82" t="s">
        <v>45</v>
      </c>
      <c r="K3" s="83">
        <v>200</v>
      </c>
      <c r="L3" s="84" t="s">
        <v>431</v>
      </c>
      <c r="M3" s="85">
        <v>200</v>
      </c>
      <c r="N3" s="86" t="s">
        <v>6</v>
      </c>
      <c r="O3" s="83">
        <v>200</v>
      </c>
      <c r="P3" s="87" t="s">
        <v>103</v>
      </c>
      <c r="Q3" s="85">
        <v>200</v>
      </c>
      <c r="S3" s="74" t="str">
        <f>Table3[[#This Row],[Angler]]</f>
        <v>Gregory Oaks</v>
      </c>
      <c r="T3" s="61">
        <f t="shared" ref="T3:T34" ca="1" si="1">IFERROR(VLOOKUP(S3,best_3_events,8,FALSE),"0")</f>
        <v>582</v>
      </c>
      <c r="U3" s="88">
        <f t="shared" ref="U3:U34" si="2">IFERROR(VLOOKUP(S3,classic,2,FALSE),"0")</f>
        <v>176</v>
      </c>
      <c r="V3" s="61">
        <f ca="1">IFERROR(SUM(T3+U3)," ")</f>
        <v>758</v>
      </c>
    </row>
    <row r="4" spans="1:22" ht="18.75">
      <c r="A4" s="75">
        <v>2</v>
      </c>
      <c r="B4" s="154" t="str">
        <f>'classic consolidated'!A3</f>
        <v>David Stieger</v>
      </c>
      <c r="C4" s="77">
        <f>VLOOKUP(Table3[[#This Row],[Angler]],events_fished_2020,2,FALSE)</f>
        <v>4</v>
      </c>
      <c r="D4" s="60">
        <f ca="1">VLOOKUP(Table3[[#This Row],[Angler]],best_3_events,8,FALSE)</f>
        <v>584</v>
      </c>
      <c r="E4" s="77">
        <f>IFERROR(VLOOKUP(Table3[[#This Row],[Angler]],classic,2,FALSE),"0")</f>
        <v>166</v>
      </c>
      <c r="F4" s="78">
        <f t="shared" ca="1" si="0"/>
        <v>750</v>
      </c>
      <c r="G4" s="79">
        <v>2</v>
      </c>
      <c r="H4" s="89" t="s">
        <v>51</v>
      </c>
      <c r="I4" s="90">
        <f>SUM(I3-2)</f>
        <v>198</v>
      </c>
      <c r="J4" s="86" t="s">
        <v>28</v>
      </c>
      <c r="K4" s="91">
        <f>SUM(K3-2)</f>
        <v>198</v>
      </c>
      <c r="L4" s="92" t="s">
        <v>103</v>
      </c>
      <c r="M4" s="93">
        <f>SUM(M3-2)</f>
        <v>198</v>
      </c>
      <c r="N4" s="82" t="s">
        <v>90</v>
      </c>
      <c r="O4" s="91">
        <f>SUM(O3-2)</f>
        <v>198</v>
      </c>
      <c r="P4" s="80" t="s">
        <v>10</v>
      </c>
      <c r="Q4" s="93">
        <f>SUM(Q3-2)</f>
        <v>198</v>
      </c>
      <c r="S4" s="74" t="str">
        <f>Table3[[#This Row],[Angler]]</f>
        <v>David Stieger</v>
      </c>
      <c r="T4" s="61">
        <f t="shared" ca="1" si="1"/>
        <v>584</v>
      </c>
      <c r="U4" s="88">
        <f t="shared" si="2"/>
        <v>166</v>
      </c>
      <c r="V4" s="61">
        <f t="shared" ref="V4:V67" ca="1" si="3">IFERROR(SUM(T4+U4)," ")</f>
        <v>750</v>
      </c>
    </row>
    <row r="5" spans="1:22" ht="18.75">
      <c r="A5" s="75">
        <v>3</v>
      </c>
      <c r="B5" s="154" t="str">
        <f>'classic consolidated'!A4</f>
        <v>Mike Hoskey</v>
      </c>
      <c r="C5" s="77">
        <f>VLOOKUP(Table3[[#This Row],[Angler]],events_fished_2020,2,FALSE)</f>
        <v>4</v>
      </c>
      <c r="D5" s="60">
        <f ca="1">VLOOKUP(Table3[[#This Row],[Angler]],best_3_events,8,FALSE)</f>
        <v>566</v>
      </c>
      <c r="E5" s="77">
        <f>IFERROR(VLOOKUP(Table3[[#This Row],[Angler]],classic,2,FALSE),"0")</f>
        <v>180</v>
      </c>
      <c r="F5" s="78">
        <f t="shared" ca="1" si="0"/>
        <v>746</v>
      </c>
      <c r="G5" s="79">
        <v>3</v>
      </c>
      <c r="H5" s="94" t="s">
        <v>140</v>
      </c>
      <c r="I5" s="90">
        <f t="shared" ref="I5:K38" si="4">SUM(I4-2)</f>
        <v>196</v>
      </c>
      <c r="J5" s="86" t="s">
        <v>7</v>
      </c>
      <c r="K5" s="91">
        <f t="shared" si="4"/>
        <v>196</v>
      </c>
      <c r="L5" s="95" t="s">
        <v>50</v>
      </c>
      <c r="M5" s="93">
        <f t="shared" ref="M5:M25" si="5">SUM(M4-2)</f>
        <v>196</v>
      </c>
      <c r="N5" s="96" t="s">
        <v>16</v>
      </c>
      <c r="O5" s="91">
        <f t="shared" ref="O5:O13" si="6">SUM(O4-2)</f>
        <v>196</v>
      </c>
      <c r="P5" s="89" t="s">
        <v>8</v>
      </c>
      <c r="Q5" s="93">
        <f t="shared" ref="Q5:Q30" si="7">SUM(Q4-2)</f>
        <v>196</v>
      </c>
      <c r="S5" s="74" t="str">
        <f>Table3[[#This Row],[Angler]]</f>
        <v>Mike Hoskey</v>
      </c>
      <c r="T5" s="61">
        <f t="shared" ca="1" si="1"/>
        <v>566</v>
      </c>
      <c r="U5" s="88">
        <f t="shared" si="2"/>
        <v>180</v>
      </c>
      <c r="V5" s="61">
        <f t="shared" ca="1" si="3"/>
        <v>746</v>
      </c>
    </row>
    <row r="6" spans="1:22" ht="18.75">
      <c r="A6" s="75">
        <v>4</v>
      </c>
      <c r="B6" s="154" t="str">
        <f>'classic consolidated'!A5</f>
        <v>Roland Ocampo</v>
      </c>
      <c r="C6" s="77">
        <f>VLOOKUP(Table3[[#This Row],[Angler]],events_fished_2020,2,FALSE)</f>
        <v>3</v>
      </c>
      <c r="D6" s="60">
        <f ca="1">VLOOKUP(Table3[[#This Row],[Angler]],best_3_events,8,FALSE)</f>
        <v>552</v>
      </c>
      <c r="E6" s="77">
        <f>IFERROR(VLOOKUP(Table3[[#This Row],[Angler]],classic,2,FALSE),"0")</f>
        <v>194</v>
      </c>
      <c r="F6" s="78">
        <f t="shared" ca="1" si="0"/>
        <v>746</v>
      </c>
      <c r="G6" s="79">
        <v>4</v>
      </c>
      <c r="H6" s="89" t="s">
        <v>11</v>
      </c>
      <c r="I6" s="90">
        <f t="shared" si="4"/>
        <v>194</v>
      </c>
      <c r="J6" s="86" t="s">
        <v>16</v>
      </c>
      <c r="K6" s="91">
        <f t="shared" si="4"/>
        <v>194</v>
      </c>
      <c r="L6" s="97" t="s">
        <v>4</v>
      </c>
      <c r="M6" s="93">
        <f t="shared" si="5"/>
        <v>194</v>
      </c>
      <c r="N6" s="86" t="s">
        <v>431</v>
      </c>
      <c r="O6" s="91">
        <f t="shared" si="6"/>
        <v>194</v>
      </c>
      <c r="P6" s="94" t="s">
        <v>57</v>
      </c>
      <c r="Q6" s="93">
        <f t="shared" si="7"/>
        <v>194</v>
      </c>
      <c r="S6" s="74" t="str">
        <f>Table3[[#This Row],[Angler]]</f>
        <v>Roland Ocampo</v>
      </c>
      <c r="T6" s="61">
        <f t="shared" ca="1" si="1"/>
        <v>552</v>
      </c>
      <c r="U6" s="88">
        <f t="shared" si="2"/>
        <v>194</v>
      </c>
      <c r="V6" s="61">
        <f t="shared" ca="1" si="3"/>
        <v>746</v>
      </c>
    </row>
    <row r="7" spans="1:22" ht="18.75">
      <c r="A7" s="75">
        <v>5</v>
      </c>
      <c r="B7" s="154" t="str">
        <f>'classic consolidated'!A6</f>
        <v>Jon Mehus</v>
      </c>
      <c r="C7" s="77">
        <f>VLOOKUP(Table3[[#This Row],[Angler]],events_fished_2020,2,FALSE)</f>
        <v>4</v>
      </c>
      <c r="D7" s="60">
        <f ca="1">VLOOKUP(Table3[[#This Row],[Angler]],best_3_events,8,FALSE)</f>
        <v>566</v>
      </c>
      <c r="E7" s="77">
        <f>IFERROR(VLOOKUP(Table3[[#This Row],[Angler]],classic,2,FALSE),"0")</f>
        <v>178</v>
      </c>
      <c r="F7" s="78">
        <f t="shared" ca="1" si="0"/>
        <v>744</v>
      </c>
      <c r="G7" s="79">
        <v>5</v>
      </c>
      <c r="H7" s="94" t="s">
        <v>1</v>
      </c>
      <c r="I7" s="90">
        <f t="shared" si="4"/>
        <v>192</v>
      </c>
      <c r="J7" s="86" t="s">
        <v>51</v>
      </c>
      <c r="K7" s="91">
        <f t="shared" si="4"/>
        <v>192</v>
      </c>
      <c r="L7" s="84" t="s">
        <v>102</v>
      </c>
      <c r="M7" s="93">
        <f t="shared" si="5"/>
        <v>192</v>
      </c>
      <c r="N7" s="82" t="s">
        <v>51</v>
      </c>
      <c r="O7" s="91">
        <f t="shared" si="6"/>
        <v>192</v>
      </c>
      <c r="P7" s="89" t="s">
        <v>48</v>
      </c>
      <c r="Q7" s="93">
        <f t="shared" si="7"/>
        <v>192</v>
      </c>
      <c r="S7" s="74" t="str">
        <f>Table3[[#This Row],[Angler]]</f>
        <v>Jon Mehus</v>
      </c>
      <c r="T7" s="61">
        <f t="shared" ca="1" si="1"/>
        <v>566</v>
      </c>
      <c r="U7" s="88">
        <f t="shared" si="2"/>
        <v>178</v>
      </c>
      <c r="V7" s="61">
        <f t="shared" ca="1" si="3"/>
        <v>744</v>
      </c>
    </row>
    <row r="8" spans="1:22" ht="18.75">
      <c r="A8" s="75">
        <v>6</v>
      </c>
      <c r="B8" s="154" t="str">
        <f>'classic consolidated'!A7</f>
        <v>Matthew Chapman</v>
      </c>
      <c r="C8" s="77">
        <f>VLOOKUP(Table3[[#This Row],[Angler]],events_fished_2020,2,FALSE)</f>
        <v>4</v>
      </c>
      <c r="D8" s="60">
        <f ca="1">VLOOKUP(Table3[[#This Row],[Angler]],best_3_events,8,FALSE)</f>
        <v>538</v>
      </c>
      <c r="E8" s="77">
        <f>IFERROR(VLOOKUP(Table3[[#This Row],[Angler]],classic,2,FALSE),"0")</f>
        <v>196</v>
      </c>
      <c r="F8" s="78">
        <f t="shared" ca="1" si="0"/>
        <v>734</v>
      </c>
      <c r="G8" s="79">
        <v>6</v>
      </c>
      <c r="H8" s="89" t="s">
        <v>59</v>
      </c>
      <c r="I8" s="90">
        <f t="shared" si="4"/>
        <v>190</v>
      </c>
      <c r="J8" s="86" t="s">
        <v>57</v>
      </c>
      <c r="K8" s="91">
        <f t="shared" si="4"/>
        <v>190</v>
      </c>
      <c r="L8" s="92" t="s">
        <v>121</v>
      </c>
      <c r="M8" s="93">
        <f t="shared" si="5"/>
        <v>190</v>
      </c>
      <c r="N8" s="86" t="s">
        <v>59</v>
      </c>
      <c r="O8" s="91">
        <f t="shared" si="6"/>
        <v>190</v>
      </c>
      <c r="P8" s="94" t="s">
        <v>52</v>
      </c>
      <c r="Q8" s="93">
        <f t="shared" si="7"/>
        <v>190</v>
      </c>
      <c r="S8" s="74" t="str">
        <f>Table3[[#This Row],[Angler]]</f>
        <v>Matthew Chapman</v>
      </c>
      <c r="T8" s="61">
        <f t="shared" ca="1" si="1"/>
        <v>538</v>
      </c>
      <c r="U8" s="88">
        <f t="shared" si="2"/>
        <v>196</v>
      </c>
      <c r="V8" s="61">
        <f t="shared" ca="1" si="3"/>
        <v>734</v>
      </c>
    </row>
    <row r="9" spans="1:22" ht="18.75">
      <c r="A9" s="75">
        <v>7</v>
      </c>
      <c r="B9" s="154" t="str">
        <f>'classic consolidated'!A8</f>
        <v>James Coleman</v>
      </c>
      <c r="C9" s="77">
        <f>VLOOKUP(Table3[[#This Row],[Angler]],events_fished_2020,2,FALSE)</f>
        <v>3</v>
      </c>
      <c r="D9" s="60">
        <f ca="1">VLOOKUP(Table3[[#This Row],[Angler]],best_3_events,8,FALSE)</f>
        <v>572</v>
      </c>
      <c r="E9" s="77">
        <f>IFERROR(VLOOKUP(Table3[[#This Row],[Angler]],classic,2,FALSE),"0")</f>
        <v>160</v>
      </c>
      <c r="F9" s="78">
        <f t="shared" ca="1" si="0"/>
        <v>732</v>
      </c>
      <c r="G9" s="79">
        <v>7</v>
      </c>
      <c r="H9" s="89" t="s">
        <v>57</v>
      </c>
      <c r="I9" s="90">
        <f t="shared" si="4"/>
        <v>188</v>
      </c>
      <c r="J9" s="86" t="s">
        <v>50</v>
      </c>
      <c r="K9" s="91">
        <f t="shared" si="4"/>
        <v>188</v>
      </c>
      <c r="L9" s="84" t="s">
        <v>28</v>
      </c>
      <c r="M9" s="93">
        <f t="shared" si="5"/>
        <v>188</v>
      </c>
      <c r="N9" s="82" t="s">
        <v>168</v>
      </c>
      <c r="O9" s="91">
        <f t="shared" si="6"/>
        <v>188</v>
      </c>
      <c r="P9" s="89" t="s">
        <v>4</v>
      </c>
      <c r="Q9" s="93">
        <f t="shared" si="7"/>
        <v>188</v>
      </c>
      <c r="S9" s="74" t="str">
        <f>Table3[[#This Row],[Angler]]</f>
        <v>James Coleman</v>
      </c>
      <c r="T9" s="61">
        <f t="shared" ca="1" si="1"/>
        <v>572</v>
      </c>
      <c r="U9" s="88">
        <f t="shared" si="2"/>
        <v>160</v>
      </c>
      <c r="V9" s="61">
        <f t="shared" ca="1" si="3"/>
        <v>732</v>
      </c>
    </row>
    <row r="10" spans="1:22" ht="18.75">
      <c r="A10" s="75">
        <v>8</v>
      </c>
      <c r="B10" s="157" t="str">
        <f>'classic consolidated'!A9</f>
        <v>Nathan Schalles</v>
      </c>
      <c r="C10" s="77">
        <f>VLOOKUP(Table3[[#This Row],[Angler]],events_fished_2020,2,FALSE)</f>
        <v>4</v>
      </c>
      <c r="D10" s="60">
        <f ca="1">VLOOKUP(Table3[[#This Row],[Angler]],best_3_events,8,FALSE)</f>
        <v>566</v>
      </c>
      <c r="E10" s="77">
        <f>IFERROR(VLOOKUP(Table3[[#This Row],[Angler]],classic,2,FALSE),"0")</f>
        <v>146</v>
      </c>
      <c r="F10" s="78">
        <f t="shared" ca="1" si="0"/>
        <v>712</v>
      </c>
      <c r="G10" s="79">
        <v>8</v>
      </c>
      <c r="H10" s="94" t="s">
        <v>93</v>
      </c>
      <c r="I10" s="90">
        <f t="shared" si="4"/>
        <v>186</v>
      </c>
      <c r="J10" s="82" t="s">
        <v>59</v>
      </c>
      <c r="K10" s="91">
        <f t="shared" si="4"/>
        <v>186</v>
      </c>
      <c r="L10" s="92" t="s">
        <v>168</v>
      </c>
      <c r="M10" s="93">
        <f t="shared" si="5"/>
        <v>186</v>
      </c>
      <c r="N10" s="98" t="s">
        <v>8</v>
      </c>
      <c r="O10" s="91">
        <f t="shared" si="6"/>
        <v>186</v>
      </c>
      <c r="P10" s="89" t="s">
        <v>113</v>
      </c>
      <c r="Q10" s="93">
        <f t="shared" si="7"/>
        <v>186</v>
      </c>
      <c r="S10" s="74" t="str">
        <f>Table3[[#This Row],[Angler]]</f>
        <v>Nathan Schalles</v>
      </c>
      <c r="T10" s="61">
        <f t="shared" ca="1" si="1"/>
        <v>566</v>
      </c>
      <c r="U10" s="88">
        <f t="shared" si="2"/>
        <v>146</v>
      </c>
      <c r="V10" s="61">
        <f t="shared" ca="1" si="3"/>
        <v>712</v>
      </c>
    </row>
    <row r="11" spans="1:22" ht="18.75">
      <c r="A11" s="75">
        <v>9</v>
      </c>
      <c r="B11" s="154" t="str">
        <f>'classic consolidated'!A10</f>
        <v>Gary Duncan</v>
      </c>
      <c r="C11" s="77">
        <f>VLOOKUP(Table3[[#This Row],[Angler]],events_fished_2020,2,FALSE)</f>
        <v>4</v>
      </c>
      <c r="D11" s="60">
        <f ca="1">VLOOKUP(Table3[[#This Row],[Angler]],best_3_events,8,FALSE)</f>
        <v>508</v>
      </c>
      <c r="E11" s="77">
        <f>IFERROR(VLOOKUP(Table3[[#This Row],[Angler]],classic,2,FALSE),"0")</f>
        <v>200</v>
      </c>
      <c r="F11" s="78">
        <f t="shared" ca="1" si="0"/>
        <v>708</v>
      </c>
      <c r="G11" s="79">
        <v>9</v>
      </c>
      <c r="H11" s="89" t="s">
        <v>6</v>
      </c>
      <c r="I11" s="90">
        <f t="shared" si="4"/>
        <v>184</v>
      </c>
      <c r="J11" s="86" t="s">
        <v>24</v>
      </c>
      <c r="K11" s="91">
        <f t="shared" si="4"/>
        <v>184</v>
      </c>
      <c r="L11" s="84" t="s">
        <v>120</v>
      </c>
      <c r="M11" s="93">
        <f t="shared" si="5"/>
        <v>184</v>
      </c>
      <c r="N11" s="99" t="s">
        <v>121</v>
      </c>
      <c r="O11" s="91">
        <f t="shared" si="6"/>
        <v>184</v>
      </c>
      <c r="P11" s="94" t="s">
        <v>121</v>
      </c>
      <c r="Q11" s="93">
        <f t="shared" si="7"/>
        <v>184</v>
      </c>
      <c r="S11" s="74" t="str">
        <f>Table3[[#This Row],[Angler]]</f>
        <v>Gary Duncan</v>
      </c>
      <c r="T11" s="61">
        <f t="shared" ca="1" si="1"/>
        <v>508</v>
      </c>
      <c r="U11" s="88">
        <f t="shared" si="2"/>
        <v>200</v>
      </c>
      <c r="V11" s="61">
        <f t="shared" ca="1" si="3"/>
        <v>708</v>
      </c>
    </row>
    <row r="12" spans="1:22" ht="18.75">
      <c r="A12" s="75">
        <v>10</v>
      </c>
      <c r="B12" s="155" t="str">
        <f>'classic consolidated'!A11</f>
        <v>Chun Rhee</v>
      </c>
      <c r="C12" s="77">
        <f>VLOOKUP(Table3[[#This Row],[Angler]],events_fished_2020,2,FALSE)</f>
        <v>4</v>
      </c>
      <c r="D12" s="60">
        <f ca="1">VLOOKUP(Table3[[#This Row],[Angler]],best_3_events,8,FALSE)</f>
        <v>502</v>
      </c>
      <c r="E12" s="77">
        <f>IFERROR(VLOOKUP(Table3[[#This Row],[Angler]],classic,2,FALSE),"0")</f>
        <v>192</v>
      </c>
      <c r="F12" s="78">
        <f t="shared" ca="1" si="0"/>
        <v>694</v>
      </c>
      <c r="G12" s="79">
        <v>10</v>
      </c>
      <c r="H12" s="94" t="s">
        <v>98</v>
      </c>
      <c r="I12" s="90">
        <f t="shared" si="4"/>
        <v>182</v>
      </c>
      <c r="J12" s="86" t="s">
        <v>93</v>
      </c>
      <c r="K12" s="91">
        <f t="shared" si="4"/>
        <v>182</v>
      </c>
      <c r="L12" s="84" t="s">
        <v>59</v>
      </c>
      <c r="M12" s="93">
        <f t="shared" si="5"/>
        <v>182</v>
      </c>
      <c r="N12" s="98" t="s">
        <v>1</v>
      </c>
      <c r="O12" s="91">
        <f t="shared" si="6"/>
        <v>182</v>
      </c>
      <c r="P12" s="89" t="s">
        <v>25</v>
      </c>
      <c r="Q12" s="93">
        <f t="shared" si="7"/>
        <v>182</v>
      </c>
      <c r="S12" s="74" t="str">
        <f>Table3[[#This Row],[Angler]]</f>
        <v>Chun Rhee</v>
      </c>
      <c r="T12" s="61">
        <f t="shared" ca="1" si="1"/>
        <v>502</v>
      </c>
      <c r="U12" s="88">
        <f t="shared" si="2"/>
        <v>192</v>
      </c>
      <c r="V12" s="61">
        <f t="shared" ca="1" si="3"/>
        <v>694</v>
      </c>
    </row>
    <row r="13" spans="1:22" ht="18.75">
      <c r="A13" s="75">
        <v>11</v>
      </c>
      <c r="B13" s="157" t="str">
        <f>'classic consolidated'!A12</f>
        <v>Riley Ortega</v>
      </c>
      <c r="C13" s="77">
        <f>VLOOKUP(Table3[[#This Row],[Angler]],events_fished_2020,2,FALSE)</f>
        <v>4</v>
      </c>
      <c r="D13" s="60">
        <f ca="1">VLOOKUP(Table3[[#This Row],[Angler]],best_3_events,8,FALSE)</f>
        <v>538</v>
      </c>
      <c r="E13" s="77">
        <f>IFERROR(VLOOKUP(Table3[[#This Row],[Angler]],classic,2,FALSE),"0")</f>
        <v>152</v>
      </c>
      <c r="F13" s="78">
        <f t="shared" ca="1" si="0"/>
        <v>690</v>
      </c>
      <c r="G13" s="79">
        <v>11</v>
      </c>
      <c r="H13" s="89" t="s">
        <v>913</v>
      </c>
      <c r="I13" s="90">
        <f t="shared" si="4"/>
        <v>180</v>
      </c>
      <c r="J13" s="82" t="s">
        <v>8</v>
      </c>
      <c r="K13" s="91">
        <f t="shared" si="4"/>
        <v>180</v>
      </c>
      <c r="L13" s="92" t="s">
        <v>238</v>
      </c>
      <c r="M13" s="93">
        <f t="shared" si="5"/>
        <v>180</v>
      </c>
      <c r="N13" s="99" t="s">
        <v>28</v>
      </c>
      <c r="O13" s="91">
        <f t="shared" si="6"/>
        <v>180</v>
      </c>
      <c r="P13" s="94" t="s">
        <v>28</v>
      </c>
      <c r="Q13" s="93">
        <f t="shared" si="7"/>
        <v>180</v>
      </c>
      <c r="S13" s="74" t="str">
        <f>Table3[[#This Row],[Angler]]</f>
        <v>Riley Ortega</v>
      </c>
      <c r="T13" s="61">
        <f t="shared" ca="1" si="1"/>
        <v>538</v>
      </c>
      <c r="U13" s="88">
        <f t="shared" si="2"/>
        <v>152</v>
      </c>
      <c r="V13" s="61">
        <f t="shared" ca="1" si="3"/>
        <v>690</v>
      </c>
    </row>
    <row r="14" spans="1:22" ht="18.75">
      <c r="A14" s="75">
        <v>12</v>
      </c>
      <c r="B14" s="76" t="str">
        <f>'classic consolidated'!A13</f>
        <v>Peter Manthos</v>
      </c>
      <c r="C14" s="77">
        <f>VLOOKUP(Table3[[#This Row],[Angler]],events_fished_2020,2,FALSE)</f>
        <v>4</v>
      </c>
      <c r="D14" s="60">
        <f ca="1">VLOOKUP(Table3[[#This Row],[Angler]],best_3_events,8,FALSE)</f>
        <v>496</v>
      </c>
      <c r="E14" s="77">
        <f>IFERROR(VLOOKUP(Table3[[#This Row],[Angler]],classic,2,FALSE),"0")</f>
        <v>188</v>
      </c>
      <c r="F14" s="78">
        <f t="shared" ca="1" si="0"/>
        <v>684</v>
      </c>
      <c r="G14" s="79">
        <v>12</v>
      </c>
      <c r="H14" s="94" t="s">
        <v>130</v>
      </c>
      <c r="I14" s="90">
        <f t="shared" si="4"/>
        <v>178</v>
      </c>
      <c r="J14" s="82" t="s">
        <v>431</v>
      </c>
      <c r="K14" s="91">
        <f t="shared" si="4"/>
        <v>178</v>
      </c>
      <c r="L14" s="84" t="s">
        <v>561</v>
      </c>
      <c r="M14" s="93">
        <f t="shared" si="5"/>
        <v>178</v>
      </c>
      <c r="N14" s="98" t="s">
        <v>670</v>
      </c>
      <c r="O14" s="91">
        <v>40</v>
      </c>
      <c r="P14" s="89" t="s">
        <v>16</v>
      </c>
      <c r="Q14" s="93">
        <f t="shared" si="7"/>
        <v>178</v>
      </c>
      <c r="S14" s="74" t="str">
        <f>Table3[[#This Row],[Angler]]</f>
        <v>Peter Manthos</v>
      </c>
      <c r="T14" s="61">
        <f t="shared" ca="1" si="1"/>
        <v>496</v>
      </c>
      <c r="U14" s="88">
        <f t="shared" si="2"/>
        <v>188</v>
      </c>
      <c r="V14" s="61">
        <f t="shared" ca="1" si="3"/>
        <v>684</v>
      </c>
    </row>
    <row r="15" spans="1:22" ht="18.75">
      <c r="A15" s="75">
        <v>13</v>
      </c>
      <c r="B15" s="154" t="str">
        <f>'classic consolidated'!A14</f>
        <v>Andy Ibarra</v>
      </c>
      <c r="C15" s="77">
        <f>VLOOKUP(Table3[[#This Row],[Angler]],events_fished_2020,2,FALSE)</f>
        <v>4</v>
      </c>
      <c r="D15" s="60">
        <f ca="1">VLOOKUP(Table3[[#This Row],[Angler]],best_3_events,8,FALSE)</f>
        <v>528</v>
      </c>
      <c r="E15" s="77">
        <f>IFERROR(VLOOKUP(Table3[[#This Row],[Angler]],classic,2,FALSE),"0")</f>
        <v>150</v>
      </c>
      <c r="F15" s="78">
        <f t="shared" ca="1" si="0"/>
        <v>678</v>
      </c>
      <c r="G15" s="79">
        <v>13</v>
      </c>
      <c r="H15" s="89" t="s">
        <v>238</v>
      </c>
      <c r="I15" s="90">
        <f t="shared" si="4"/>
        <v>176</v>
      </c>
      <c r="J15" s="82" t="s">
        <v>25</v>
      </c>
      <c r="K15" s="91">
        <f t="shared" si="4"/>
        <v>176</v>
      </c>
      <c r="L15" s="92" t="s">
        <v>16</v>
      </c>
      <c r="M15" s="93">
        <f t="shared" si="5"/>
        <v>176</v>
      </c>
      <c r="N15" s="99" t="s">
        <v>103</v>
      </c>
      <c r="O15" s="91">
        <v>40</v>
      </c>
      <c r="P15" s="94" t="s">
        <v>51</v>
      </c>
      <c r="Q15" s="93">
        <f t="shared" si="7"/>
        <v>176</v>
      </c>
      <c r="S15" s="74" t="str">
        <f>Table3[[#This Row],[Angler]]</f>
        <v>Andy Ibarra</v>
      </c>
      <c r="T15" s="61">
        <f t="shared" ca="1" si="1"/>
        <v>528</v>
      </c>
      <c r="U15" s="88">
        <f t="shared" si="2"/>
        <v>150</v>
      </c>
      <c r="V15" s="61">
        <f t="shared" ca="1" si="3"/>
        <v>678</v>
      </c>
    </row>
    <row r="16" spans="1:22" ht="18.75">
      <c r="A16" s="75">
        <v>14</v>
      </c>
      <c r="B16" s="154" t="str">
        <f>'classic consolidated'!A15</f>
        <v>Devon Greene</v>
      </c>
      <c r="C16" s="77">
        <f>VLOOKUP(Table3[[#This Row],[Angler]],events_fished_2020,2,FALSE)</f>
        <v>4</v>
      </c>
      <c r="D16" s="60">
        <f ca="1">VLOOKUP(Table3[[#This Row],[Angler]],best_3_events,8,FALSE)</f>
        <v>506</v>
      </c>
      <c r="E16" s="77">
        <f>IFERROR(VLOOKUP(Table3[[#This Row],[Angler]],classic,2,FALSE),"0")</f>
        <v>164</v>
      </c>
      <c r="F16" s="78">
        <f t="shared" ca="1" si="0"/>
        <v>670</v>
      </c>
      <c r="G16" s="79">
        <v>14</v>
      </c>
      <c r="H16" s="94" t="s">
        <v>48</v>
      </c>
      <c r="I16" s="90">
        <f t="shared" si="4"/>
        <v>174</v>
      </c>
      <c r="J16" s="82" t="s">
        <v>11</v>
      </c>
      <c r="K16" s="91">
        <f t="shared" si="4"/>
        <v>174</v>
      </c>
      <c r="L16" s="84" t="s">
        <v>57</v>
      </c>
      <c r="M16" s="93">
        <f t="shared" si="5"/>
        <v>174</v>
      </c>
      <c r="N16" s="98" t="s">
        <v>98</v>
      </c>
      <c r="O16" s="91">
        <v>40</v>
      </c>
      <c r="P16" s="89" t="s">
        <v>1</v>
      </c>
      <c r="Q16" s="93">
        <f t="shared" si="7"/>
        <v>174</v>
      </c>
      <c r="S16" s="74" t="str">
        <f>Table3[[#This Row],[Angler]]</f>
        <v>Devon Greene</v>
      </c>
      <c r="T16" s="61">
        <f t="shared" ca="1" si="1"/>
        <v>506</v>
      </c>
      <c r="U16" s="88">
        <f t="shared" si="2"/>
        <v>164</v>
      </c>
      <c r="V16" s="61">
        <f t="shared" ca="1" si="3"/>
        <v>670</v>
      </c>
    </row>
    <row r="17" spans="1:22" ht="18.75">
      <c r="A17" s="75">
        <v>15</v>
      </c>
      <c r="B17" s="157" t="str">
        <f>'classic consolidated'!A16</f>
        <v>Michael Hogan</v>
      </c>
      <c r="C17" s="77">
        <f>VLOOKUP(Table3[[#This Row],[Angler]],events_fished_2020,2,FALSE)</f>
        <v>4</v>
      </c>
      <c r="D17" s="60">
        <f ca="1">VLOOKUP(Table3[[#This Row],[Angler]],best_3_events,8,FALSE)</f>
        <v>414</v>
      </c>
      <c r="E17" s="77">
        <f>IFERROR(VLOOKUP(Table3[[#This Row],[Angler]],classic,2,FALSE),"0")</f>
        <v>184</v>
      </c>
      <c r="F17" s="78">
        <f t="shared" ca="1" si="0"/>
        <v>598</v>
      </c>
      <c r="G17" s="79">
        <v>15</v>
      </c>
      <c r="H17" s="89" t="s">
        <v>8</v>
      </c>
      <c r="I17" s="90">
        <f t="shared" si="4"/>
        <v>172</v>
      </c>
      <c r="J17" s="86" t="s">
        <v>48</v>
      </c>
      <c r="K17" s="91">
        <f t="shared" si="4"/>
        <v>172</v>
      </c>
      <c r="L17" s="92" t="s">
        <v>119</v>
      </c>
      <c r="M17" s="93">
        <f t="shared" si="5"/>
        <v>172</v>
      </c>
      <c r="N17" s="98" t="s">
        <v>140</v>
      </c>
      <c r="O17" s="91">
        <v>40</v>
      </c>
      <c r="P17" s="94" t="s">
        <v>6</v>
      </c>
      <c r="Q17" s="93">
        <f t="shared" si="7"/>
        <v>172</v>
      </c>
      <c r="S17" s="74" t="str">
        <f>Table3[[#This Row],[Angler]]</f>
        <v>Michael Hogan</v>
      </c>
      <c r="T17" s="61">
        <f t="shared" ca="1" si="1"/>
        <v>414</v>
      </c>
      <c r="U17" s="88">
        <f t="shared" si="2"/>
        <v>184</v>
      </c>
      <c r="V17" s="61">
        <f t="shared" ca="1" si="3"/>
        <v>598</v>
      </c>
    </row>
    <row r="18" spans="1:22" ht="18.75">
      <c r="A18" s="75">
        <v>16</v>
      </c>
      <c r="B18" s="154" t="str">
        <f>'classic consolidated'!A17</f>
        <v>Jason DeMott</v>
      </c>
      <c r="C18" s="77">
        <f>VLOOKUP(Table3[[#This Row],[Angler]],events_fished_2020,2,FALSE)</f>
        <v>2</v>
      </c>
      <c r="D18" s="60">
        <f ca="1">VLOOKUP(Table3[[#This Row],[Angler]],best_3_events,8,FALSE)</f>
        <v>384</v>
      </c>
      <c r="E18" s="77">
        <f>IFERROR(VLOOKUP(Table3[[#This Row],[Angler]],classic,2,FALSE),"0")</f>
        <v>172</v>
      </c>
      <c r="F18" s="78">
        <f t="shared" ca="1" si="0"/>
        <v>556</v>
      </c>
      <c r="G18" s="79">
        <v>16</v>
      </c>
      <c r="H18" s="89" t="s">
        <v>91</v>
      </c>
      <c r="I18" s="90">
        <f t="shared" si="4"/>
        <v>170</v>
      </c>
      <c r="J18" s="86" t="s">
        <v>149</v>
      </c>
      <c r="K18" s="91">
        <f t="shared" si="4"/>
        <v>170</v>
      </c>
      <c r="L18" s="84" t="s">
        <v>52</v>
      </c>
      <c r="M18" s="93">
        <f t="shared" si="5"/>
        <v>170</v>
      </c>
      <c r="N18" s="99" t="s">
        <v>11</v>
      </c>
      <c r="O18" s="91">
        <v>40</v>
      </c>
      <c r="P18" s="89" t="s">
        <v>26</v>
      </c>
      <c r="Q18" s="93">
        <f t="shared" si="7"/>
        <v>170</v>
      </c>
      <c r="S18" s="74" t="str">
        <f>Table3[[#This Row],[Angler]]</f>
        <v>Jason DeMott</v>
      </c>
      <c r="T18" s="61">
        <f t="shared" ca="1" si="1"/>
        <v>384</v>
      </c>
      <c r="U18" s="88">
        <f t="shared" si="2"/>
        <v>172</v>
      </c>
      <c r="V18" s="61">
        <f t="shared" ca="1" si="3"/>
        <v>556</v>
      </c>
    </row>
    <row r="19" spans="1:22" ht="18.75">
      <c r="A19" s="75">
        <v>17</v>
      </c>
      <c r="B19" s="154" t="str">
        <f>'classic consolidated'!A18</f>
        <v>Charlie Hill</v>
      </c>
      <c r="C19" s="77">
        <f>VLOOKUP(Table3[[#This Row],[Angler]],events_fished_2020,2,FALSE)</f>
        <v>3</v>
      </c>
      <c r="D19" s="60">
        <f ca="1">VLOOKUP(Table3[[#This Row],[Angler]],best_3_events,8,FALSE)</f>
        <v>398</v>
      </c>
      <c r="E19" s="77">
        <f>IFERROR(VLOOKUP(Table3[[#This Row],[Angler]],classic,2,FALSE),"0")</f>
        <v>154</v>
      </c>
      <c r="F19" s="78">
        <f t="shared" ca="1" si="0"/>
        <v>552</v>
      </c>
      <c r="G19" s="79">
        <v>17</v>
      </c>
      <c r="H19" s="94" t="s">
        <v>24</v>
      </c>
      <c r="I19" s="90">
        <f t="shared" si="4"/>
        <v>168</v>
      </c>
      <c r="J19" s="86" t="s">
        <v>4</v>
      </c>
      <c r="K19" s="91">
        <f t="shared" si="4"/>
        <v>168</v>
      </c>
      <c r="L19" s="92" t="s">
        <v>98</v>
      </c>
      <c r="M19" s="93">
        <f t="shared" si="5"/>
        <v>168</v>
      </c>
      <c r="N19" s="98" t="s">
        <v>4</v>
      </c>
      <c r="O19" s="91">
        <v>40</v>
      </c>
      <c r="P19" s="94" t="s">
        <v>154</v>
      </c>
      <c r="Q19" s="93">
        <f t="shared" si="7"/>
        <v>168</v>
      </c>
      <c r="S19" s="74" t="str">
        <f>Table3[[#This Row],[Angler]]</f>
        <v>Charlie Hill</v>
      </c>
      <c r="T19" s="61">
        <f t="shared" ca="1" si="1"/>
        <v>398</v>
      </c>
      <c r="U19" s="88">
        <f t="shared" si="2"/>
        <v>154</v>
      </c>
      <c r="V19" s="61">
        <f t="shared" ca="1" si="3"/>
        <v>552</v>
      </c>
    </row>
    <row r="20" spans="1:22" ht="18.75">
      <c r="A20" s="75">
        <v>18</v>
      </c>
      <c r="B20" s="154" t="str">
        <f>'classic consolidated'!A19</f>
        <v>Drew Hile</v>
      </c>
      <c r="C20" s="77">
        <f>VLOOKUP(Table3[[#This Row],[Angler]],events_fished_2020,2,FALSE)</f>
        <v>3</v>
      </c>
      <c r="D20" s="60">
        <f ca="1">VLOOKUP(Table3[[#This Row],[Angler]],best_3_events,8,FALSE)</f>
        <v>370</v>
      </c>
      <c r="E20" s="77">
        <f>IFERROR(VLOOKUP(Table3[[#This Row],[Angler]],classic,2,FALSE),"0")</f>
        <v>182</v>
      </c>
      <c r="F20" s="78">
        <f t="shared" ca="1" si="0"/>
        <v>552</v>
      </c>
      <c r="G20" s="79">
        <v>18</v>
      </c>
      <c r="H20" s="87" t="s">
        <v>58</v>
      </c>
      <c r="I20" s="90">
        <f t="shared" si="4"/>
        <v>166</v>
      </c>
      <c r="J20" s="82" t="s">
        <v>10</v>
      </c>
      <c r="K20" s="91">
        <f t="shared" si="4"/>
        <v>166</v>
      </c>
      <c r="L20" s="84" t="s">
        <v>8</v>
      </c>
      <c r="M20" s="93">
        <f t="shared" si="5"/>
        <v>166</v>
      </c>
      <c r="N20" s="100" t="s">
        <v>58</v>
      </c>
      <c r="O20" s="91">
        <v>40</v>
      </c>
      <c r="P20" s="89" t="s">
        <v>50</v>
      </c>
      <c r="Q20" s="93">
        <f t="shared" si="7"/>
        <v>166</v>
      </c>
      <c r="S20" s="74" t="str">
        <f>Table3[[#This Row],[Angler]]</f>
        <v>Drew Hile</v>
      </c>
      <c r="T20" s="61">
        <f t="shared" ca="1" si="1"/>
        <v>370</v>
      </c>
      <c r="U20" s="88">
        <f t="shared" si="2"/>
        <v>182</v>
      </c>
      <c r="V20" s="61">
        <f t="shared" ca="1" si="3"/>
        <v>552</v>
      </c>
    </row>
    <row r="21" spans="1:22" ht="18.75">
      <c r="A21" s="75">
        <v>19</v>
      </c>
      <c r="B21" s="154" t="str">
        <f>'classic consolidated'!A20</f>
        <v>Brian Dillon</v>
      </c>
      <c r="C21" s="77">
        <f>VLOOKUP(Table3[[#This Row],[Angler]],events_fished_2020,2,FALSE)</f>
        <v>2</v>
      </c>
      <c r="D21" s="60">
        <f ca="1">VLOOKUP(Table3[[#This Row],[Angler]],best_3_events,8,FALSE)</f>
        <v>374</v>
      </c>
      <c r="E21" s="77">
        <f>IFERROR(VLOOKUP(Table3[[#This Row],[Angler]],classic,2,FALSE),"0")</f>
        <v>174</v>
      </c>
      <c r="F21" s="78">
        <f t="shared" ca="1" si="0"/>
        <v>548</v>
      </c>
      <c r="G21" s="79">
        <v>19</v>
      </c>
      <c r="H21" s="89" t="s">
        <v>60</v>
      </c>
      <c r="I21" s="90">
        <f t="shared" si="4"/>
        <v>164</v>
      </c>
      <c r="J21" s="82" t="s">
        <v>168</v>
      </c>
      <c r="K21" s="91">
        <f t="shared" si="4"/>
        <v>164</v>
      </c>
      <c r="L21" s="92" t="s">
        <v>51</v>
      </c>
      <c r="M21" s="93">
        <f t="shared" si="5"/>
        <v>164</v>
      </c>
      <c r="N21" s="101" t="s">
        <v>26</v>
      </c>
      <c r="O21" s="91">
        <v>40</v>
      </c>
      <c r="P21" s="94" t="s">
        <v>98</v>
      </c>
      <c r="Q21" s="93">
        <f t="shared" si="7"/>
        <v>164</v>
      </c>
      <c r="S21" s="74" t="str">
        <f>Table3[[#This Row],[Angler]]</f>
        <v>Brian Dillon</v>
      </c>
      <c r="T21" s="61">
        <f t="shared" ca="1" si="1"/>
        <v>374</v>
      </c>
      <c r="U21" s="88">
        <f t="shared" si="2"/>
        <v>174</v>
      </c>
      <c r="V21" s="61">
        <f t="shared" ca="1" si="3"/>
        <v>548</v>
      </c>
    </row>
    <row r="22" spans="1:22" ht="18.75">
      <c r="A22" s="75">
        <v>20</v>
      </c>
      <c r="B22" s="154" t="str">
        <f>'classic consolidated'!A21</f>
        <v>Victor Hendrix</v>
      </c>
      <c r="C22" s="77">
        <f>VLOOKUP(Table3[[#This Row],[Angler]],events_fished_2020,2,FALSE)</f>
        <v>3</v>
      </c>
      <c r="D22" s="60">
        <f ca="1">VLOOKUP(Table3[[#This Row],[Angler]],best_3_events,8,FALSE)</f>
        <v>374</v>
      </c>
      <c r="E22" s="77">
        <f>IFERROR(VLOOKUP(Table3[[#This Row],[Angler]],classic,2,FALSE),"0")</f>
        <v>162</v>
      </c>
      <c r="F22" s="78">
        <f t="shared" ca="1" si="0"/>
        <v>536</v>
      </c>
      <c r="G22" s="79">
        <v>20</v>
      </c>
      <c r="H22" s="94" t="s">
        <v>16</v>
      </c>
      <c r="I22" s="90">
        <f t="shared" si="4"/>
        <v>162</v>
      </c>
      <c r="J22" s="86" t="s">
        <v>140</v>
      </c>
      <c r="K22" s="91">
        <f t="shared" si="4"/>
        <v>162</v>
      </c>
      <c r="L22" s="95" t="s">
        <v>26</v>
      </c>
      <c r="M22" s="93">
        <f t="shared" si="5"/>
        <v>162</v>
      </c>
      <c r="N22" s="99" t="s">
        <v>52</v>
      </c>
      <c r="O22" s="91">
        <v>40</v>
      </c>
      <c r="P22" s="87" t="s">
        <v>102</v>
      </c>
      <c r="Q22" s="93">
        <f t="shared" si="7"/>
        <v>162</v>
      </c>
      <c r="S22" s="74" t="str">
        <f>Table3[[#This Row],[Angler]]</f>
        <v>Victor Hendrix</v>
      </c>
      <c r="T22" s="61">
        <f t="shared" ca="1" si="1"/>
        <v>374</v>
      </c>
      <c r="U22" s="88">
        <f t="shared" si="2"/>
        <v>162</v>
      </c>
      <c r="V22" s="61">
        <f t="shared" ca="1" si="3"/>
        <v>536</v>
      </c>
    </row>
    <row r="23" spans="1:22" ht="18.75">
      <c r="A23" s="75">
        <v>21</v>
      </c>
      <c r="B23" s="157" t="str">
        <f>'classic consolidated'!A22</f>
        <v>Chris Owens</v>
      </c>
      <c r="C23" s="77">
        <f>VLOOKUP(Table3[[#This Row],[Angler]],events_fished_2020,2,FALSE)</f>
        <v>4</v>
      </c>
      <c r="D23" s="60">
        <f ca="1">VLOOKUP(Table3[[#This Row],[Angler]],best_3_events,8,FALSE)</f>
        <v>338</v>
      </c>
      <c r="E23" s="77">
        <f>IFERROR(VLOOKUP(Table3[[#This Row],[Angler]],classic,2,FALSE),"0")</f>
        <v>190</v>
      </c>
      <c r="F23" s="78">
        <f t="shared" ca="1" si="0"/>
        <v>528</v>
      </c>
      <c r="G23" s="79">
        <v>21</v>
      </c>
      <c r="H23" s="89" t="s">
        <v>28</v>
      </c>
      <c r="I23" s="90">
        <f t="shared" si="4"/>
        <v>160</v>
      </c>
      <c r="J23" s="82" t="s">
        <v>5</v>
      </c>
      <c r="K23" s="91">
        <f t="shared" si="4"/>
        <v>160</v>
      </c>
      <c r="L23" s="97" t="s">
        <v>11</v>
      </c>
      <c r="M23" s="93">
        <f t="shared" si="5"/>
        <v>160</v>
      </c>
      <c r="N23" s="98" t="s">
        <v>48</v>
      </c>
      <c r="O23" s="91">
        <v>40</v>
      </c>
      <c r="P23" s="80" t="s">
        <v>431</v>
      </c>
      <c r="Q23" s="93">
        <f t="shared" si="7"/>
        <v>160</v>
      </c>
      <c r="S23" s="74" t="str">
        <f>Table3[[#This Row],[Angler]]</f>
        <v>Chris Owens</v>
      </c>
      <c r="T23" s="61">
        <f t="shared" ca="1" si="1"/>
        <v>338</v>
      </c>
      <c r="U23" s="88">
        <f t="shared" si="2"/>
        <v>190</v>
      </c>
      <c r="V23" s="61">
        <f t="shared" ca="1" si="3"/>
        <v>528</v>
      </c>
    </row>
    <row r="24" spans="1:22" ht="18.75">
      <c r="A24" s="75">
        <v>22</v>
      </c>
      <c r="B24" s="76" t="str">
        <f>'classic consolidated'!A23</f>
        <v>AJ Mockaitis II</v>
      </c>
      <c r="C24" s="77">
        <f>VLOOKUP(Table3[[#This Row],[Angler]],events_fished_2020,2,FALSE)</f>
        <v>4</v>
      </c>
      <c r="D24" s="60">
        <f ca="1">VLOOKUP(Table3[[#This Row],[Angler]],best_3_events,8,FALSE)</f>
        <v>352</v>
      </c>
      <c r="E24" s="77">
        <f>IFERROR(VLOOKUP(Table3[[#This Row],[Angler]],classic,2,FALSE),"0")</f>
        <v>170</v>
      </c>
      <c r="F24" s="78">
        <f t="shared" ca="1" si="0"/>
        <v>522</v>
      </c>
      <c r="G24" s="79">
        <v>22</v>
      </c>
      <c r="H24" s="89" t="s">
        <v>145</v>
      </c>
      <c r="I24" s="90">
        <f t="shared" si="4"/>
        <v>158</v>
      </c>
      <c r="J24" s="86" t="s">
        <v>63</v>
      </c>
      <c r="K24" s="91">
        <f t="shared" si="4"/>
        <v>158</v>
      </c>
      <c r="L24" s="84" t="s">
        <v>71</v>
      </c>
      <c r="M24" s="93">
        <f t="shared" si="5"/>
        <v>158</v>
      </c>
      <c r="N24" s="99" t="s">
        <v>50</v>
      </c>
      <c r="O24" s="91">
        <v>40</v>
      </c>
      <c r="P24" s="89" t="s">
        <v>56</v>
      </c>
      <c r="Q24" s="93">
        <f t="shared" si="7"/>
        <v>158</v>
      </c>
      <c r="S24" s="74" t="str">
        <f>Table3[[#This Row],[Angler]]</f>
        <v>AJ Mockaitis II</v>
      </c>
      <c r="T24" s="61">
        <f t="shared" ca="1" si="1"/>
        <v>352</v>
      </c>
      <c r="U24" s="88">
        <f t="shared" si="2"/>
        <v>170</v>
      </c>
      <c r="V24" s="61">
        <f t="shared" ca="1" si="3"/>
        <v>522</v>
      </c>
    </row>
    <row r="25" spans="1:22" ht="18.75">
      <c r="A25" s="75">
        <v>23</v>
      </c>
      <c r="B25" s="157" t="str">
        <f>'classic consolidated'!A24</f>
        <v>Terry Medhurst</v>
      </c>
      <c r="C25" s="77">
        <f>VLOOKUP(Table3[[#This Row],[Angler]],events_fished_2020,2,FALSE)</f>
        <v>4</v>
      </c>
      <c r="D25" s="60">
        <f ca="1">VLOOKUP(Table3[[#This Row],[Angler]],best_3_events,8,FALSE)</f>
        <v>358</v>
      </c>
      <c r="E25" s="77">
        <f>IFERROR(VLOOKUP(Table3[[#This Row],[Angler]],classic,2,FALSE),"0")</f>
        <v>156</v>
      </c>
      <c r="F25" s="78">
        <f t="shared" ca="1" si="0"/>
        <v>514</v>
      </c>
      <c r="G25" s="79">
        <v>23</v>
      </c>
      <c r="H25" s="89" t="s">
        <v>103</v>
      </c>
      <c r="I25" s="90">
        <f t="shared" si="4"/>
        <v>156</v>
      </c>
      <c r="J25" s="82" t="s">
        <v>98</v>
      </c>
      <c r="K25" s="91">
        <f t="shared" si="4"/>
        <v>156</v>
      </c>
      <c r="L25" s="92" t="s">
        <v>48</v>
      </c>
      <c r="M25" s="93">
        <f t="shared" si="5"/>
        <v>156</v>
      </c>
      <c r="N25" s="98" t="s">
        <v>24</v>
      </c>
      <c r="O25" s="91">
        <v>40</v>
      </c>
      <c r="P25" s="94" t="s">
        <v>58</v>
      </c>
      <c r="Q25" s="93">
        <f t="shared" si="7"/>
        <v>156</v>
      </c>
      <c r="S25" s="74" t="str">
        <f>Table3[[#This Row],[Angler]]</f>
        <v>Terry Medhurst</v>
      </c>
      <c r="T25" s="61">
        <f t="shared" ca="1" si="1"/>
        <v>358</v>
      </c>
      <c r="U25" s="88">
        <f t="shared" si="2"/>
        <v>156</v>
      </c>
      <c r="V25" s="61">
        <f t="shared" ca="1" si="3"/>
        <v>514</v>
      </c>
    </row>
    <row r="26" spans="1:22" ht="18.75">
      <c r="A26" s="75">
        <v>24</v>
      </c>
      <c r="B26" s="154" t="str">
        <f>'classic consolidated'!A25</f>
        <v>Will Brewer</v>
      </c>
      <c r="C26" s="77">
        <v>2</v>
      </c>
      <c r="D26" s="60">
        <f ca="1">VLOOKUP(Table3[[#This Row],[Angler]],best_3_events,8,FALSE)</f>
        <v>316</v>
      </c>
      <c r="E26" s="77">
        <f>IFERROR(VLOOKUP(Table3[[#This Row],[Angler]],classic,2,FALSE),"0")</f>
        <v>148</v>
      </c>
      <c r="F26" s="78">
        <f t="shared" ca="1" si="0"/>
        <v>464</v>
      </c>
      <c r="G26" s="79">
        <v>24</v>
      </c>
      <c r="H26" s="94" t="s">
        <v>25</v>
      </c>
      <c r="I26" s="90">
        <f t="shared" si="4"/>
        <v>154</v>
      </c>
      <c r="J26" s="86" t="s">
        <v>103</v>
      </c>
      <c r="K26" s="91">
        <f t="shared" si="4"/>
        <v>154</v>
      </c>
      <c r="L26" s="84" t="s">
        <v>60</v>
      </c>
      <c r="M26" s="93">
        <v>40</v>
      </c>
      <c r="N26" s="99" t="s">
        <v>63</v>
      </c>
      <c r="O26" s="91">
        <v>40</v>
      </c>
      <c r="P26" s="89" t="s">
        <v>140</v>
      </c>
      <c r="Q26" s="93">
        <f t="shared" si="7"/>
        <v>154</v>
      </c>
      <c r="S26" s="74" t="str">
        <f>Table3[[#This Row],[Angler]]</f>
        <v>Will Brewer</v>
      </c>
      <c r="T26" s="61">
        <f t="shared" ca="1" si="1"/>
        <v>316</v>
      </c>
      <c r="U26" s="88">
        <f t="shared" si="2"/>
        <v>148</v>
      </c>
      <c r="V26" s="61">
        <f t="shared" ca="1" si="3"/>
        <v>464</v>
      </c>
    </row>
    <row r="27" spans="1:22" ht="18.75">
      <c r="A27" s="75">
        <v>25</v>
      </c>
      <c r="B27" s="154" t="str">
        <f>'classic consolidated'!A26</f>
        <v>Dustin Armes</v>
      </c>
      <c r="C27" s="77">
        <f>VLOOKUP(Table3[[#This Row],[Angler]],events_fished_2020,2,FALSE)</f>
        <v>2</v>
      </c>
      <c r="D27" s="60">
        <f ca="1">VLOOKUP(Table3[[#This Row],[Angler]],best_3_events,8,FALSE)</f>
        <v>206</v>
      </c>
      <c r="E27" s="77">
        <f>IFERROR(VLOOKUP(Table3[[#This Row],[Angler]],classic,2,FALSE),"0")</f>
        <v>198</v>
      </c>
      <c r="F27" s="78">
        <f t="shared" ca="1" si="0"/>
        <v>404</v>
      </c>
      <c r="G27" s="79">
        <v>25</v>
      </c>
      <c r="H27" s="89" t="s">
        <v>13</v>
      </c>
      <c r="I27" s="90">
        <f t="shared" si="4"/>
        <v>152</v>
      </c>
      <c r="J27" s="86" t="s">
        <v>58</v>
      </c>
      <c r="K27" s="91">
        <f t="shared" si="4"/>
        <v>152</v>
      </c>
      <c r="L27" s="92" t="s">
        <v>10</v>
      </c>
      <c r="M27" s="93">
        <v>40</v>
      </c>
      <c r="N27" s="99"/>
      <c r="O27" s="91"/>
      <c r="P27" s="94" t="s">
        <v>168</v>
      </c>
      <c r="Q27" s="93">
        <f t="shared" si="7"/>
        <v>152</v>
      </c>
      <c r="S27" s="74" t="str">
        <f>Table3[[#This Row],[Angler]]</f>
        <v>Dustin Armes</v>
      </c>
      <c r="T27" s="61">
        <f t="shared" ca="1" si="1"/>
        <v>206</v>
      </c>
      <c r="U27" s="88">
        <f t="shared" si="2"/>
        <v>198</v>
      </c>
      <c r="V27" s="61">
        <f t="shared" ca="1" si="3"/>
        <v>404</v>
      </c>
    </row>
    <row r="28" spans="1:22" ht="18.75">
      <c r="A28" s="75">
        <v>26</v>
      </c>
      <c r="B28" s="154" t="str">
        <f>'classic consolidated'!A27</f>
        <v>Bear Wenzel</v>
      </c>
      <c r="C28" s="77">
        <f>VLOOKUP(Table3[[#This Row],[Angler]],events_fished_2020,2,FALSE)</f>
        <v>3</v>
      </c>
      <c r="D28" s="60">
        <f ca="1">VLOOKUP(Table3[[#This Row],[Angler]],best_3_events,8,FALSE)</f>
        <v>392</v>
      </c>
      <c r="E28" s="77" t="str">
        <f>IFERROR(VLOOKUP(Table3[[#This Row],[Angler]],classic,2,FALSE),"0")</f>
        <v>0</v>
      </c>
      <c r="F28" s="78">
        <f t="shared" ca="1" si="0"/>
        <v>392</v>
      </c>
      <c r="G28" s="79">
        <v>26</v>
      </c>
      <c r="H28" s="94" t="s">
        <v>182</v>
      </c>
      <c r="I28" s="90">
        <f t="shared" si="4"/>
        <v>150</v>
      </c>
      <c r="J28" s="82" t="s">
        <v>26</v>
      </c>
      <c r="K28" s="91">
        <f t="shared" si="4"/>
        <v>150</v>
      </c>
      <c r="L28" s="84" t="s">
        <v>662</v>
      </c>
      <c r="M28" s="93">
        <v>40</v>
      </c>
      <c r="N28" s="98"/>
      <c r="O28" s="91"/>
      <c r="P28" s="89" t="s">
        <v>11</v>
      </c>
      <c r="Q28" s="93">
        <f t="shared" si="7"/>
        <v>150</v>
      </c>
      <c r="S28" s="74" t="str">
        <f>Table3[[#This Row],[Angler]]</f>
        <v>Bear Wenzel</v>
      </c>
      <c r="T28" s="61">
        <f t="shared" ca="1" si="1"/>
        <v>392</v>
      </c>
      <c r="U28" s="88" t="str">
        <f t="shared" si="2"/>
        <v>0</v>
      </c>
      <c r="V28" s="61">
        <f t="shared" ca="1" si="3"/>
        <v>392</v>
      </c>
    </row>
    <row r="29" spans="1:22" ht="18.75">
      <c r="A29" s="75">
        <v>27</v>
      </c>
      <c r="B29" s="156" t="str">
        <f>'classic consolidated'!A28</f>
        <v>Walter Hansen</v>
      </c>
      <c r="C29" s="77">
        <f>VLOOKUP(Table3[[#This Row],[Angler]],events_fished_2020,2,FALSE)</f>
        <v>3</v>
      </c>
      <c r="D29" s="60">
        <f ca="1">VLOOKUP(Table3[[#This Row],[Angler]],best_3_events,8,FALSE)</f>
        <v>220</v>
      </c>
      <c r="E29" s="77">
        <f>IFERROR(VLOOKUP(Table3[[#This Row],[Angler]],classic,2,FALSE),"0")</f>
        <v>158</v>
      </c>
      <c r="F29" s="78">
        <f t="shared" ca="1" si="0"/>
        <v>378</v>
      </c>
      <c r="G29" s="79">
        <v>27</v>
      </c>
      <c r="H29" s="89" t="s">
        <v>120</v>
      </c>
      <c r="I29" s="90">
        <f t="shared" si="4"/>
        <v>148</v>
      </c>
      <c r="J29" s="86" t="s">
        <v>115</v>
      </c>
      <c r="K29" s="91">
        <f t="shared" si="4"/>
        <v>148</v>
      </c>
      <c r="L29" s="84" t="s">
        <v>56</v>
      </c>
      <c r="M29" s="93">
        <v>40</v>
      </c>
      <c r="N29" s="99"/>
      <c r="O29" s="91"/>
      <c r="P29" s="89" t="s">
        <v>913</v>
      </c>
      <c r="Q29" s="93">
        <f t="shared" si="7"/>
        <v>148</v>
      </c>
      <c r="S29" s="74" t="str">
        <f>Table3[[#This Row],[Angler]]</f>
        <v>Walter Hansen</v>
      </c>
      <c r="T29" s="61">
        <f t="shared" ca="1" si="1"/>
        <v>220</v>
      </c>
      <c r="U29" s="88">
        <f t="shared" si="2"/>
        <v>158</v>
      </c>
      <c r="V29" s="61">
        <f t="shared" ca="1" si="3"/>
        <v>378</v>
      </c>
    </row>
    <row r="30" spans="1:22" ht="18.75">
      <c r="A30" s="75">
        <v>28</v>
      </c>
      <c r="B30" s="76" t="str">
        <f>'classic consolidated'!A29</f>
        <v>Victor Cortez</v>
      </c>
      <c r="C30" s="77">
        <f>VLOOKUP(Table3[[#This Row],[Angler]],events_fished_2020,2,FALSE)</f>
        <v>2</v>
      </c>
      <c r="D30" s="60">
        <f ca="1">VLOOKUP(Table3[[#This Row],[Angler]],best_3_events,8,FALSE)</f>
        <v>368</v>
      </c>
      <c r="E30" s="77" t="str">
        <f>IFERROR(VLOOKUP(Table3[[#This Row],[Angler]],classic,2,FALSE),"0")</f>
        <v>0</v>
      </c>
      <c r="F30" s="78">
        <f t="shared" ca="1" si="0"/>
        <v>368</v>
      </c>
      <c r="G30" s="79">
        <v>28</v>
      </c>
      <c r="H30" s="94" t="s">
        <v>135</v>
      </c>
      <c r="I30" s="90">
        <f t="shared" si="4"/>
        <v>146</v>
      </c>
      <c r="J30" s="82" t="s">
        <v>60</v>
      </c>
      <c r="K30" s="91">
        <f t="shared" si="4"/>
        <v>146</v>
      </c>
      <c r="L30" s="92" t="s">
        <v>25</v>
      </c>
      <c r="M30" s="93">
        <v>40</v>
      </c>
      <c r="N30" s="98"/>
      <c r="O30" s="91"/>
      <c r="P30" s="94" t="s">
        <v>59</v>
      </c>
      <c r="Q30" s="93">
        <f t="shared" si="7"/>
        <v>146</v>
      </c>
      <c r="S30" s="74" t="str">
        <f>Table3[[#This Row],[Angler]]</f>
        <v>Victor Cortez</v>
      </c>
      <c r="T30" s="61">
        <f t="shared" ca="1" si="1"/>
        <v>368</v>
      </c>
      <c r="U30" s="88" t="str">
        <f t="shared" si="2"/>
        <v>0</v>
      </c>
      <c r="V30" s="61">
        <f t="shared" ca="1" si="3"/>
        <v>368</v>
      </c>
    </row>
    <row r="31" spans="1:22" ht="18.75">
      <c r="A31" s="75">
        <v>29</v>
      </c>
      <c r="B31" s="154" t="str">
        <f>'classic consolidated'!A30</f>
        <v>Matthew Lewisson</v>
      </c>
      <c r="C31" s="77">
        <f>VLOOKUP(Table3[[#This Row],[Angler]],events_fished_2020,2,FALSE)</f>
        <v>2</v>
      </c>
      <c r="D31" s="60">
        <f ca="1">VLOOKUP(Table3[[#This Row],[Angler]],best_3_events,8,FALSE)</f>
        <v>174</v>
      </c>
      <c r="E31" s="77">
        <f>IFERROR(VLOOKUP(Table3[[#This Row],[Angler]],classic,2,FALSE),"0")</f>
        <v>186</v>
      </c>
      <c r="F31" s="78">
        <f t="shared" ca="1" si="0"/>
        <v>360</v>
      </c>
      <c r="G31" s="79">
        <v>29</v>
      </c>
      <c r="H31" s="89" t="s">
        <v>115</v>
      </c>
      <c r="I31" s="90">
        <f t="shared" si="4"/>
        <v>144</v>
      </c>
      <c r="J31" s="82" t="s">
        <v>539</v>
      </c>
      <c r="K31" s="91">
        <f t="shared" si="4"/>
        <v>144</v>
      </c>
      <c r="L31" s="84" t="s">
        <v>182</v>
      </c>
      <c r="M31" s="93">
        <v>40</v>
      </c>
      <c r="N31" s="99"/>
      <c r="O31" s="91"/>
      <c r="P31" s="89" t="s">
        <v>120</v>
      </c>
      <c r="Q31" s="93">
        <v>0</v>
      </c>
      <c r="S31" s="74" t="str">
        <f>Table3[[#This Row],[Angler]]</f>
        <v>Matthew Lewisson</v>
      </c>
      <c r="T31" s="61">
        <f t="shared" ca="1" si="1"/>
        <v>174</v>
      </c>
      <c r="U31" s="88">
        <f t="shared" si="2"/>
        <v>186</v>
      </c>
      <c r="V31" s="61">
        <f t="shared" ca="1" si="3"/>
        <v>360</v>
      </c>
    </row>
    <row r="32" spans="1:22" ht="18.75">
      <c r="A32" s="75">
        <v>30</v>
      </c>
      <c r="B32" s="153" t="str">
        <f>'classic consolidated'!A31</f>
        <v>Mike Garlem</v>
      </c>
      <c r="C32" s="77">
        <f>VLOOKUP(Table3[[#This Row],[Angler]],events_fished_2020,2,FALSE)</f>
        <v>2</v>
      </c>
      <c r="D32" s="60">
        <f ca="1">VLOOKUP(Table3[[#This Row],[Angler]],best_3_events,8,FALSE)</f>
        <v>356</v>
      </c>
      <c r="E32" s="77" t="str">
        <f>IFERROR(VLOOKUP(Table3[[#This Row],[Angler]],classic,2,FALSE),"0")</f>
        <v>0</v>
      </c>
      <c r="F32" s="78">
        <f t="shared" ca="1" si="0"/>
        <v>356</v>
      </c>
      <c r="G32" s="79">
        <v>30</v>
      </c>
      <c r="H32" s="94" t="s">
        <v>5</v>
      </c>
      <c r="I32" s="90">
        <f t="shared" si="4"/>
        <v>142</v>
      </c>
      <c r="J32" s="82" t="s">
        <v>102</v>
      </c>
      <c r="K32" s="91">
        <f t="shared" si="4"/>
        <v>142</v>
      </c>
      <c r="L32" s="92" t="s">
        <v>663</v>
      </c>
      <c r="M32" s="93">
        <v>40</v>
      </c>
      <c r="N32" s="98"/>
      <c r="O32" s="91"/>
      <c r="P32" s="94"/>
      <c r="Q32" s="93"/>
      <c r="S32" s="74" t="str">
        <f>Table3[[#This Row],[Angler]]</f>
        <v>Mike Garlem</v>
      </c>
      <c r="T32" s="61">
        <f t="shared" ca="1" si="1"/>
        <v>356</v>
      </c>
      <c r="U32" s="88" t="str">
        <f t="shared" si="2"/>
        <v>0</v>
      </c>
      <c r="V32" s="61">
        <f t="shared" ca="1" si="3"/>
        <v>356</v>
      </c>
    </row>
    <row r="33" spans="1:22" ht="18.75">
      <c r="A33" s="75">
        <v>31</v>
      </c>
      <c r="B33" s="153" t="str">
        <f>'classic consolidated'!A32</f>
        <v>Joe Akaki</v>
      </c>
      <c r="C33" s="77">
        <f>VLOOKUP(Table3[[#This Row],[Angler]],events_fished_2020,2,FALSE)</f>
        <v>3</v>
      </c>
      <c r="D33" s="60">
        <f ca="1">VLOOKUP(Table3[[#This Row],[Angler]],best_3_events,8,FALSE)</f>
        <v>350</v>
      </c>
      <c r="E33" s="77" t="str">
        <f>IFERROR(VLOOKUP(Table3[[#This Row],[Angler]],classic,2,FALSE),"0")</f>
        <v>0</v>
      </c>
      <c r="F33" s="78">
        <f t="shared" ca="1" si="0"/>
        <v>350</v>
      </c>
      <c r="G33" s="79">
        <v>31</v>
      </c>
      <c r="H33" s="89" t="s">
        <v>150</v>
      </c>
      <c r="I33" s="90">
        <f t="shared" si="4"/>
        <v>140</v>
      </c>
      <c r="J33" s="86" t="s">
        <v>56</v>
      </c>
      <c r="K33" s="91">
        <f t="shared" si="4"/>
        <v>140</v>
      </c>
      <c r="L33" s="84" t="s">
        <v>58</v>
      </c>
      <c r="M33" s="93">
        <v>40</v>
      </c>
      <c r="N33" s="98"/>
      <c r="O33" s="91"/>
      <c r="P33" s="89"/>
      <c r="Q33" s="93"/>
      <c r="S33" s="74" t="str">
        <f>Table3[[#This Row],[Angler]]</f>
        <v>Joe Akaki</v>
      </c>
      <c r="T33" s="61">
        <f t="shared" ca="1" si="1"/>
        <v>350</v>
      </c>
      <c r="U33" s="88" t="str">
        <f t="shared" si="2"/>
        <v>0</v>
      </c>
      <c r="V33" s="61">
        <f t="shared" ca="1" si="3"/>
        <v>350</v>
      </c>
    </row>
    <row r="34" spans="1:22" ht="18.75">
      <c r="A34" s="75">
        <v>32</v>
      </c>
      <c r="B34" s="153" t="str">
        <f>'classic consolidated'!A33</f>
        <v>Ryan Spencer</v>
      </c>
      <c r="C34" s="77">
        <f>VLOOKUP(Table3[[#This Row],[Angler]],events_fished_2020,2,FALSE)</f>
        <v>2</v>
      </c>
      <c r="D34" s="60">
        <f ca="1">VLOOKUP(Table3[[#This Row],[Angler]],best_3_events,8,FALSE)</f>
        <v>332</v>
      </c>
      <c r="E34" s="77">
        <f>IFERROR(VLOOKUP(Table3[[#This Row],[Angler]],classic,2,FALSE),"0")</f>
        <v>0</v>
      </c>
      <c r="F34" s="78">
        <f t="shared" ca="1" si="0"/>
        <v>332</v>
      </c>
      <c r="G34" s="79">
        <v>32</v>
      </c>
      <c r="H34" s="94" t="s">
        <v>168</v>
      </c>
      <c r="I34" s="90">
        <f t="shared" si="4"/>
        <v>138</v>
      </c>
      <c r="J34" s="82" t="s">
        <v>91</v>
      </c>
      <c r="K34" s="91">
        <f t="shared" si="4"/>
        <v>138</v>
      </c>
      <c r="L34" s="92" t="s">
        <v>154</v>
      </c>
      <c r="M34" s="93">
        <v>40</v>
      </c>
      <c r="N34" s="99"/>
      <c r="O34" s="91"/>
      <c r="P34" s="94"/>
      <c r="Q34" s="93"/>
      <c r="S34" s="74" t="str">
        <f>Table3[[#This Row],[Angler]]</f>
        <v>Ryan Spencer</v>
      </c>
      <c r="T34" s="61">
        <f t="shared" ca="1" si="1"/>
        <v>332</v>
      </c>
      <c r="U34" s="88">
        <f t="shared" si="2"/>
        <v>0</v>
      </c>
      <c r="V34" s="61">
        <f t="shared" ca="1" si="3"/>
        <v>332</v>
      </c>
    </row>
    <row r="35" spans="1:22" ht="18.75">
      <c r="A35" s="75">
        <v>33</v>
      </c>
      <c r="B35" s="76" t="str">
        <f>'classic consolidated'!A34</f>
        <v>Eddie Cheung</v>
      </c>
      <c r="C35" s="77">
        <f>VLOOKUP(Table3[[#This Row],[Angler]],events_fished_2020,2,FALSE)</f>
        <v>2</v>
      </c>
      <c r="D35" s="60">
        <f ca="1">VLOOKUP(Table3[[#This Row],[Angler]],best_3_events,8,FALSE)</f>
        <v>308</v>
      </c>
      <c r="E35" s="77" t="str">
        <f>IFERROR(VLOOKUP(Table3[[#This Row],[Angler]],classic,2,FALSE),"0")</f>
        <v>0</v>
      </c>
      <c r="F35" s="78">
        <f t="shared" ref="F35:F66" ca="1" si="8">SUM(D35,E35)</f>
        <v>308</v>
      </c>
      <c r="G35" s="79">
        <v>33</v>
      </c>
      <c r="H35" s="89" t="s">
        <v>61</v>
      </c>
      <c r="I35" s="90">
        <f t="shared" si="4"/>
        <v>136</v>
      </c>
      <c r="J35" s="86" t="s">
        <v>913</v>
      </c>
      <c r="K35" s="91">
        <f t="shared" si="4"/>
        <v>136</v>
      </c>
      <c r="L35" s="84" t="s">
        <v>664</v>
      </c>
      <c r="M35" s="93">
        <v>40</v>
      </c>
      <c r="N35" s="99"/>
      <c r="O35" s="91"/>
      <c r="P35" s="89"/>
      <c r="Q35" s="93"/>
      <c r="S35" s="74" t="str">
        <f>Table3[[#This Row],[Angler]]</f>
        <v>Eddie Cheung</v>
      </c>
      <c r="T35" s="61">
        <f t="shared" ref="T35:T66" ca="1" si="9">IFERROR(VLOOKUP(S35,best_3_events,8,FALSE),"0")</f>
        <v>308</v>
      </c>
      <c r="U35" s="88" t="str">
        <f t="shared" ref="U35:U67" si="10">IFERROR(VLOOKUP(S35,classic,2,FALSE),"0")</f>
        <v>0</v>
      </c>
      <c r="V35" s="61">
        <f t="shared" ca="1" si="3"/>
        <v>308</v>
      </c>
    </row>
    <row r="36" spans="1:22" ht="18.75">
      <c r="A36" s="75">
        <v>34</v>
      </c>
      <c r="B36" s="153" t="str">
        <f>'classic consolidated'!A35</f>
        <v>Ross Mcvey</v>
      </c>
      <c r="C36" s="77">
        <f>VLOOKUP(Table3[[#This Row],[Angler]],events_fished_2020,2,FALSE)</f>
        <v>2</v>
      </c>
      <c r="D36" s="60">
        <f ca="1">VLOOKUP(Table3[[#This Row],[Angler]],best_3_events,8,FALSE)</f>
        <v>302</v>
      </c>
      <c r="E36" s="77" t="str">
        <f>IFERROR(VLOOKUP(Table3[[#This Row],[Angler]],classic,2,FALSE),"0")</f>
        <v>0</v>
      </c>
      <c r="F36" s="78">
        <f t="shared" ca="1" si="8"/>
        <v>302</v>
      </c>
      <c r="G36" s="79">
        <v>34</v>
      </c>
      <c r="H36" s="94" t="s">
        <v>4</v>
      </c>
      <c r="I36" s="90">
        <f t="shared" si="4"/>
        <v>134</v>
      </c>
      <c r="J36" s="82" t="s">
        <v>113</v>
      </c>
      <c r="K36" s="91">
        <f t="shared" si="4"/>
        <v>134</v>
      </c>
      <c r="L36" s="92" t="s">
        <v>146</v>
      </c>
      <c r="M36" s="93">
        <v>40</v>
      </c>
      <c r="N36" s="98"/>
      <c r="O36" s="91"/>
      <c r="P36" s="94"/>
      <c r="Q36" s="93"/>
      <c r="S36" s="74" t="str">
        <f>Table3[[#This Row],[Angler]]</f>
        <v>Ross Mcvey</v>
      </c>
      <c r="T36" s="61">
        <f t="shared" ca="1" si="9"/>
        <v>302</v>
      </c>
      <c r="U36" s="88" t="str">
        <f t="shared" si="10"/>
        <v>0</v>
      </c>
      <c r="V36" s="61">
        <f t="shared" ca="1" si="3"/>
        <v>302</v>
      </c>
    </row>
    <row r="37" spans="1:22" ht="18.75">
      <c r="A37" s="75">
        <v>35</v>
      </c>
      <c r="B37" s="153" t="str">
        <f>'classic consolidated'!A36</f>
        <v>David Massey</v>
      </c>
      <c r="C37" s="77">
        <f>VLOOKUP(Table3[[#This Row],[Angler]],events_fished_2020,2,FALSE)</f>
        <v>2</v>
      </c>
      <c r="D37" s="60">
        <f ca="1">VLOOKUP(Table3[[#This Row],[Angler]],best_3_events,8,FALSE)</f>
        <v>302</v>
      </c>
      <c r="E37" s="77" t="str">
        <f>IFERROR(VLOOKUP(Table3[[#This Row],[Angler]],classic,2,FALSE),"0")</f>
        <v>0</v>
      </c>
      <c r="F37" s="78">
        <f t="shared" ca="1" si="8"/>
        <v>302</v>
      </c>
      <c r="G37" s="79">
        <v>35</v>
      </c>
      <c r="H37" s="87" t="s">
        <v>23</v>
      </c>
      <c r="I37" s="90">
        <f t="shared" si="4"/>
        <v>132</v>
      </c>
      <c r="J37" s="86" t="s">
        <v>145</v>
      </c>
      <c r="K37" s="91">
        <f t="shared" si="4"/>
        <v>132</v>
      </c>
      <c r="L37" s="84"/>
      <c r="M37" s="93"/>
      <c r="N37" s="99"/>
      <c r="O37" s="91"/>
      <c r="P37" s="89"/>
      <c r="Q37" s="93"/>
      <c r="S37" s="74" t="str">
        <f>Table3[[#This Row],[Angler]]</f>
        <v>David Massey</v>
      </c>
      <c r="T37" s="61">
        <f t="shared" ca="1" si="9"/>
        <v>302</v>
      </c>
      <c r="U37" s="88" t="str">
        <f t="shared" si="10"/>
        <v>0</v>
      </c>
      <c r="V37" s="61">
        <f t="shared" ca="1" si="3"/>
        <v>302</v>
      </c>
    </row>
    <row r="38" spans="1:22" ht="18.75">
      <c r="A38" s="75">
        <v>36</v>
      </c>
      <c r="B38" s="76" t="str">
        <f>'classic consolidated'!A37</f>
        <v>Tomas Henriquez</v>
      </c>
      <c r="C38" s="77">
        <f>VLOOKUP(Table3[[#This Row],[Angler]],events_fished_2020,2,FALSE)</f>
        <v>2</v>
      </c>
      <c r="D38" s="60">
        <f ca="1">VLOOKUP(Table3[[#This Row],[Angler]],best_3_events,8,FALSE)</f>
        <v>292</v>
      </c>
      <c r="E38" s="77" t="str">
        <f>IFERROR(VLOOKUP(Table3[[#This Row],[Angler]],classic,2,FALSE),"0")</f>
        <v>0</v>
      </c>
      <c r="F38" s="78">
        <f t="shared" ca="1" si="8"/>
        <v>292</v>
      </c>
      <c r="G38" s="79">
        <v>36</v>
      </c>
      <c r="H38" s="89" t="s">
        <v>95</v>
      </c>
      <c r="I38" s="90">
        <f t="shared" si="4"/>
        <v>130</v>
      </c>
      <c r="J38" s="82" t="s">
        <v>23</v>
      </c>
      <c r="K38" s="91">
        <f t="shared" si="4"/>
        <v>130</v>
      </c>
      <c r="L38" s="92"/>
      <c r="M38" s="93"/>
      <c r="N38" s="98"/>
      <c r="O38" s="91"/>
      <c r="P38" s="94"/>
      <c r="Q38" s="93"/>
      <c r="S38" s="74" t="str">
        <f>Table3[[#This Row],[Angler]]</f>
        <v>Tomas Henriquez</v>
      </c>
      <c r="T38" s="61">
        <f t="shared" ca="1" si="9"/>
        <v>292</v>
      </c>
      <c r="U38" s="88" t="str">
        <f t="shared" si="10"/>
        <v>0</v>
      </c>
      <c r="V38" s="61">
        <f t="shared" ca="1" si="3"/>
        <v>292</v>
      </c>
    </row>
    <row r="39" spans="1:22" ht="18.75">
      <c r="A39" s="75">
        <v>37</v>
      </c>
      <c r="B39" s="153" t="str">
        <f>'classic consolidated'!A38</f>
        <v>William Johnson</v>
      </c>
      <c r="C39" s="77">
        <f>VLOOKUP(Table3[[#This Row],[Angler]],events_fished_2020,2,FALSE)</f>
        <v>2</v>
      </c>
      <c r="D39" s="60">
        <f ca="1">VLOOKUP(Table3[[#This Row],[Angler]],best_3_events,8,FALSE)</f>
        <v>290</v>
      </c>
      <c r="E39" s="77" t="str">
        <f>IFERROR(VLOOKUP(Table3[[#This Row],[Angler]],classic,2,FALSE),"0")</f>
        <v>0</v>
      </c>
      <c r="F39" s="78">
        <f t="shared" ca="1" si="8"/>
        <v>290</v>
      </c>
      <c r="G39" s="79">
        <v>37</v>
      </c>
      <c r="H39" s="89" t="s">
        <v>149</v>
      </c>
      <c r="I39" s="90">
        <v>40</v>
      </c>
      <c r="J39" s="102" t="s">
        <v>52</v>
      </c>
      <c r="K39" s="91">
        <f t="shared" ref="K39" si="11">SUM(K38-2)</f>
        <v>128</v>
      </c>
      <c r="L39" s="84"/>
      <c r="M39" s="93"/>
      <c r="N39" s="99"/>
      <c r="O39" s="91"/>
      <c r="P39" s="89"/>
      <c r="Q39" s="93"/>
      <c r="S39" s="74" t="str">
        <f>Table3[[#This Row],[Angler]]</f>
        <v>William Johnson</v>
      </c>
      <c r="T39" s="61">
        <f t="shared" ca="1" si="9"/>
        <v>290</v>
      </c>
      <c r="U39" s="88" t="str">
        <f t="shared" si="10"/>
        <v>0</v>
      </c>
      <c r="V39" s="61">
        <f t="shared" ca="1" si="3"/>
        <v>290</v>
      </c>
    </row>
    <row r="40" spans="1:22" ht="18.75">
      <c r="A40" s="75">
        <v>38</v>
      </c>
      <c r="B40" s="153" t="str">
        <f>'classic consolidated'!A39</f>
        <v>Greg Nosar</v>
      </c>
      <c r="C40" s="77">
        <f>VLOOKUP(Table3[[#This Row],[Angler]],events_fished_2020,2,FALSE)</f>
        <v>2</v>
      </c>
      <c r="D40" s="60">
        <f ca="1">VLOOKUP(Table3[[#This Row],[Angler]],best_3_events,8,FALSE)</f>
        <v>262</v>
      </c>
      <c r="E40" s="77" t="str">
        <f>IFERROR(VLOOKUP(Table3[[#This Row],[Angler]],classic,2,FALSE),"0")</f>
        <v>0</v>
      </c>
      <c r="F40" s="78">
        <f t="shared" ca="1" si="8"/>
        <v>262</v>
      </c>
      <c r="G40" s="79">
        <v>46</v>
      </c>
      <c r="H40" s="94" t="s">
        <v>56</v>
      </c>
      <c r="I40" s="90">
        <v>40</v>
      </c>
      <c r="J40" s="102" t="s">
        <v>558</v>
      </c>
      <c r="K40" s="91">
        <f t="shared" ref="K40" si="12">SUM(K39-2)</f>
        <v>126</v>
      </c>
      <c r="L40" s="84"/>
      <c r="M40" s="93"/>
      <c r="N40" s="99"/>
      <c r="O40" s="91"/>
      <c r="P40" s="89"/>
      <c r="Q40" s="93"/>
      <c r="S40" s="74" t="str">
        <f>Table3[[#This Row],[Angler]]</f>
        <v>Greg Nosar</v>
      </c>
      <c r="T40" s="61">
        <f t="shared" ca="1" si="9"/>
        <v>262</v>
      </c>
      <c r="U40" s="88" t="str">
        <f t="shared" si="10"/>
        <v>0</v>
      </c>
      <c r="V40" s="61">
        <f t="shared" ca="1" si="3"/>
        <v>262</v>
      </c>
    </row>
    <row r="41" spans="1:22" ht="18.75">
      <c r="A41" s="75">
        <v>39</v>
      </c>
      <c r="B41" s="153" t="str">
        <f>'classic consolidated'!A40</f>
        <v>Roger Spencer</v>
      </c>
      <c r="C41" s="77">
        <f>VLOOKUP(Table3[[#This Row],[Angler]],events_fished_2020,2,FALSE)</f>
        <v>3</v>
      </c>
      <c r="D41" s="60">
        <f ca="1">VLOOKUP(Table3[[#This Row],[Angler]],best_3_events,8,FALSE)</f>
        <v>252</v>
      </c>
      <c r="E41" s="77" t="str">
        <f>IFERROR(VLOOKUP(Table3[[#This Row],[Angler]],classic,2,FALSE),"0")</f>
        <v>0</v>
      </c>
      <c r="F41" s="78">
        <f t="shared" ca="1" si="8"/>
        <v>252</v>
      </c>
      <c r="G41" s="79">
        <v>43</v>
      </c>
      <c r="H41" s="89" t="s">
        <v>102</v>
      </c>
      <c r="I41" s="90">
        <v>40</v>
      </c>
      <c r="J41" s="102" t="s">
        <v>561</v>
      </c>
      <c r="K41" s="91">
        <f t="shared" ref="K41" si="13">SUM(K40-2)</f>
        <v>124</v>
      </c>
      <c r="L41" s="84"/>
      <c r="M41" s="93"/>
      <c r="N41" s="99"/>
      <c r="O41" s="91"/>
      <c r="P41" s="89"/>
      <c r="Q41" s="93"/>
      <c r="S41" s="74" t="str">
        <f>Table3[[#This Row],[Angler]]</f>
        <v>Roger Spencer</v>
      </c>
      <c r="T41" s="61">
        <f t="shared" ca="1" si="9"/>
        <v>252</v>
      </c>
      <c r="U41" s="88" t="str">
        <f t="shared" si="10"/>
        <v>0</v>
      </c>
      <c r="V41" s="61">
        <f t="shared" ca="1" si="3"/>
        <v>252</v>
      </c>
    </row>
    <row r="42" spans="1:22" ht="18.75">
      <c r="A42" s="75">
        <v>40</v>
      </c>
      <c r="B42" s="76" t="str">
        <f>'classic consolidated'!A41</f>
        <v>Sea Obrien</v>
      </c>
      <c r="C42" s="77">
        <f>VLOOKUP(Table3[[#This Row],[Angler]],events_fished_2020,2,FALSE)</f>
        <v>2</v>
      </c>
      <c r="D42" s="60">
        <f ca="1">VLOOKUP(Table3[[#This Row],[Angler]],best_3_events,8,FALSE)</f>
        <v>80</v>
      </c>
      <c r="E42" s="77">
        <f>IFERROR(VLOOKUP(Table3[[#This Row],[Angler]],classic,2,FALSE),"0")</f>
        <v>168</v>
      </c>
      <c r="F42" s="78">
        <f t="shared" ca="1" si="8"/>
        <v>248</v>
      </c>
      <c r="G42" s="79">
        <v>44</v>
      </c>
      <c r="H42" s="89" t="s">
        <v>121</v>
      </c>
      <c r="I42" s="90">
        <v>40</v>
      </c>
      <c r="J42" s="102" t="s">
        <v>71</v>
      </c>
      <c r="K42" s="91">
        <v>40</v>
      </c>
      <c r="L42" s="92"/>
      <c r="M42" s="93"/>
      <c r="N42" s="98"/>
      <c r="O42" s="91"/>
      <c r="P42" s="94"/>
      <c r="Q42" s="93"/>
      <c r="S42" s="74" t="str">
        <f>Table3[[#This Row],[Angler]]</f>
        <v>Sea Obrien</v>
      </c>
      <c r="T42" s="61">
        <f t="shared" ca="1" si="9"/>
        <v>80</v>
      </c>
      <c r="U42" s="88">
        <f t="shared" si="10"/>
        <v>168</v>
      </c>
      <c r="V42" s="61">
        <f t="shared" ca="1" si="3"/>
        <v>248</v>
      </c>
    </row>
    <row r="43" spans="1:22" ht="18.75">
      <c r="A43" s="75">
        <v>41</v>
      </c>
      <c r="B43" s="76" t="str">
        <f>'classic consolidated'!A42</f>
        <v>Pete Wenzel</v>
      </c>
      <c r="C43" s="77">
        <f>VLOOKUP(Table3[[#This Row],[Angler]],events_fished_2020,2,FALSE)</f>
        <v>3</v>
      </c>
      <c r="D43" s="60">
        <f ca="1">VLOOKUP(Table3[[#This Row],[Angler]],best_3_events,8,FALSE)</f>
        <v>238</v>
      </c>
      <c r="E43" s="77" t="str">
        <f>IFERROR(VLOOKUP(Table3[[#This Row],[Angler]],classic,2,FALSE),"0")</f>
        <v>0</v>
      </c>
      <c r="F43" s="78">
        <f t="shared" ca="1" si="8"/>
        <v>238</v>
      </c>
      <c r="G43" s="79">
        <v>42</v>
      </c>
      <c r="H43" s="94" t="s">
        <v>22</v>
      </c>
      <c r="I43" s="90">
        <v>40</v>
      </c>
      <c r="J43" s="102" t="s">
        <v>121</v>
      </c>
      <c r="K43" s="103">
        <v>40</v>
      </c>
      <c r="L43" s="92"/>
      <c r="M43" s="93"/>
      <c r="N43" s="98"/>
      <c r="O43" s="91"/>
      <c r="P43" s="94"/>
      <c r="Q43" s="93"/>
      <c r="S43" s="74" t="str">
        <f>Table3[[#This Row],[Angler]]</f>
        <v>Pete Wenzel</v>
      </c>
      <c r="T43" s="61">
        <f t="shared" ca="1" si="9"/>
        <v>238</v>
      </c>
      <c r="U43" s="88" t="str">
        <f t="shared" si="10"/>
        <v>0</v>
      </c>
      <c r="V43" s="61">
        <f t="shared" ca="1" si="3"/>
        <v>238</v>
      </c>
    </row>
    <row r="44" spans="1:22" ht="18.75">
      <c r="A44" s="75">
        <v>42</v>
      </c>
      <c r="B44" s="153" t="str">
        <f>'classic consolidated'!A43</f>
        <v>Michael Case</v>
      </c>
      <c r="C44" s="77">
        <f>VLOOKUP(Table3[[#This Row],[Angler]],events_fished_2020,2,FALSE)</f>
        <v>2</v>
      </c>
      <c r="D44" s="60">
        <f ca="1">VLOOKUP(Table3[[#This Row],[Angler]],best_3_events,8,FALSE)</f>
        <v>210</v>
      </c>
      <c r="E44" s="77" t="str">
        <f>IFERROR(VLOOKUP(Table3[[#This Row],[Angler]],classic,2,FALSE),"0")</f>
        <v>0</v>
      </c>
      <c r="F44" s="78">
        <f t="shared" ca="1" si="8"/>
        <v>210</v>
      </c>
      <c r="G44" s="79">
        <v>40</v>
      </c>
      <c r="H44" s="89" t="s">
        <v>20</v>
      </c>
      <c r="I44" s="90">
        <v>40</v>
      </c>
      <c r="J44" s="102" t="s">
        <v>564</v>
      </c>
      <c r="K44" s="103">
        <v>40</v>
      </c>
      <c r="L44" s="97"/>
      <c r="M44" s="93"/>
      <c r="N44" s="101"/>
      <c r="O44" s="91"/>
      <c r="P44" s="80"/>
      <c r="Q44" s="93"/>
      <c r="S44" s="74" t="str">
        <f>Table3[[#This Row],[Angler]]</f>
        <v>Michael Case</v>
      </c>
      <c r="T44" s="61">
        <f t="shared" ca="1" si="9"/>
        <v>210</v>
      </c>
      <c r="U44" s="88" t="str">
        <f t="shared" si="10"/>
        <v>0</v>
      </c>
      <c r="V44" s="61">
        <f t="shared" ca="1" si="3"/>
        <v>210</v>
      </c>
    </row>
    <row r="45" spans="1:22" ht="18.75">
      <c r="A45" s="75">
        <v>43</v>
      </c>
      <c r="B45" s="153" t="str">
        <f>'classic consolidated'!A44</f>
        <v>Alex Fiolka</v>
      </c>
      <c r="C45" s="77">
        <f>VLOOKUP(Table3[[#This Row],[Angler]],events_fished_2020,2,FALSE)</f>
        <v>1</v>
      </c>
      <c r="D45" s="60">
        <f ca="1">VLOOKUP(Table3[[#This Row],[Angler]],best_3_events,8,FALSE)</f>
        <v>200</v>
      </c>
      <c r="E45" s="77" t="str">
        <f>IFERROR(VLOOKUP(Table3[[#This Row],[Angler]],classic,2,FALSE),"0")</f>
        <v>0</v>
      </c>
      <c r="F45" s="78">
        <f t="shared" ca="1" si="8"/>
        <v>200</v>
      </c>
      <c r="G45" s="79">
        <v>47</v>
      </c>
      <c r="H45" s="89" t="s">
        <v>113</v>
      </c>
      <c r="I45" s="90">
        <v>40</v>
      </c>
      <c r="J45" s="102" t="s">
        <v>565</v>
      </c>
      <c r="K45" s="103">
        <v>40</v>
      </c>
      <c r="L45" s="92"/>
      <c r="M45" s="93"/>
      <c r="N45" s="98"/>
      <c r="O45" s="91"/>
      <c r="P45" s="94"/>
      <c r="Q45" s="93"/>
      <c r="S45" s="74" t="str">
        <f>Table3[[#This Row],[Angler]]</f>
        <v>Alex Fiolka</v>
      </c>
      <c r="T45" s="61">
        <f t="shared" ca="1" si="9"/>
        <v>200</v>
      </c>
      <c r="U45" s="88" t="str">
        <f t="shared" si="10"/>
        <v>0</v>
      </c>
      <c r="V45" s="61">
        <f t="shared" ca="1" si="3"/>
        <v>200</v>
      </c>
    </row>
    <row r="46" spans="1:22" ht="18.75">
      <c r="A46" s="75">
        <v>44</v>
      </c>
      <c r="B46" s="153" t="str">
        <f>'classic consolidated'!A45</f>
        <v>Kyle Hernandez</v>
      </c>
      <c r="C46" s="77">
        <f>VLOOKUP(Table3[[#This Row],[Angler]],events_fished_2020,2,FALSE)</f>
        <v>2</v>
      </c>
      <c r="D46" s="60">
        <f ca="1">VLOOKUP(Table3[[#This Row],[Angler]],best_3_events,8,FALSE)</f>
        <v>198</v>
      </c>
      <c r="E46" s="77" t="str">
        <f>IFERROR(VLOOKUP(Table3[[#This Row],[Angler]],classic,2,FALSE),"0")</f>
        <v>0</v>
      </c>
      <c r="F46" s="78">
        <f t="shared" ca="1" si="8"/>
        <v>198</v>
      </c>
      <c r="G46" s="79">
        <v>39</v>
      </c>
      <c r="H46" s="94" t="s">
        <v>26</v>
      </c>
      <c r="I46" s="90">
        <v>40</v>
      </c>
      <c r="J46" s="102" t="s">
        <v>119</v>
      </c>
      <c r="K46" s="103">
        <v>40</v>
      </c>
      <c r="L46" s="95"/>
      <c r="M46" s="93"/>
      <c r="N46" s="100"/>
      <c r="O46" s="91"/>
      <c r="P46" s="87"/>
      <c r="Q46" s="93"/>
      <c r="S46" s="74" t="str">
        <f>Table3[[#This Row],[Angler]]</f>
        <v>Kyle Hernandez</v>
      </c>
      <c r="T46" s="61">
        <f t="shared" ca="1" si="9"/>
        <v>198</v>
      </c>
      <c r="U46" s="88" t="str">
        <f t="shared" si="10"/>
        <v>0</v>
      </c>
      <c r="V46" s="61">
        <f t="shared" ca="1" si="3"/>
        <v>198</v>
      </c>
    </row>
    <row r="47" spans="1:22" ht="18.75">
      <c r="A47" s="75">
        <v>45</v>
      </c>
      <c r="B47" s="153" t="str">
        <f>'classic consolidated'!A46</f>
        <v>William Butler</v>
      </c>
      <c r="C47" s="77">
        <f>VLOOKUP(Table3[[#This Row],[Angler]],events_fished_2020,2,FALSE)</f>
        <v>1</v>
      </c>
      <c r="D47" s="60">
        <f ca="1">VLOOKUP(Table3[[#This Row],[Angler]],best_3_events,8,FALSE)</f>
        <v>196</v>
      </c>
      <c r="E47" s="77" t="str">
        <f>IFERROR(VLOOKUP(Table3[[#This Row],[Angler]],classic,2,FALSE),"0")</f>
        <v>0</v>
      </c>
      <c r="F47" s="78">
        <f t="shared" ca="1" si="8"/>
        <v>196</v>
      </c>
      <c r="G47" s="79">
        <v>45</v>
      </c>
      <c r="H47" s="94" t="s">
        <v>142</v>
      </c>
      <c r="I47" s="90">
        <v>40</v>
      </c>
      <c r="J47" s="102"/>
      <c r="K47" s="103"/>
      <c r="L47" s="84"/>
      <c r="M47" s="93"/>
      <c r="N47" s="99"/>
      <c r="O47" s="91"/>
      <c r="P47" s="89"/>
      <c r="Q47" s="93"/>
      <c r="S47" s="74" t="str">
        <f>Table3[[#This Row],[Angler]]</f>
        <v>William Butler</v>
      </c>
      <c r="T47" s="61">
        <f t="shared" ca="1" si="9"/>
        <v>196</v>
      </c>
      <c r="U47" s="88" t="str">
        <f t="shared" si="10"/>
        <v>0</v>
      </c>
      <c r="V47" s="61">
        <f t="shared" ca="1" si="3"/>
        <v>196</v>
      </c>
    </row>
    <row r="48" spans="1:22" ht="18.75">
      <c r="A48" s="75">
        <v>46</v>
      </c>
      <c r="B48" s="76" t="str">
        <f>'classic consolidated'!A47</f>
        <v>Bobby Hundemer</v>
      </c>
      <c r="C48" s="77">
        <f>VLOOKUP(Table3[[#This Row],[Angler]],events_fished_2020,2,FALSE)</f>
        <v>2</v>
      </c>
      <c r="D48" s="60">
        <f ca="1">VLOOKUP(Table3[[#This Row],[Angler]],best_3_events,8,FALSE)</f>
        <v>190</v>
      </c>
      <c r="E48" s="77" t="str">
        <f>IFERROR(VLOOKUP(Table3[[#This Row],[Angler]],classic,2,FALSE),"0")</f>
        <v>0</v>
      </c>
      <c r="F48" s="78">
        <f t="shared" ca="1" si="8"/>
        <v>190</v>
      </c>
      <c r="G48" s="79">
        <v>38</v>
      </c>
      <c r="H48" s="89" t="s">
        <v>154</v>
      </c>
      <c r="I48" s="90">
        <v>40</v>
      </c>
      <c r="J48" s="102"/>
      <c r="K48" s="103"/>
      <c r="L48" s="92"/>
      <c r="M48" s="93"/>
      <c r="N48" s="98"/>
      <c r="O48" s="91"/>
      <c r="P48" s="94"/>
      <c r="Q48" s="93"/>
      <c r="S48" s="74" t="str">
        <f>Table3[[#This Row],[Angler]]</f>
        <v>Bobby Hundemer</v>
      </c>
      <c r="T48" s="61">
        <f t="shared" ca="1" si="9"/>
        <v>190</v>
      </c>
      <c r="U48" s="88" t="str">
        <f t="shared" si="10"/>
        <v>0</v>
      </c>
      <c r="V48" s="61">
        <f t="shared" ca="1" si="3"/>
        <v>190</v>
      </c>
    </row>
    <row r="49" spans="1:22" ht="18.75">
      <c r="A49" s="75">
        <v>47</v>
      </c>
      <c r="B49" s="153" t="str">
        <f>'classic consolidated'!A48</f>
        <v>Cilla Johnson</v>
      </c>
      <c r="C49" s="77">
        <f>VLOOKUP(Table3[[#This Row],[Angler]],events_fished_2020,2,FALSE)</f>
        <v>1</v>
      </c>
      <c r="D49" s="60">
        <f ca="1">VLOOKUP(Table3[[#This Row],[Angler]],best_3_events,8,FALSE)</f>
        <v>178</v>
      </c>
      <c r="E49" s="77" t="str">
        <f>IFERROR(VLOOKUP(Table3[[#This Row],[Angler]],classic,2,FALSE),"0")</f>
        <v>0</v>
      </c>
      <c r="F49" s="78">
        <f t="shared" ca="1" si="8"/>
        <v>178</v>
      </c>
      <c r="G49" s="79">
        <v>41</v>
      </c>
      <c r="H49" s="94" t="s">
        <v>52</v>
      </c>
      <c r="I49" s="90">
        <v>40</v>
      </c>
      <c r="J49" s="102"/>
      <c r="K49" s="103"/>
      <c r="L49" s="84"/>
      <c r="M49" s="93"/>
      <c r="N49" s="99"/>
      <c r="O49" s="91"/>
      <c r="P49" s="89"/>
      <c r="Q49" s="93"/>
      <c r="S49" s="74" t="str">
        <f>Table3[[#This Row],[Angler]]</f>
        <v>Cilla Johnson</v>
      </c>
      <c r="T49" s="61">
        <f t="shared" ca="1" si="9"/>
        <v>178</v>
      </c>
      <c r="U49" s="88" t="str">
        <f t="shared" si="10"/>
        <v>0</v>
      </c>
      <c r="V49" s="61">
        <f t="shared" ca="1" si="3"/>
        <v>178</v>
      </c>
    </row>
    <row r="50" spans="1:22" ht="18.75">
      <c r="A50" s="75">
        <v>48</v>
      </c>
      <c r="B50" s="76" t="str">
        <f>'classic consolidated'!A49</f>
        <v>Kelton Zacharias</v>
      </c>
      <c r="C50" s="77">
        <f>VLOOKUP(Table3[[#This Row],[Angler]],events_fished_2020,2,FALSE)</f>
        <v>1</v>
      </c>
      <c r="D50" s="60">
        <f ca="1">VLOOKUP(Table3[[#This Row],[Angler]],best_3_events,8,FALSE)</f>
        <v>152</v>
      </c>
      <c r="E50" s="77" t="str">
        <f>IFERROR(VLOOKUP(Table3[[#This Row],[Angler]],classic,2,FALSE),"0")</f>
        <v>0</v>
      </c>
      <c r="F50" s="78">
        <f t="shared" ca="1" si="8"/>
        <v>152</v>
      </c>
      <c r="G50" s="79">
        <v>48</v>
      </c>
      <c r="H50" s="94" t="s">
        <v>119</v>
      </c>
      <c r="I50" s="90">
        <v>40</v>
      </c>
      <c r="J50" s="102"/>
      <c r="K50" s="103"/>
      <c r="L50" s="84"/>
      <c r="M50" s="93"/>
      <c r="N50" s="99"/>
      <c r="O50" s="91"/>
      <c r="P50" s="89"/>
      <c r="Q50" s="93"/>
      <c r="S50" s="74" t="str">
        <f>Table3[[#This Row],[Angler]]</f>
        <v>Kelton Zacharias</v>
      </c>
      <c r="T50" s="61">
        <f t="shared" ca="1" si="9"/>
        <v>152</v>
      </c>
      <c r="U50" s="88" t="str">
        <f t="shared" si="10"/>
        <v>0</v>
      </c>
      <c r="V50" s="61">
        <f t="shared" ca="1" si="3"/>
        <v>152</v>
      </c>
    </row>
    <row r="51" spans="1:22" ht="18.75">
      <c r="A51" s="75">
        <v>49</v>
      </c>
      <c r="B51" s="153" t="str">
        <f>'classic consolidated'!A50</f>
        <v>Kodi Bowers</v>
      </c>
      <c r="C51" s="77">
        <f>VLOOKUP(Table3[[#This Row],[Angler]],events_fished_2020,2,FALSE)</f>
        <v>1</v>
      </c>
      <c r="D51" s="60">
        <f ca="1">VLOOKUP(Table3[[#This Row],[Angler]],best_3_events,8,FALSE)</f>
        <v>146</v>
      </c>
      <c r="E51" s="77" t="str">
        <f>IFERROR(VLOOKUP(Table3[[#This Row],[Angler]],classic,2,FALSE),"0")</f>
        <v>0</v>
      </c>
      <c r="F51" s="78">
        <f t="shared" ca="1" si="8"/>
        <v>146</v>
      </c>
      <c r="G51" s="79">
        <v>49</v>
      </c>
      <c r="H51" s="89" t="s">
        <v>146</v>
      </c>
      <c r="I51" s="90">
        <v>40</v>
      </c>
      <c r="J51" s="102"/>
      <c r="K51" s="103"/>
      <c r="L51" s="92"/>
      <c r="M51" s="93"/>
      <c r="N51" s="98"/>
      <c r="O51" s="91"/>
      <c r="P51" s="94"/>
      <c r="Q51" s="93"/>
      <c r="S51" s="74" t="str">
        <f>Table3[[#This Row],[Angler]]</f>
        <v>Kodi Bowers</v>
      </c>
      <c r="T51" s="61">
        <f t="shared" ca="1" si="9"/>
        <v>146</v>
      </c>
      <c r="U51" s="88" t="str">
        <f t="shared" si="10"/>
        <v>0</v>
      </c>
      <c r="V51" s="61">
        <f t="shared" ca="1" si="3"/>
        <v>146</v>
      </c>
    </row>
    <row r="52" spans="1:22" ht="18.75">
      <c r="A52" s="75">
        <v>50</v>
      </c>
      <c r="B52" s="153" t="str">
        <f>'classic consolidated'!A51</f>
        <v>Timothy Jennings</v>
      </c>
      <c r="C52" s="77">
        <f>VLOOKUP(Table3[[#This Row],[Angler]],events_fished_2020,2,FALSE)</f>
        <v>1</v>
      </c>
      <c r="D52" s="60">
        <f ca="1">VLOOKUP(Table3[[#This Row],[Angler]],best_3_events,8,FALSE)</f>
        <v>144</v>
      </c>
      <c r="E52" s="77" t="str">
        <f>IFERROR(VLOOKUP(Table3[[#This Row],[Angler]],classic,2,FALSE),"0")</f>
        <v>0</v>
      </c>
      <c r="F52" s="78">
        <f t="shared" ca="1" si="8"/>
        <v>144</v>
      </c>
      <c r="G52" s="79">
        <v>50</v>
      </c>
      <c r="H52" s="94" t="s">
        <v>63</v>
      </c>
      <c r="I52" s="90">
        <v>40</v>
      </c>
      <c r="J52" s="102"/>
      <c r="K52" s="103"/>
      <c r="L52" s="84"/>
      <c r="M52" s="93"/>
      <c r="N52" s="99"/>
      <c r="O52" s="91"/>
      <c r="P52" s="89"/>
      <c r="Q52" s="93"/>
      <c r="S52" s="74" t="str">
        <f>Table3[[#This Row],[Angler]]</f>
        <v>Timothy Jennings</v>
      </c>
      <c r="T52" s="61">
        <f t="shared" ca="1" si="9"/>
        <v>144</v>
      </c>
      <c r="U52" s="88" t="str">
        <f t="shared" si="10"/>
        <v>0</v>
      </c>
      <c r="V52" s="61">
        <f t="shared" ca="1" si="3"/>
        <v>144</v>
      </c>
    </row>
    <row r="53" spans="1:22" ht="18.75">
      <c r="A53" s="75">
        <v>51</v>
      </c>
      <c r="B53" s="153" t="str">
        <f>'classic consolidated'!A52</f>
        <v>Joshua Evans</v>
      </c>
      <c r="C53" s="77">
        <f>VLOOKUP(Table3[[#This Row],[Angler]],events_fished_2020,2,FALSE)</f>
        <v>1</v>
      </c>
      <c r="D53" s="60">
        <f ca="1">VLOOKUP(Table3[[#This Row],[Angler]],best_3_events,8,FALSE)</f>
        <v>140</v>
      </c>
      <c r="E53" s="77" t="str">
        <f>IFERROR(VLOOKUP(Table3[[#This Row],[Angler]],classic,2,FALSE),"0")</f>
        <v>0</v>
      </c>
      <c r="F53" s="78">
        <f t="shared" ca="1" si="8"/>
        <v>140</v>
      </c>
      <c r="G53" s="79">
        <v>51</v>
      </c>
      <c r="H53" s="87"/>
      <c r="I53" s="90" t="str">
        <f t="shared" ref="I53:I94" si="14">IF(H53&lt;&gt;"",I52-2,"")</f>
        <v/>
      </c>
      <c r="J53" s="102"/>
      <c r="K53" s="103"/>
      <c r="L53" s="92"/>
      <c r="M53" s="93"/>
      <c r="N53" s="98"/>
      <c r="O53" s="91"/>
      <c r="P53" s="94"/>
      <c r="Q53" s="93"/>
      <c r="S53" s="74" t="str">
        <f>Table3[[#This Row],[Angler]]</f>
        <v>Joshua Evans</v>
      </c>
      <c r="T53" s="61">
        <f t="shared" ca="1" si="9"/>
        <v>140</v>
      </c>
      <c r="U53" s="88" t="str">
        <f t="shared" si="10"/>
        <v>0</v>
      </c>
      <c r="V53" s="61">
        <f t="shared" ca="1" si="3"/>
        <v>140</v>
      </c>
    </row>
    <row r="54" spans="1:22" ht="18.75">
      <c r="A54" s="75">
        <v>52</v>
      </c>
      <c r="B54" s="153" t="str">
        <f>'classic consolidated'!A53</f>
        <v>Zachary Fong</v>
      </c>
      <c r="C54" s="77">
        <f>VLOOKUP(Table3[[#This Row],[Angler]],events_fished_2020,2,FALSE)</f>
        <v>1</v>
      </c>
      <c r="D54" s="60">
        <f ca="1">VLOOKUP(Table3[[#This Row],[Angler]],best_3_events,8,FALSE)</f>
        <v>136</v>
      </c>
      <c r="E54" s="77" t="str">
        <f>IFERROR(VLOOKUP(Table3[[#This Row],[Angler]],classic,2,FALSE),"0")</f>
        <v>0</v>
      </c>
      <c r="F54" s="78">
        <f t="shared" ca="1" si="8"/>
        <v>136</v>
      </c>
      <c r="G54" s="79">
        <v>52</v>
      </c>
      <c r="H54" s="80"/>
      <c r="I54" s="90" t="str">
        <f t="shared" si="14"/>
        <v/>
      </c>
      <c r="J54" s="102"/>
      <c r="K54" s="103"/>
      <c r="L54" s="84"/>
      <c r="M54" s="93"/>
      <c r="N54" s="99"/>
      <c r="O54" s="91"/>
      <c r="P54" s="89"/>
      <c r="Q54" s="93"/>
      <c r="S54" s="74" t="str">
        <f>Table3[[#This Row],[Angler]]</f>
        <v>Zachary Fong</v>
      </c>
      <c r="T54" s="61">
        <f t="shared" ca="1" si="9"/>
        <v>136</v>
      </c>
      <c r="U54" s="88" t="str">
        <f t="shared" si="10"/>
        <v>0</v>
      </c>
      <c r="V54" s="61">
        <f t="shared" ca="1" si="3"/>
        <v>136</v>
      </c>
    </row>
    <row r="55" spans="1:22" ht="18.75">
      <c r="A55" s="75">
        <v>53</v>
      </c>
      <c r="B55" s="76" t="str">
        <f>'classic consolidated'!A54</f>
        <v>Benjamine Orr</v>
      </c>
      <c r="C55" s="77">
        <f>VLOOKUP(Table3[[#This Row],[Angler]],events_fished_2020,2,FALSE)</f>
        <v>1</v>
      </c>
      <c r="D55" s="60">
        <f ca="1">VLOOKUP(Table3[[#This Row],[Angler]],best_3_events,8,FALSE)</f>
        <v>130</v>
      </c>
      <c r="E55" s="77" t="str">
        <f>IFERROR(VLOOKUP(Table3[[#This Row],[Angler]],classic,2,FALSE),"0")</f>
        <v>0</v>
      </c>
      <c r="F55" s="78">
        <f t="shared" ca="1" si="8"/>
        <v>130</v>
      </c>
      <c r="G55" s="79">
        <v>53</v>
      </c>
      <c r="H55" s="89"/>
      <c r="I55" s="90" t="str">
        <f t="shared" si="14"/>
        <v/>
      </c>
      <c r="J55" s="102"/>
      <c r="K55" s="103"/>
      <c r="L55" s="92"/>
      <c r="M55" s="104"/>
      <c r="N55" s="105"/>
      <c r="O55" s="91"/>
      <c r="P55" s="106"/>
      <c r="Q55" s="107"/>
      <c r="S55" s="74" t="str">
        <f>Table3[[#This Row],[Angler]]</f>
        <v>Benjamine Orr</v>
      </c>
      <c r="T55" s="61">
        <f t="shared" ca="1" si="9"/>
        <v>130</v>
      </c>
      <c r="U55" s="88" t="str">
        <f t="shared" si="10"/>
        <v>0</v>
      </c>
      <c r="V55" s="61">
        <f t="shared" ca="1" si="3"/>
        <v>130</v>
      </c>
    </row>
    <row r="56" spans="1:22" ht="18.75">
      <c r="A56" s="75">
        <v>54</v>
      </c>
      <c r="B56" s="153" t="str">
        <f>'classic consolidated'!A55</f>
        <v>John Milchling</v>
      </c>
      <c r="C56" s="77">
        <f>VLOOKUP(Table3[[#This Row],[Angler]],events_fished_2020,2,FALSE)</f>
        <v>1</v>
      </c>
      <c r="D56" s="60">
        <f ca="1">VLOOKUP(Table3[[#This Row],[Angler]],best_3_events,8,FALSE)</f>
        <v>126</v>
      </c>
      <c r="E56" s="77" t="str">
        <f>IFERROR(VLOOKUP(Table3[[#This Row],[Angler]],classic,2,FALSE),"0")</f>
        <v>0</v>
      </c>
      <c r="F56" s="78">
        <f t="shared" ca="1" si="8"/>
        <v>126</v>
      </c>
      <c r="G56" s="79">
        <v>54</v>
      </c>
      <c r="H56" s="94"/>
      <c r="I56" s="90" t="str">
        <f t="shared" si="14"/>
        <v/>
      </c>
      <c r="J56" s="102"/>
      <c r="K56" s="103"/>
      <c r="L56" s="84"/>
      <c r="M56" s="108"/>
      <c r="N56" s="105"/>
      <c r="O56" s="91"/>
      <c r="P56" s="106"/>
      <c r="Q56" s="107"/>
      <c r="S56" s="74" t="str">
        <f>Table3[[#This Row],[Angler]]</f>
        <v>John Milchling</v>
      </c>
      <c r="T56" s="61">
        <f t="shared" ca="1" si="9"/>
        <v>126</v>
      </c>
      <c r="U56" s="88" t="str">
        <f t="shared" si="10"/>
        <v>0</v>
      </c>
      <c r="V56" s="61">
        <f t="shared" ca="1" si="3"/>
        <v>126</v>
      </c>
    </row>
    <row r="57" spans="1:22" ht="18.75">
      <c r="A57" s="75">
        <v>55</v>
      </c>
      <c r="B57" s="153" t="str">
        <f>'classic consolidated'!A56</f>
        <v>Dirk Vandervaart</v>
      </c>
      <c r="C57" s="77">
        <f>VLOOKUP(Table3[[#This Row],[Angler]],events_fished_2020,2,FALSE)</f>
        <v>2</v>
      </c>
      <c r="D57" s="60">
        <f ca="1">VLOOKUP(Table3[[#This Row],[Angler]],best_3_events,8,FALSE)</f>
        <v>80</v>
      </c>
      <c r="E57" s="77" t="str">
        <f>IFERROR(VLOOKUP(Table3[[#This Row],[Angler]],classic,2,FALSE),"0")</f>
        <v>0</v>
      </c>
      <c r="F57" s="78">
        <f t="shared" ca="1" si="8"/>
        <v>80</v>
      </c>
      <c r="G57" s="79">
        <v>55</v>
      </c>
      <c r="H57" s="89"/>
      <c r="I57" s="90" t="str">
        <f t="shared" si="14"/>
        <v/>
      </c>
      <c r="J57" s="102"/>
      <c r="K57" s="103"/>
      <c r="L57" s="92"/>
      <c r="M57" s="104"/>
      <c r="N57" s="105"/>
      <c r="O57" s="91"/>
      <c r="P57" s="106"/>
      <c r="Q57" s="107"/>
      <c r="S57" s="74" t="str">
        <f>Table3[[#This Row],[Angler]]</f>
        <v>Dirk Vandervaart</v>
      </c>
      <c r="T57" s="61">
        <f t="shared" ca="1" si="9"/>
        <v>80</v>
      </c>
      <c r="U57" s="88" t="str">
        <f t="shared" si="10"/>
        <v>0</v>
      </c>
      <c r="V57" s="61">
        <f t="shared" ca="1" si="3"/>
        <v>80</v>
      </c>
    </row>
    <row r="58" spans="1:22" ht="18.75">
      <c r="A58" s="75">
        <v>56</v>
      </c>
      <c r="B58" s="76" t="str">
        <f>'classic consolidated'!A57</f>
        <v>Shane M</v>
      </c>
      <c r="C58" s="77">
        <f>VLOOKUP(Table3[[#This Row],[Angler]],events_fished_2020,2,FALSE)</f>
        <v>1</v>
      </c>
      <c r="D58" s="60">
        <f ca="1">VLOOKUP(Table3[[#This Row],[Angler]],best_3_events,8,FALSE)</f>
        <v>40</v>
      </c>
      <c r="E58" s="77" t="str">
        <f>IFERROR(VLOOKUP(Table3[[#This Row],[Angler]],classic,2,FALSE),"0")</f>
        <v>0</v>
      </c>
      <c r="F58" s="78">
        <f t="shared" ca="1" si="8"/>
        <v>40</v>
      </c>
      <c r="G58" s="79">
        <v>56</v>
      </c>
      <c r="H58" s="94"/>
      <c r="I58" s="90" t="str">
        <f t="shared" si="14"/>
        <v/>
      </c>
      <c r="J58" s="102"/>
      <c r="K58" s="103"/>
      <c r="L58" s="84"/>
      <c r="M58" s="108"/>
      <c r="N58" s="105"/>
      <c r="O58" s="91"/>
      <c r="P58" s="106"/>
      <c r="Q58" s="107"/>
      <c r="S58" s="74" t="str">
        <f>Table3[[#This Row],[Angler]]</f>
        <v>Shane M</v>
      </c>
      <c r="T58" s="61">
        <f t="shared" ca="1" si="9"/>
        <v>40</v>
      </c>
      <c r="U58" s="88" t="str">
        <f t="shared" si="10"/>
        <v>0</v>
      </c>
      <c r="V58" s="61">
        <f t="shared" ca="1" si="3"/>
        <v>40</v>
      </c>
    </row>
    <row r="59" spans="1:22" ht="18.75">
      <c r="A59" s="75">
        <v>57</v>
      </c>
      <c r="B59" s="153" t="str">
        <f>'classic consolidated'!A58</f>
        <v>James Cobb</v>
      </c>
      <c r="C59" s="77">
        <f>VLOOKUP(Table3[[#This Row],[Angler]],events_fished_2020,2,FALSE)</f>
        <v>1</v>
      </c>
      <c r="D59" s="60">
        <f ca="1">VLOOKUP(Table3[[#This Row],[Angler]],best_3_events,8,FALSE)</f>
        <v>40</v>
      </c>
      <c r="E59" s="77" t="str">
        <f>IFERROR(VLOOKUP(Table3[[#This Row],[Angler]],classic,2,FALSE),"0")</f>
        <v>0</v>
      </c>
      <c r="F59" s="78">
        <f t="shared" ca="1" si="8"/>
        <v>40</v>
      </c>
      <c r="G59" s="79">
        <v>57</v>
      </c>
      <c r="H59" s="89"/>
      <c r="I59" s="90" t="str">
        <f t="shared" si="14"/>
        <v/>
      </c>
      <c r="J59" s="102"/>
      <c r="K59" s="103"/>
      <c r="L59" s="92"/>
      <c r="M59" s="104"/>
      <c r="N59" s="105"/>
      <c r="O59" s="91"/>
      <c r="P59" s="106"/>
      <c r="Q59" s="107"/>
      <c r="S59" s="74" t="str">
        <f>Table3[[#This Row],[Angler]]</f>
        <v>James Cobb</v>
      </c>
      <c r="T59" s="61">
        <f t="shared" ca="1" si="9"/>
        <v>40</v>
      </c>
      <c r="U59" s="88" t="str">
        <f t="shared" si="10"/>
        <v>0</v>
      </c>
      <c r="V59" s="61">
        <f t="shared" ca="1" si="3"/>
        <v>40</v>
      </c>
    </row>
    <row r="60" spans="1:22" ht="18.75">
      <c r="A60" s="75">
        <v>58</v>
      </c>
      <c r="B60" s="153" t="str">
        <f>'classic consolidated'!A59</f>
        <v>Jonathan Kopp</v>
      </c>
      <c r="C60" s="77">
        <f>VLOOKUP(Table3[[#This Row],[Angler]],events_fished_2020,2,FALSE)</f>
        <v>1</v>
      </c>
      <c r="D60" s="60">
        <f ca="1">VLOOKUP(Table3[[#This Row],[Angler]],best_3_events,8,FALSE)</f>
        <v>40</v>
      </c>
      <c r="E60" s="77" t="str">
        <f>IFERROR(VLOOKUP(Table3[[#This Row],[Angler]],classic,2,FALSE),"0")</f>
        <v>0</v>
      </c>
      <c r="F60" s="78">
        <f t="shared" ca="1" si="8"/>
        <v>40</v>
      </c>
      <c r="G60" s="79">
        <v>58</v>
      </c>
      <c r="H60" s="89"/>
      <c r="I60" s="90" t="str">
        <f t="shared" si="14"/>
        <v/>
      </c>
      <c r="J60" s="102"/>
      <c r="K60" s="103"/>
      <c r="L60" s="95"/>
      <c r="M60" s="109"/>
      <c r="N60" s="105"/>
      <c r="O60" s="91"/>
      <c r="P60" s="106"/>
      <c r="Q60" s="107"/>
      <c r="S60" s="74" t="str">
        <f>Table3[[#This Row],[Angler]]</f>
        <v>Jonathan Kopp</v>
      </c>
      <c r="T60" s="61">
        <f t="shared" ca="1" si="9"/>
        <v>40</v>
      </c>
      <c r="U60" s="88" t="str">
        <f t="shared" si="10"/>
        <v>0</v>
      </c>
      <c r="V60" s="61">
        <f t="shared" ca="1" si="3"/>
        <v>40</v>
      </c>
    </row>
    <row r="61" spans="1:22" ht="18.75">
      <c r="A61" s="75">
        <v>59</v>
      </c>
      <c r="B61" s="76" t="str">
        <f>'classic consolidated'!A60</f>
        <v>Jonathan Lee</v>
      </c>
      <c r="C61" s="77">
        <f>VLOOKUP(Table3[[#This Row],[Angler]],events_fished_2020,2,FALSE)</f>
        <v>1</v>
      </c>
      <c r="D61" s="60">
        <f ca="1">VLOOKUP(Table3[[#This Row],[Angler]],best_3_events,8,FALSE)</f>
        <v>40</v>
      </c>
      <c r="E61" s="77" t="str">
        <f>IFERROR(VLOOKUP(Table3[[#This Row],[Angler]],classic,2,FALSE),"0")</f>
        <v>0</v>
      </c>
      <c r="F61" s="78">
        <f t="shared" ca="1" si="8"/>
        <v>40</v>
      </c>
      <c r="G61" s="79">
        <v>59</v>
      </c>
      <c r="H61" s="94"/>
      <c r="I61" s="90" t="str">
        <f t="shared" si="14"/>
        <v/>
      </c>
      <c r="J61" s="102"/>
      <c r="K61" s="103"/>
      <c r="L61" s="97"/>
      <c r="M61" s="110"/>
      <c r="N61" s="105"/>
      <c r="O61" s="91"/>
      <c r="P61" s="106"/>
      <c r="Q61" s="107"/>
      <c r="S61" s="74" t="str">
        <f>Table3[[#This Row],[Angler]]</f>
        <v>Jonathan Lee</v>
      </c>
      <c r="T61" s="61">
        <f t="shared" ca="1" si="9"/>
        <v>40</v>
      </c>
      <c r="U61" s="88" t="str">
        <f t="shared" si="10"/>
        <v>0</v>
      </c>
      <c r="V61" s="61">
        <f t="shared" ca="1" si="3"/>
        <v>40</v>
      </c>
    </row>
    <row r="62" spans="1:22" ht="15" customHeight="1">
      <c r="A62" s="75">
        <v>60</v>
      </c>
      <c r="B62" s="153" t="str">
        <f>'classic consolidated'!A61</f>
        <v>Marty Mood</v>
      </c>
      <c r="C62" s="77">
        <f>VLOOKUP(Table3[[#This Row],[Angler]],events_fished_2020,2,FALSE)</f>
        <v>1</v>
      </c>
      <c r="D62" s="60">
        <f ca="1">VLOOKUP(Table3[[#This Row],[Angler]],best_3_events,8,FALSE)</f>
        <v>40</v>
      </c>
      <c r="E62" s="77" t="str">
        <f>IFERROR(VLOOKUP(Table3[[#This Row],[Angler]],classic,2,FALSE),"0")</f>
        <v>0</v>
      </c>
      <c r="F62" s="78">
        <f t="shared" ca="1" si="8"/>
        <v>40</v>
      </c>
      <c r="G62" s="79">
        <v>60</v>
      </c>
      <c r="H62" s="89"/>
      <c r="I62" s="90" t="str">
        <f t="shared" si="14"/>
        <v/>
      </c>
      <c r="J62" s="102"/>
      <c r="K62" s="103"/>
      <c r="L62" s="84"/>
      <c r="M62" s="108"/>
      <c r="N62" s="105"/>
      <c r="O62" s="91"/>
      <c r="P62" s="106"/>
      <c r="Q62" s="107"/>
      <c r="S62" s="74" t="str">
        <f>Table3[[#This Row],[Angler]]</f>
        <v>Marty Mood</v>
      </c>
      <c r="T62" s="61">
        <f t="shared" ca="1" si="9"/>
        <v>40</v>
      </c>
      <c r="U62" s="88" t="str">
        <f t="shared" si="10"/>
        <v>0</v>
      </c>
      <c r="V62" s="61">
        <f t="shared" ca="1" si="3"/>
        <v>40</v>
      </c>
    </row>
    <row r="63" spans="1:22" ht="15.75" customHeight="1">
      <c r="A63" s="111">
        <v>61</v>
      </c>
      <c r="B63" s="76"/>
      <c r="C63" s="112"/>
      <c r="D63" s="113"/>
      <c r="E63" s="112"/>
      <c r="F63" s="114"/>
      <c r="G63" s="79">
        <v>61</v>
      </c>
      <c r="H63" s="94"/>
      <c r="I63" s="90" t="str">
        <f t="shared" si="14"/>
        <v/>
      </c>
      <c r="J63" s="102"/>
      <c r="K63" s="103"/>
      <c r="L63" s="92"/>
      <c r="M63" s="104"/>
      <c r="N63" s="105"/>
      <c r="O63" s="91"/>
      <c r="P63" s="106"/>
      <c r="Q63" s="107"/>
      <c r="S63" s="74">
        <f>Table3[[#This Row],[Angler]]</f>
        <v>0</v>
      </c>
      <c r="T63" s="61" t="str">
        <f t="shared" si="9"/>
        <v>0</v>
      </c>
      <c r="U63" s="88" t="str">
        <f t="shared" si="10"/>
        <v>0</v>
      </c>
      <c r="V63" s="61">
        <f t="shared" si="3"/>
        <v>0</v>
      </c>
    </row>
    <row r="64" spans="1:22" ht="15.75" customHeight="1">
      <c r="A64" s="115">
        <v>62</v>
      </c>
      <c r="B64" s="76"/>
      <c r="C64" s="112"/>
      <c r="D64" s="112"/>
      <c r="E64" s="112"/>
      <c r="F64" s="114"/>
      <c r="G64" s="79">
        <v>62</v>
      </c>
      <c r="H64" s="89"/>
      <c r="I64" s="90" t="str">
        <f t="shared" si="14"/>
        <v/>
      </c>
      <c r="J64" s="102"/>
      <c r="K64" s="103"/>
      <c r="L64" s="84"/>
      <c r="M64" s="108"/>
      <c r="N64" s="105"/>
      <c r="O64" s="91"/>
      <c r="P64" s="106"/>
      <c r="Q64" s="107"/>
      <c r="S64" s="74">
        <f>Table3[[#This Row],[Angler]]</f>
        <v>0</v>
      </c>
      <c r="T64" s="61" t="str">
        <f t="shared" si="9"/>
        <v>0</v>
      </c>
      <c r="U64" s="88" t="str">
        <f t="shared" si="10"/>
        <v>0</v>
      </c>
      <c r="V64" s="61">
        <f t="shared" si="3"/>
        <v>0</v>
      </c>
    </row>
    <row r="65" spans="1:22" ht="15.75" customHeight="1">
      <c r="A65" s="115">
        <v>63</v>
      </c>
      <c r="B65" s="76"/>
      <c r="C65" s="112"/>
      <c r="D65" s="112"/>
      <c r="E65" s="112"/>
      <c r="F65" s="114"/>
      <c r="G65" s="79">
        <v>63</v>
      </c>
      <c r="H65" s="94"/>
      <c r="I65" s="90" t="str">
        <f t="shared" si="14"/>
        <v/>
      </c>
      <c r="J65" s="102"/>
      <c r="K65" s="103"/>
      <c r="L65" s="92"/>
      <c r="M65" s="104"/>
      <c r="N65" s="105"/>
      <c r="O65" s="91"/>
      <c r="P65" s="106"/>
      <c r="Q65" s="107"/>
      <c r="S65" s="74">
        <f>Table3[[#This Row],[Angler]]</f>
        <v>0</v>
      </c>
      <c r="T65" s="61" t="str">
        <f t="shared" si="9"/>
        <v>0</v>
      </c>
      <c r="U65" s="88" t="str">
        <f t="shared" si="10"/>
        <v>0</v>
      </c>
      <c r="V65" s="61">
        <f t="shared" si="3"/>
        <v>0</v>
      </c>
    </row>
    <row r="66" spans="1:22" ht="15.75" customHeight="1">
      <c r="A66" s="115">
        <v>64</v>
      </c>
      <c r="B66" s="76"/>
      <c r="C66" s="112"/>
      <c r="D66" s="112"/>
      <c r="E66" s="112"/>
      <c r="F66" s="114"/>
      <c r="G66" s="79">
        <v>64</v>
      </c>
      <c r="H66" s="89"/>
      <c r="I66" s="90" t="str">
        <f t="shared" si="14"/>
        <v/>
      </c>
      <c r="J66" s="102"/>
      <c r="K66" s="103"/>
      <c r="L66" s="84"/>
      <c r="M66" s="108"/>
      <c r="N66" s="105"/>
      <c r="O66" s="91"/>
      <c r="P66" s="106"/>
      <c r="Q66" s="107"/>
      <c r="S66" s="74">
        <f>Table3[[#This Row],[Angler]]</f>
        <v>0</v>
      </c>
      <c r="T66" s="61" t="str">
        <f t="shared" si="9"/>
        <v>0</v>
      </c>
      <c r="U66" s="88" t="str">
        <f t="shared" si="10"/>
        <v>0</v>
      </c>
      <c r="V66" s="61">
        <f t="shared" si="3"/>
        <v>0</v>
      </c>
    </row>
    <row r="67" spans="1:22" ht="15.75" customHeight="1">
      <c r="A67" s="115">
        <v>65</v>
      </c>
      <c r="B67" s="76"/>
      <c r="C67" s="112"/>
      <c r="D67" s="112"/>
      <c r="E67" s="112"/>
      <c r="F67" s="114"/>
      <c r="G67" s="79">
        <v>65</v>
      </c>
      <c r="H67" s="94"/>
      <c r="I67" s="90" t="str">
        <f t="shared" si="14"/>
        <v/>
      </c>
      <c r="J67" s="102"/>
      <c r="K67" s="103"/>
      <c r="L67" s="84"/>
      <c r="M67" s="108"/>
      <c r="N67" s="105"/>
      <c r="O67" s="91"/>
      <c r="P67" s="106"/>
      <c r="Q67" s="107"/>
      <c r="S67" s="74">
        <f>Table3[[#This Row],[Angler]]</f>
        <v>0</v>
      </c>
      <c r="T67" s="61" t="str">
        <f t="shared" ref="T67:T98" si="15">IFERROR(VLOOKUP(S67,best_3_events,8,FALSE),"0")</f>
        <v>0</v>
      </c>
      <c r="U67" s="88" t="str">
        <f t="shared" si="10"/>
        <v>0</v>
      </c>
      <c r="V67" s="61">
        <f t="shared" si="3"/>
        <v>0</v>
      </c>
    </row>
    <row r="68" spans="1:22" ht="15.75" customHeight="1">
      <c r="A68" s="115">
        <v>66</v>
      </c>
      <c r="B68" s="76"/>
      <c r="C68" s="112"/>
      <c r="D68" s="112"/>
      <c r="E68" s="112"/>
      <c r="F68" s="114"/>
      <c r="G68" s="79">
        <v>66</v>
      </c>
      <c r="H68" s="89"/>
      <c r="I68" s="90" t="str">
        <f t="shared" si="14"/>
        <v/>
      </c>
      <c r="J68" s="102"/>
      <c r="K68" s="103"/>
      <c r="L68" s="92"/>
      <c r="M68" s="104"/>
      <c r="N68" s="105"/>
      <c r="O68" s="91"/>
      <c r="P68" s="106"/>
      <c r="Q68" s="107"/>
      <c r="S68" s="74"/>
      <c r="T68" s="61"/>
    </row>
    <row r="69" spans="1:22" ht="15.75" customHeight="1">
      <c r="A69" s="115">
        <v>67</v>
      </c>
      <c r="B69" s="76"/>
      <c r="C69" s="112"/>
      <c r="D69" s="112"/>
      <c r="E69" s="112"/>
      <c r="F69" s="114"/>
      <c r="G69" s="79">
        <v>67</v>
      </c>
      <c r="H69" s="94"/>
      <c r="I69" s="90" t="str">
        <f t="shared" si="14"/>
        <v/>
      </c>
      <c r="J69" s="102"/>
      <c r="K69" s="103"/>
      <c r="L69" s="84"/>
      <c r="M69" s="108"/>
      <c r="N69" s="105"/>
      <c r="O69" s="91"/>
      <c r="P69" s="106"/>
      <c r="Q69" s="107"/>
      <c r="S69" s="74"/>
    </row>
    <row r="70" spans="1:22" ht="15.75" customHeight="1">
      <c r="A70" s="115">
        <v>68</v>
      </c>
      <c r="B70" s="76"/>
      <c r="C70" s="112"/>
      <c r="D70" s="112"/>
      <c r="E70" s="112"/>
      <c r="F70" s="114"/>
      <c r="G70" s="79">
        <v>68</v>
      </c>
      <c r="H70" s="89"/>
      <c r="I70" s="90" t="str">
        <f t="shared" si="14"/>
        <v/>
      </c>
      <c r="J70" s="102"/>
      <c r="K70" s="103"/>
      <c r="L70" s="92"/>
      <c r="M70" s="104"/>
      <c r="N70" s="105"/>
      <c r="O70" s="91"/>
      <c r="P70" s="106"/>
      <c r="Q70" s="107"/>
    </row>
    <row r="71" spans="1:22" ht="15.75" customHeight="1">
      <c r="A71" s="115">
        <v>69</v>
      </c>
      <c r="B71" s="76"/>
      <c r="C71" s="112"/>
      <c r="D71" s="112"/>
      <c r="E71" s="112"/>
      <c r="F71" s="114"/>
      <c r="G71" s="79">
        <v>69</v>
      </c>
      <c r="H71" s="94"/>
      <c r="I71" s="90" t="str">
        <f t="shared" si="14"/>
        <v/>
      </c>
      <c r="J71" s="102"/>
      <c r="K71" s="103"/>
      <c r="L71" s="84"/>
      <c r="M71" s="108"/>
      <c r="N71" s="105"/>
      <c r="O71" s="91"/>
      <c r="P71" s="106"/>
      <c r="Q71" s="107"/>
    </row>
    <row r="72" spans="1:22" ht="15.75" customHeight="1">
      <c r="A72" s="115">
        <v>70</v>
      </c>
      <c r="B72" s="76"/>
      <c r="C72" s="116"/>
      <c r="D72" s="116"/>
      <c r="E72" s="116"/>
      <c r="F72" s="117"/>
      <c r="G72" s="79">
        <v>70</v>
      </c>
      <c r="H72" s="87"/>
      <c r="I72" s="90" t="str">
        <f t="shared" si="14"/>
        <v/>
      </c>
      <c r="J72" s="102"/>
      <c r="K72" s="103"/>
      <c r="L72" s="92"/>
      <c r="M72" s="104"/>
      <c r="N72" s="105"/>
      <c r="O72" s="91"/>
      <c r="P72" s="106"/>
      <c r="Q72" s="107"/>
    </row>
    <row r="73" spans="1:22" ht="15.75" customHeight="1">
      <c r="A73" s="115">
        <v>71</v>
      </c>
      <c r="B73" s="76"/>
      <c r="C73" s="116"/>
      <c r="D73" s="116"/>
      <c r="E73" s="116"/>
      <c r="F73" s="117"/>
      <c r="G73" s="79">
        <v>71</v>
      </c>
      <c r="H73" s="80"/>
      <c r="I73" s="90" t="str">
        <f t="shared" si="14"/>
        <v/>
      </c>
      <c r="J73" s="102"/>
      <c r="K73" s="103"/>
      <c r="L73" s="84"/>
      <c r="M73" s="108"/>
      <c r="N73" s="105"/>
      <c r="O73" s="91"/>
      <c r="P73" s="106"/>
      <c r="Q73" s="107"/>
    </row>
    <row r="74" spans="1:22" ht="15.75" customHeight="1">
      <c r="A74" s="115">
        <v>72</v>
      </c>
      <c r="B74" s="76"/>
      <c r="C74" s="112"/>
      <c r="D74" s="112"/>
      <c r="E74" s="112"/>
      <c r="F74" s="78"/>
      <c r="G74" s="79">
        <v>72</v>
      </c>
      <c r="H74" s="89"/>
      <c r="I74" s="90" t="str">
        <f t="shared" si="14"/>
        <v/>
      </c>
      <c r="J74" s="102"/>
      <c r="K74" s="103"/>
      <c r="L74" s="92"/>
      <c r="M74" s="104"/>
      <c r="N74" s="105"/>
      <c r="O74" s="91"/>
      <c r="P74" s="106"/>
      <c r="Q74" s="107"/>
    </row>
    <row r="75" spans="1:22" ht="15.75" customHeight="1">
      <c r="A75" s="115">
        <v>73</v>
      </c>
      <c r="B75" s="76"/>
      <c r="C75" s="112"/>
      <c r="D75" s="112"/>
      <c r="E75" s="112"/>
      <c r="F75" s="78"/>
      <c r="G75" s="79">
        <v>73</v>
      </c>
      <c r="H75" s="94"/>
      <c r="I75" s="90" t="str">
        <f t="shared" si="14"/>
        <v/>
      </c>
      <c r="J75" s="102"/>
      <c r="K75" s="103"/>
      <c r="L75" s="84"/>
      <c r="M75" s="108"/>
      <c r="N75" s="105"/>
      <c r="O75" s="91"/>
      <c r="P75" s="106"/>
      <c r="Q75" s="107"/>
    </row>
    <row r="76" spans="1:22" ht="15.75" customHeight="1">
      <c r="A76" s="115">
        <v>74</v>
      </c>
      <c r="B76" s="76"/>
      <c r="C76" s="112"/>
      <c r="D76" s="112"/>
      <c r="E76" s="112"/>
      <c r="F76" s="78"/>
      <c r="G76" s="79">
        <v>74</v>
      </c>
      <c r="H76" s="89"/>
      <c r="I76" s="90" t="str">
        <f t="shared" si="14"/>
        <v/>
      </c>
      <c r="J76" s="102"/>
      <c r="K76" s="103"/>
      <c r="L76" s="92"/>
      <c r="M76" s="104"/>
      <c r="N76" s="105"/>
      <c r="O76" s="91"/>
      <c r="P76" s="106"/>
      <c r="Q76" s="107"/>
    </row>
    <row r="77" spans="1:22" ht="15.75" customHeight="1">
      <c r="A77" s="115">
        <v>75</v>
      </c>
      <c r="B77" s="76"/>
      <c r="C77" s="112"/>
      <c r="D77" s="112"/>
      <c r="E77" s="112"/>
      <c r="F77" s="78"/>
      <c r="G77" s="79">
        <v>75</v>
      </c>
      <c r="H77" s="94"/>
      <c r="I77" s="90" t="str">
        <f t="shared" si="14"/>
        <v/>
      </c>
      <c r="J77" s="102"/>
      <c r="K77" s="103"/>
      <c r="L77" s="84"/>
      <c r="M77" s="108"/>
      <c r="N77" s="105"/>
      <c r="O77" s="91"/>
      <c r="P77" s="106"/>
      <c r="Q77" s="107"/>
    </row>
    <row r="78" spans="1:22" ht="15.75" customHeight="1">
      <c r="A78" s="115">
        <v>76</v>
      </c>
      <c r="B78" s="76"/>
      <c r="C78" s="112"/>
      <c r="D78" s="112"/>
      <c r="E78" s="112"/>
      <c r="F78" s="78"/>
      <c r="G78" s="79">
        <v>76</v>
      </c>
      <c r="H78" s="89"/>
      <c r="I78" s="90" t="str">
        <f t="shared" si="14"/>
        <v/>
      </c>
      <c r="J78" s="102"/>
      <c r="K78" s="103"/>
      <c r="L78" s="92"/>
      <c r="M78" s="104"/>
      <c r="N78" s="105"/>
      <c r="O78" s="91"/>
      <c r="P78" s="106"/>
      <c r="Q78" s="107"/>
    </row>
    <row r="79" spans="1:22" ht="15.75" customHeight="1">
      <c r="A79" s="115">
        <v>77</v>
      </c>
      <c r="B79" s="76"/>
      <c r="C79" s="112"/>
      <c r="D79" s="112"/>
      <c r="E79" s="112"/>
      <c r="F79" s="78"/>
      <c r="G79" s="79">
        <v>77</v>
      </c>
      <c r="H79" s="89"/>
      <c r="I79" s="90" t="str">
        <f t="shared" si="14"/>
        <v/>
      </c>
      <c r="J79" s="102"/>
      <c r="K79" s="103"/>
      <c r="L79" s="95"/>
      <c r="M79" s="109"/>
      <c r="N79" s="105"/>
      <c r="O79" s="91"/>
      <c r="P79" s="106"/>
      <c r="Q79" s="107"/>
    </row>
    <row r="80" spans="1:22" ht="15.75" customHeight="1">
      <c r="A80" s="115">
        <v>78</v>
      </c>
      <c r="B80" s="76"/>
      <c r="C80" s="112"/>
      <c r="D80" s="112"/>
      <c r="E80" s="112"/>
      <c r="F80" s="78"/>
      <c r="G80" s="79">
        <v>78</v>
      </c>
      <c r="H80" s="94"/>
      <c r="I80" s="90" t="str">
        <f t="shared" si="14"/>
        <v/>
      </c>
      <c r="J80" s="102"/>
      <c r="K80" s="103"/>
      <c r="L80" s="97"/>
      <c r="M80" s="110"/>
      <c r="N80" s="105"/>
      <c r="O80" s="91"/>
      <c r="P80" s="106"/>
      <c r="Q80" s="107"/>
    </row>
    <row r="81" spans="1:17" ht="15.75" customHeight="1">
      <c r="A81" s="115">
        <v>79</v>
      </c>
      <c r="B81" s="76"/>
      <c r="C81" s="112"/>
      <c r="D81" s="112"/>
      <c r="E81" s="112"/>
      <c r="F81" s="78"/>
      <c r="G81" s="79">
        <v>79</v>
      </c>
      <c r="H81" s="89"/>
      <c r="I81" s="90" t="str">
        <f t="shared" si="14"/>
        <v/>
      </c>
      <c r="J81" s="102"/>
      <c r="K81" s="103"/>
      <c r="L81" s="84"/>
      <c r="M81" s="108"/>
      <c r="N81" s="105"/>
      <c r="O81" s="91"/>
      <c r="P81" s="106"/>
      <c r="Q81" s="107"/>
    </row>
    <row r="82" spans="1:17" ht="15.75" customHeight="1">
      <c r="A82" s="115">
        <v>80</v>
      </c>
      <c r="B82" s="76"/>
      <c r="C82" s="112"/>
      <c r="D82" s="112"/>
      <c r="E82" s="112"/>
      <c r="F82" s="78"/>
      <c r="G82" s="79">
        <v>80</v>
      </c>
      <c r="H82" s="94"/>
      <c r="I82" s="90" t="str">
        <f t="shared" si="14"/>
        <v/>
      </c>
      <c r="J82" s="102"/>
      <c r="K82" s="103"/>
      <c r="L82" s="92"/>
      <c r="M82" s="104"/>
      <c r="N82" s="105"/>
      <c r="O82" s="91"/>
      <c r="P82" s="106"/>
      <c r="Q82" s="107"/>
    </row>
    <row r="83" spans="1:17" ht="15.75" customHeight="1">
      <c r="A83" s="115">
        <v>81</v>
      </c>
      <c r="B83" s="76"/>
      <c r="C83" s="112"/>
      <c r="D83" s="112"/>
      <c r="E83" s="112"/>
      <c r="F83" s="78"/>
      <c r="G83" s="79">
        <v>81</v>
      </c>
      <c r="H83" s="89"/>
      <c r="I83" s="90" t="str">
        <f t="shared" si="14"/>
        <v/>
      </c>
      <c r="J83" s="102"/>
      <c r="K83" s="103"/>
      <c r="L83" s="84"/>
      <c r="M83" s="108"/>
      <c r="N83" s="105"/>
      <c r="O83" s="91"/>
      <c r="P83" s="106"/>
      <c r="Q83" s="107"/>
    </row>
    <row r="84" spans="1:17" ht="15.75" customHeight="1">
      <c r="A84" s="115">
        <v>82</v>
      </c>
      <c r="B84" s="76"/>
      <c r="C84" s="112"/>
      <c r="D84" s="112"/>
      <c r="E84" s="112"/>
      <c r="F84" s="78"/>
      <c r="G84" s="79">
        <v>82</v>
      </c>
      <c r="H84" s="94"/>
      <c r="I84" s="90" t="str">
        <f t="shared" si="14"/>
        <v/>
      </c>
      <c r="J84" s="102"/>
      <c r="K84" s="103"/>
      <c r="L84" s="92"/>
      <c r="M84" s="104"/>
      <c r="N84" s="105"/>
      <c r="O84" s="91"/>
      <c r="P84" s="106"/>
      <c r="Q84" s="107"/>
    </row>
    <row r="85" spans="1:17" ht="15.75" customHeight="1">
      <c r="A85" s="115">
        <v>83</v>
      </c>
      <c r="B85" s="76"/>
      <c r="C85" s="112"/>
      <c r="D85" s="112"/>
      <c r="E85" s="112"/>
      <c r="F85" s="78"/>
      <c r="G85" s="79">
        <v>83</v>
      </c>
      <c r="H85" s="89"/>
      <c r="I85" s="90" t="str">
        <f t="shared" si="14"/>
        <v/>
      </c>
      <c r="J85" s="102"/>
      <c r="K85" s="103"/>
      <c r="L85" s="84"/>
      <c r="M85" s="108"/>
      <c r="N85" s="105"/>
      <c r="O85" s="91"/>
      <c r="P85" s="106"/>
      <c r="Q85" s="107"/>
    </row>
    <row r="86" spans="1:17" ht="15.75" customHeight="1">
      <c r="A86" s="115">
        <v>84</v>
      </c>
      <c r="B86" s="76"/>
      <c r="C86" s="112"/>
      <c r="D86" s="112"/>
      <c r="E86" s="112"/>
      <c r="F86" s="78"/>
      <c r="G86" s="79">
        <v>84</v>
      </c>
      <c r="H86" s="94"/>
      <c r="I86" s="90" t="str">
        <f t="shared" si="14"/>
        <v/>
      </c>
      <c r="J86" s="102"/>
      <c r="K86" s="103"/>
      <c r="L86" s="84"/>
      <c r="M86" s="108"/>
      <c r="N86" s="105"/>
      <c r="O86" s="91"/>
      <c r="P86" s="106"/>
      <c r="Q86" s="107"/>
    </row>
    <row r="87" spans="1:17" ht="15.75" customHeight="1">
      <c r="A87" s="115">
        <v>85</v>
      </c>
      <c r="B87" s="76"/>
      <c r="C87" s="112"/>
      <c r="D87" s="112"/>
      <c r="E87" s="112"/>
      <c r="F87" s="78"/>
      <c r="G87" s="79">
        <v>85</v>
      </c>
      <c r="H87" s="89"/>
      <c r="I87" s="90" t="str">
        <f t="shared" si="14"/>
        <v/>
      </c>
      <c r="J87" s="102"/>
      <c r="K87" s="103"/>
      <c r="L87" s="92"/>
      <c r="M87" s="104"/>
      <c r="N87" s="105"/>
      <c r="O87" s="91"/>
      <c r="P87" s="106"/>
      <c r="Q87" s="107"/>
    </row>
    <row r="88" spans="1:17" ht="15.75" customHeight="1">
      <c r="A88" s="115">
        <v>86</v>
      </c>
      <c r="B88" s="76"/>
      <c r="C88" s="112"/>
      <c r="D88" s="112"/>
      <c r="E88" s="112"/>
      <c r="F88" s="78"/>
      <c r="G88" s="79">
        <v>86</v>
      </c>
      <c r="H88" s="94"/>
      <c r="I88" s="90" t="str">
        <f t="shared" si="14"/>
        <v/>
      </c>
      <c r="J88" s="102"/>
      <c r="K88" s="103"/>
      <c r="L88" s="84"/>
      <c r="M88" s="108"/>
      <c r="N88" s="105"/>
      <c r="O88" s="91"/>
      <c r="P88" s="106"/>
      <c r="Q88" s="107"/>
    </row>
    <row r="89" spans="1:17" ht="15.75" customHeight="1">
      <c r="A89" s="115">
        <v>87</v>
      </c>
      <c r="B89" s="76"/>
      <c r="C89" s="112"/>
      <c r="D89" s="112"/>
      <c r="E89" s="112"/>
      <c r="F89" s="78"/>
      <c r="G89" s="79">
        <v>87</v>
      </c>
      <c r="H89" s="89"/>
      <c r="I89" s="90" t="str">
        <f t="shared" si="14"/>
        <v/>
      </c>
      <c r="J89" s="102"/>
      <c r="K89" s="103"/>
      <c r="L89" s="92"/>
      <c r="M89" s="104"/>
      <c r="N89" s="105"/>
      <c r="O89" s="91"/>
      <c r="P89" s="106"/>
      <c r="Q89" s="107"/>
    </row>
    <row r="90" spans="1:17" ht="15.75" customHeight="1">
      <c r="A90" s="115">
        <v>88</v>
      </c>
      <c r="B90" s="76"/>
      <c r="C90" s="112"/>
      <c r="D90" s="112"/>
      <c r="E90" s="112"/>
      <c r="F90" s="78"/>
      <c r="G90" s="79">
        <v>88</v>
      </c>
      <c r="H90" s="94"/>
      <c r="I90" s="90" t="str">
        <f t="shared" si="14"/>
        <v/>
      </c>
      <c r="J90" s="102"/>
      <c r="K90" s="103"/>
      <c r="L90" s="84"/>
      <c r="M90" s="108"/>
      <c r="N90" s="105"/>
      <c r="O90" s="91"/>
      <c r="P90" s="106"/>
      <c r="Q90" s="107"/>
    </row>
    <row r="91" spans="1:17" ht="15.75" customHeight="1">
      <c r="A91" s="115">
        <v>89</v>
      </c>
      <c r="B91" s="76"/>
      <c r="C91" s="112"/>
      <c r="D91" s="112"/>
      <c r="E91" s="112"/>
      <c r="F91" s="78"/>
      <c r="G91" s="79">
        <v>89</v>
      </c>
      <c r="H91" s="118"/>
      <c r="I91" s="90" t="str">
        <f t="shared" si="14"/>
        <v/>
      </c>
      <c r="J91" s="102"/>
      <c r="K91" s="103"/>
      <c r="L91" s="92"/>
      <c r="M91" s="104"/>
      <c r="N91" s="105"/>
      <c r="O91" s="91"/>
      <c r="P91" s="106"/>
      <c r="Q91" s="107"/>
    </row>
    <row r="92" spans="1:17" ht="15.75" customHeight="1">
      <c r="A92" s="115">
        <v>90</v>
      </c>
      <c r="B92" s="76"/>
      <c r="C92" s="112"/>
      <c r="D92" s="112"/>
      <c r="E92" s="112"/>
      <c r="F92" s="78"/>
      <c r="G92" s="79">
        <v>90</v>
      </c>
      <c r="H92" s="118"/>
      <c r="I92" s="90" t="str">
        <f t="shared" si="14"/>
        <v/>
      </c>
      <c r="J92" s="102"/>
      <c r="K92" s="103"/>
      <c r="L92" s="84"/>
      <c r="M92" s="108"/>
      <c r="N92" s="105"/>
      <c r="O92" s="91"/>
      <c r="P92" s="106"/>
      <c r="Q92" s="107"/>
    </row>
    <row r="93" spans="1:17" ht="15.75" customHeight="1">
      <c r="A93" s="115">
        <v>91</v>
      </c>
      <c r="B93" s="76"/>
      <c r="C93" s="112"/>
      <c r="D93" s="112"/>
      <c r="E93" s="112"/>
      <c r="F93" s="78"/>
      <c r="G93" s="79">
        <v>91</v>
      </c>
      <c r="H93" s="118"/>
      <c r="I93" s="90" t="str">
        <f t="shared" si="14"/>
        <v/>
      </c>
      <c r="J93" s="102"/>
      <c r="K93" s="103"/>
      <c r="L93" s="92"/>
      <c r="M93" s="104"/>
      <c r="N93" s="105"/>
      <c r="O93" s="91"/>
      <c r="P93" s="106"/>
      <c r="Q93" s="107"/>
    </row>
    <row r="94" spans="1:17" ht="15.75" customHeight="1" thickBot="1">
      <c r="A94" s="115">
        <v>92</v>
      </c>
      <c r="B94" s="76"/>
      <c r="C94" s="112"/>
      <c r="D94" s="112"/>
      <c r="E94" s="112"/>
      <c r="F94" s="78"/>
      <c r="G94" s="79">
        <v>92</v>
      </c>
      <c r="H94" s="119"/>
      <c r="I94" s="120" t="str">
        <f t="shared" si="14"/>
        <v/>
      </c>
      <c r="J94" s="102"/>
      <c r="K94" s="103"/>
      <c r="L94" s="84"/>
      <c r="M94" s="108"/>
      <c r="N94" s="105"/>
      <c r="O94" s="91"/>
      <c r="P94" s="106"/>
      <c r="Q94" s="107"/>
    </row>
    <row r="95" spans="1:17" ht="15.75" customHeight="1">
      <c r="A95" s="115">
        <v>93</v>
      </c>
      <c r="B95" s="76"/>
      <c r="C95" s="112"/>
      <c r="D95" s="112"/>
      <c r="E95" s="112"/>
      <c r="F95" s="78"/>
      <c r="G95" s="79">
        <v>93</v>
      </c>
      <c r="H95" s="121"/>
      <c r="I95" s="122"/>
      <c r="J95" s="102"/>
      <c r="K95" s="103"/>
      <c r="L95" s="92"/>
      <c r="M95" s="104"/>
      <c r="N95" s="105"/>
      <c r="O95" s="91"/>
      <c r="P95" s="106"/>
      <c r="Q95" s="107"/>
    </row>
    <row r="96" spans="1:17" ht="15.75" customHeight="1">
      <c r="A96" s="115">
        <v>94</v>
      </c>
      <c r="B96" s="76"/>
      <c r="C96" s="112"/>
      <c r="D96" s="112"/>
      <c r="E96" s="112"/>
      <c r="F96" s="78"/>
      <c r="G96" s="79">
        <v>94</v>
      </c>
      <c r="H96" s="118"/>
      <c r="I96" s="123"/>
      <c r="J96" s="102"/>
      <c r="K96" s="103"/>
      <c r="L96" s="84"/>
      <c r="M96" s="108"/>
      <c r="N96" s="105"/>
      <c r="O96" s="91"/>
      <c r="P96" s="106"/>
      <c r="Q96" s="107"/>
    </row>
    <row r="97" spans="1:17" ht="15.75" customHeight="1">
      <c r="A97" s="115">
        <v>95</v>
      </c>
      <c r="B97" s="76"/>
      <c r="C97" s="112"/>
      <c r="D97" s="112"/>
      <c r="E97" s="112"/>
      <c r="F97" s="78"/>
      <c r="G97" s="79">
        <v>95</v>
      </c>
      <c r="H97" s="118"/>
      <c r="I97" s="123"/>
      <c r="J97" s="102"/>
      <c r="K97" s="103"/>
      <c r="L97" s="92"/>
      <c r="M97" s="104"/>
      <c r="N97" s="105"/>
      <c r="O97" s="91"/>
      <c r="P97" s="106"/>
      <c r="Q97" s="107"/>
    </row>
    <row r="98" spans="1:17" ht="15.75" customHeight="1">
      <c r="A98" s="115">
        <v>96</v>
      </c>
      <c r="B98" s="76"/>
      <c r="C98" s="112"/>
      <c r="D98" s="112"/>
      <c r="E98" s="112"/>
      <c r="F98" s="78"/>
      <c r="G98" s="79">
        <v>96</v>
      </c>
      <c r="H98" s="118"/>
      <c r="I98" s="123"/>
      <c r="J98" s="102"/>
      <c r="K98" s="103"/>
      <c r="L98" s="124"/>
      <c r="M98" s="125"/>
      <c r="N98" s="105"/>
      <c r="O98" s="91"/>
      <c r="P98" s="106"/>
      <c r="Q98" s="107"/>
    </row>
    <row r="99" spans="1:17" ht="15.75" customHeight="1">
      <c r="A99" s="115">
        <v>97</v>
      </c>
      <c r="B99" s="76"/>
      <c r="C99" s="112"/>
      <c r="D99" s="112"/>
      <c r="E99" s="112"/>
      <c r="F99" s="78"/>
      <c r="G99" s="79">
        <v>97</v>
      </c>
      <c r="H99" s="118"/>
      <c r="I99" s="123"/>
      <c r="J99" s="102"/>
      <c r="K99" s="103"/>
      <c r="L99" s="124"/>
      <c r="M99" s="125"/>
      <c r="N99" s="105"/>
      <c r="O99" s="91"/>
      <c r="P99" s="106"/>
      <c r="Q99" s="107"/>
    </row>
    <row r="100" spans="1:17" ht="15.75" customHeight="1">
      <c r="A100" s="115">
        <v>98</v>
      </c>
      <c r="B100" s="76"/>
      <c r="C100" s="112"/>
      <c r="D100" s="112"/>
      <c r="E100" s="112"/>
      <c r="F100" s="78"/>
      <c r="G100" s="79">
        <v>98</v>
      </c>
      <c r="H100" s="118"/>
      <c r="I100" s="123"/>
      <c r="J100" s="102"/>
      <c r="K100" s="103"/>
      <c r="L100" s="124"/>
      <c r="M100" s="125"/>
      <c r="N100" s="105"/>
      <c r="O100" s="91"/>
      <c r="P100" s="106"/>
      <c r="Q100" s="107"/>
    </row>
    <row r="101" spans="1:17" ht="15.75" customHeight="1" thickBot="1">
      <c r="A101" s="115">
        <v>99</v>
      </c>
      <c r="B101" s="76"/>
      <c r="C101" s="112"/>
      <c r="D101" s="112"/>
      <c r="E101" s="112"/>
      <c r="F101" s="78"/>
      <c r="G101" s="79">
        <v>99</v>
      </c>
      <c r="H101" s="126"/>
      <c r="I101" s="127"/>
      <c r="J101" s="128"/>
      <c r="K101" s="129"/>
      <c r="L101" s="130"/>
      <c r="M101" s="131"/>
      <c r="N101" s="132"/>
      <c r="O101" s="133"/>
      <c r="P101" s="134"/>
      <c r="Q101" s="135"/>
    </row>
    <row r="102" spans="1:17" ht="15.75" customHeight="1">
      <c r="A102" s="136"/>
      <c r="B102" s="76"/>
      <c r="C102" s="112"/>
      <c r="D102" s="112"/>
      <c r="E102" s="112"/>
      <c r="F102" s="78"/>
    </row>
    <row r="103" spans="1:17" ht="15.75" customHeight="1">
      <c r="A103" s="136"/>
      <c r="B103" s="76"/>
      <c r="C103" s="112"/>
      <c r="D103" s="112"/>
      <c r="E103" s="112"/>
      <c r="F103" s="78"/>
    </row>
    <row r="104" spans="1:17" ht="15.75" customHeight="1">
      <c r="A104" s="136"/>
      <c r="B104" s="76"/>
      <c r="C104" s="112"/>
      <c r="D104" s="112"/>
      <c r="E104" s="112"/>
      <c r="F104" s="78"/>
    </row>
    <row r="105" spans="1:17" ht="15.75" customHeight="1">
      <c r="A105" s="136"/>
      <c r="B105" s="76"/>
      <c r="C105" s="112"/>
      <c r="D105" s="112"/>
      <c r="E105" s="112"/>
      <c r="F105" s="78"/>
    </row>
    <row r="106" spans="1:17" ht="15.75" customHeight="1">
      <c r="A106" s="136"/>
      <c r="B106" s="76"/>
      <c r="C106" s="112"/>
      <c r="D106" s="112"/>
      <c r="E106" s="112"/>
      <c r="F106" s="78"/>
    </row>
    <row r="107" spans="1:17" ht="15.75" customHeight="1">
      <c r="A107" s="136"/>
      <c r="B107" s="140"/>
      <c r="C107" s="141"/>
      <c r="D107" s="141"/>
      <c r="E107" s="141"/>
      <c r="F107" s="142"/>
    </row>
    <row r="108" spans="1:17" ht="15.75" customHeight="1" thickBot="1">
      <c r="A108" s="143"/>
      <c r="B108" s="144"/>
      <c r="C108" s="145"/>
      <c r="D108" s="145"/>
      <c r="E108" s="145"/>
      <c r="F108" s="146"/>
    </row>
  </sheetData>
  <dataConsolidate>
    <dataRefs count="1">
      <dataRef name="trailstop1"/>
    </dataRefs>
  </dataConsolidate>
  <customSheetViews>
    <customSheetView guid="{0A87F04F-07BB-483A-A552-080A3E5C596E}" filter="1" showAutoFilter="1">
      <pageMargins left="0.7" right="0.7" top="0.75" bottom="0.75" header="0.3" footer="0.3"/>
      <autoFilter ref="A2:L101" xr:uid="{00000000-0000-0000-0000-000000000000}">
        <sortState xmlns:xlrd2="http://schemas.microsoft.com/office/spreadsheetml/2017/richdata2" ref="A2:L101">
          <sortCondition ref="A2:A101"/>
        </sortState>
      </autoFilter>
    </customSheetView>
  </customSheetViews>
  <mergeCells count="6">
    <mergeCell ref="A1:F1"/>
    <mergeCell ref="P1:Q1"/>
    <mergeCell ref="H1:I1"/>
    <mergeCell ref="J1:K1"/>
    <mergeCell ref="L1:M1"/>
    <mergeCell ref="N1:O1"/>
  </mergeCells>
  <phoneticPr fontId="18" type="noConversion"/>
  <pageMargins left="0.75" right="0.75" top="1" bottom="1" header="0.5" footer="0.5"/>
  <pageSetup scale="66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76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66"/>
  <sheetViews>
    <sheetView workbookViewId="0">
      <selection activeCell="H2" sqref="H2"/>
    </sheetView>
  </sheetViews>
  <sheetFormatPr defaultColWidth="11.42578125" defaultRowHeight="12.75"/>
  <cols>
    <col min="1" max="1" width="16.85546875" bestFit="1" customWidth="1"/>
    <col min="2" max="2" width="13.28515625" style="12" customWidth="1"/>
    <col min="3" max="6" width="13.28515625" customWidth="1"/>
    <col min="7" max="7" width="14.28515625" style="12" customWidth="1"/>
    <col min="8" max="8" width="13.28515625" style="12" customWidth="1"/>
    <col min="10" max="10" width="16.85546875" bestFit="1" customWidth="1"/>
    <col min="15" max="15" width="3.42578125" style="6" bestFit="1" customWidth="1"/>
    <col min="16" max="16" width="18" bestFit="1" customWidth="1"/>
    <col min="17" max="17" width="11" style="12" bestFit="1" customWidth="1"/>
    <col min="18" max="18" width="3.7109375" style="12" customWidth="1"/>
    <col min="19" max="19" width="3.42578125" style="6" bestFit="1" customWidth="1"/>
    <col min="20" max="20" width="18" bestFit="1" customWidth="1"/>
    <col min="21" max="21" width="13.42578125" bestFit="1" customWidth="1"/>
    <col min="22" max="22" width="9.7109375" style="12" bestFit="1" customWidth="1"/>
  </cols>
  <sheetData>
    <row r="1" spans="1:22" s="13" customFormat="1" ht="15.75">
      <c r="A1" s="13" t="s">
        <v>0</v>
      </c>
      <c r="B1" s="6" t="s">
        <v>747</v>
      </c>
      <c r="C1" s="13" t="s">
        <v>748</v>
      </c>
      <c r="D1" s="13" t="s">
        <v>750</v>
      </c>
      <c r="E1" s="13" t="s">
        <v>749</v>
      </c>
      <c r="F1" s="13" t="s">
        <v>666</v>
      </c>
      <c r="G1" s="6" t="s">
        <v>756</v>
      </c>
      <c r="H1" s="6" t="s">
        <v>755</v>
      </c>
      <c r="O1" s="44" t="s">
        <v>75</v>
      </c>
      <c r="P1" s="44" t="s">
        <v>0</v>
      </c>
      <c r="Q1" s="44" t="s">
        <v>752</v>
      </c>
      <c r="R1" s="15"/>
      <c r="S1" s="45" t="s">
        <v>75</v>
      </c>
      <c r="T1" s="46" t="s">
        <v>0</v>
      </c>
      <c r="U1" s="46" t="s">
        <v>757</v>
      </c>
      <c r="V1" s="51" t="s">
        <v>758</v>
      </c>
    </row>
    <row r="2" spans="1:22" ht="15.75">
      <c r="A2" t="s">
        <v>50</v>
      </c>
      <c r="B2" s="42">
        <f t="shared" ref="B2:B33" si="0">IFERROR(IF(LEN(VLOOKUP(A2,trailstop_1,2,0))=0,"",VLOOKUP(A2,trailstop_1,2,0)), "")</f>
        <v>200</v>
      </c>
      <c r="C2" s="42">
        <f t="shared" ref="C2:C33" si="1">IFERROR(IF(LEN(VLOOKUP(A2,trailstop_2,2,0))=0,"",VLOOKUP(A2,trailstop_2,2,0)), "")</f>
        <v>188</v>
      </c>
      <c r="D2" s="42">
        <f t="shared" ref="D2:D33" si="2">IFERROR(IF(LEN(VLOOKUP(A2,trailstop_3,2,0))=0,"",VLOOKUP(A2,trailstop_3,2,0)), "")</f>
        <v>196</v>
      </c>
      <c r="E2" s="42">
        <f t="shared" ref="E2:E33" si="3">IFERROR(IF(LEN(VLOOKUP(A2,trailstop_4,2,0))=0,"",VLOOKUP(A2,trailstop_4,2,0)), "")</f>
        <v>40</v>
      </c>
      <c r="F2">
        <f t="shared" ref="F2:F33" si="4">VLOOKUP(A2,events_fished_2020,2,FALSE)</f>
        <v>4</v>
      </c>
      <c r="G2" s="12">
        <f t="shared" ref="G2:G33" si="5">SUM(B2:E2)</f>
        <v>624</v>
      </c>
      <c r="H2" s="30">
        <f t="shared" ref="H2:H33" ca="1" si="6">SUMPRODUCT(LARGE(B2:E2,ROW(INDIRECT("1:"&amp;MIN(3,COUNT(B2:E2))))))</f>
        <v>584</v>
      </c>
      <c r="J2" t="s">
        <v>50</v>
      </c>
      <c r="K2">
        <v>4</v>
      </c>
      <c r="O2" s="44">
        <v>1</v>
      </c>
      <c r="P2" s="47" t="s">
        <v>59</v>
      </c>
      <c r="Q2" s="48">
        <v>748</v>
      </c>
      <c r="R2" s="18"/>
      <c r="S2" s="45">
        <v>1</v>
      </c>
      <c r="T2" s="49" t="s">
        <v>50</v>
      </c>
      <c r="U2" s="50">
        <v>584</v>
      </c>
      <c r="V2" s="51" t="s">
        <v>759</v>
      </c>
    </row>
    <row r="3" spans="1:22" ht="15.75">
      <c r="A3" t="s">
        <v>51</v>
      </c>
      <c r="B3" s="42">
        <f t="shared" si="0"/>
        <v>198</v>
      </c>
      <c r="C3" s="42">
        <f t="shared" si="1"/>
        <v>192</v>
      </c>
      <c r="D3" s="42">
        <f t="shared" si="2"/>
        <v>164</v>
      </c>
      <c r="E3" s="42">
        <f t="shared" si="3"/>
        <v>192</v>
      </c>
      <c r="F3">
        <f t="shared" si="4"/>
        <v>4</v>
      </c>
      <c r="G3" s="12">
        <f t="shared" si="5"/>
        <v>746</v>
      </c>
      <c r="H3" s="30">
        <f t="shared" ca="1" si="6"/>
        <v>582</v>
      </c>
      <c r="J3" t="s">
        <v>51</v>
      </c>
      <c r="K3">
        <v>4</v>
      </c>
      <c r="O3" s="44">
        <v>2</v>
      </c>
      <c r="P3" s="47" t="s">
        <v>51</v>
      </c>
      <c r="Q3" s="48">
        <v>746</v>
      </c>
      <c r="R3" s="18"/>
      <c r="S3" s="45">
        <v>2</v>
      </c>
      <c r="T3" s="49" t="s">
        <v>51</v>
      </c>
      <c r="U3" s="50">
        <v>582</v>
      </c>
      <c r="V3" s="52">
        <f>SUM(U2-U3)</f>
        <v>2</v>
      </c>
    </row>
    <row r="4" spans="1:22" ht="15.75">
      <c r="A4" t="s">
        <v>431</v>
      </c>
      <c r="B4" s="42" t="str">
        <f t="shared" si="0"/>
        <v/>
      </c>
      <c r="C4" s="42">
        <f t="shared" si="1"/>
        <v>178</v>
      </c>
      <c r="D4" s="42">
        <f t="shared" si="2"/>
        <v>200</v>
      </c>
      <c r="E4" s="42">
        <f t="shared" si="3"/>
        <v>194</v>
      </c>
      <c r="F4">
        <f t="shared" si="4"/>
        <v>3</v>
      </c>
      <c r="G4" s="12">
        <f t="shared" si="5"/>
        <v>572</v>
      </c>
      <c r="H4" s="30">
        <f t="shared" ca="1" si="6"/>
        <v>572</v>
      </c>
      <c r="J4" t="s">
        <v>140</v>
      </c>
      <c r="K4">
        <v>3</v>
      </c>
      <c r="L4" s="43"/>
      <c r="O4" s="44">
        <v>3</v>
      </c>
      <c r="P4" s="47" t="s">
        <v>16</v>
      </c>
      <c r="Q4" s="48">
        <v>728</v>
      </c>
      <c r="R4" s="18"/>
      <c r="S4" s="45">
        <v>3</v>
      </c>
      <c r="T4" s="49" t="s">
        <v>431</v>
      </c>
      <c r="U4" s="50">
        <v>572</v>
      </c>
      <c r="V4" s="52">
        <f>SUM(U2-U4)</f>
        <v>12</v>
      </c>
    </row>
    <row r="5" spans="1:22" ht="15.75">
      <c r="A5" t="s">
        <v>59</v>
      </c>
      <c r="B5" s="42">
        <f t="shared" si="0"/>
        <v>190</v>
      </c>
      <c r="C5" s="42">
        <f t="shared" si="1"/>
        <v>186</v>
      </c>
      <c r="D5" s="42">
        <f t="shared" si="2"/>
        <v>182</v>
      </c>
      <c r="E5" s="42">
        <f t="shared" si="3"/>
        <v>190</v>
      </c>
      <c r="F5">
        <f t="shared" si="4"/>
        <v>4</v>
      </c>
      <c r="G5" s="12">
        <f t="shared" si="5"/>
        <v>748</v>
      </c>
      <c r="H5" s="30">
        <f t="shared" ca="1" si="6"/>
        <v>566</v>
      </c>
      <c r="J5" t="s">
        <v>11</v>
      </c>
      <c r="K5">
        <v>4</v>
      </c>
      <c r="O5" s="44">
        <v>4</v>
      </c>
      <c r="P5" s="47" t="s">
        <v>28</v>
      </c>
      <c r="Q5" s="48">
        <v>726</v>
      </c>
      <c r="R5" s="18"/>
      <c r="S5" s="45">
        <v>4</v>
      </c>
      <c r="T5" s="49" t="s">
        <v>59</v>
      </c>
      <c r="U5" s="50">
        <v>566</v>
      </c>
      <c r="V5" s="52">
        <f>SUM(U2-U5)</f>
        <v>18</v>
      </c>
    </row>
    <row r="6" spans="1:22" ht="15.75">
      <c r="A6" t="s">
        <v>16</v>
      </c>
      <c r="B6" s="42">
        <f t="shared" si="0"/>
        <v>162</v>
      </c>
      <c r="C6" s="42">
        <f t="shared" si="1"/>
        <v>194</v>
      </c>
      <c r="D6" s="42">
        <f t="shared" si="2"/>
        <v>176</v>
      </c>
      <c r="E6" s="42">
        <f t="shared" si="3"/>
        <v>196</v>
      </c>
      <c r="F6">
        <f t="shared" si="4"/>
        <v>4</v>
      </c>
      <c r="G6" s="12">
        <f t="shared" si="5"/>
        <v>728</v>
      </c>
      <c r="H6" s="30">
        <f t="shared" ca="1" si="6"/>
        <v>566</v>
      </c>
      <c r="J6" t="s">
        <v>1</v>
      </c>
      <c r="K6">
        <v>2</v>
      </c>
      <c r="O6" s="44">
        <v>5</v>
      </c>
      <c r="P6" s="47" t="s">
        <v>8</v>
      </c>
      <c r="Q6" s="48">
        <v>704</v>
      </c>
      <c r="R6" s="18"/>
      <c r="S6" s="45">
        <v>5</v>
      </c>
      <c r="T6" s="49" t="s">
        <v>16</v>
      </c>
      <c r="U6" s="50">
        <v>566</v>
      </c>
      <c r="V6" s="52">
        <f>SUM(U2-U6)</f>
        <v>18</v>
      </c>
    </row>
    <row r="7" spans="1:22" ht="15.75">
      <c r="A7" t="s">
        <v>28</v>
      </c>
      <c r="B7" s="42">
        <f t="shared" si="0"/>
        <v>160</v>
      </c>
      <c r="C7" s="42">
        <f t="shared" si="1"/>
        <v>198</v>
      </c>
      <c r="D7" s="42">
        <f t="shared" si="2"/>
        <v>188</v>
      </c>
      <c r="E7" s="42">
        <f t="shared" si="3"/>
        <v>180</v>
      </c>
      <c r="F7">
        <f t="shared" si="4"/>
        <v>4</v>
      </c>
      <c r="G7" s="12">
        <f t="shared" si="5"/>
        <v>726</v>
      </c>
      <c r="H7" s="30">
        <f t="shared" ca="1" si="6"/>
        <v>566</v>
      </c>
      <c r="J7" t="s">
        <v>59</v>
      </c>
      <c r="K7">
        <v>4</v>
      </c>
      <c r="O7" s="44">
        <v>6</v>
      </c>
      <c r="P7" s="47" t="s">
        <v>168</v>
      </c>
      <c r="Q7" s="48">
        <v>676</v>
      </c>
      <c r="R7" s="18"/>
      <c r="S7" s="45">
        <v>6</v>
      </c>
      <c r="T7" s="49" t="s">
        <v>28</v>
      </c>
      <c r="U7" s="50">
        <v>566</v>
      </c>
      <c r="V7" s="52">
        <f>SUM(U2-U7)</f>
        <v>18</v>
      </c>
    </row>
    <row r="8" spans="1:22" ht="15.75">
      <c r="A8" t="s">
        <v>57</v>
      </c>
      <c r="B8" s="42">
        <f t="shared" si="0"/>
        <v>188</v>
      </c>
      <c r="C8" s="42">
        <f t="shared" si="1"/>
        <v>190</v>
      </c>
      <c r="D8" s="42">
        <f t="shared" si="2"/>
        <v>174</v>
      </c>
      <c r="E8" s="42" t="str">
        <f t="shared" si="3"/>
        <v/>
      </c>
      <c r="F8">
        <f t="shared" si="4"/>
        <v>3</v>
      </c>
      <c r="G8" s="12">
        <f t="shared" si="5"/>
        <v>552</v>
      </c>
      <c r="H8" s="30">
        <f t="shared" ca="1" si="6"/>
        <v>552</v>
      </c>
      <c r="J8" t="s">
        <v>57</v>
      </c>
      <c r="K8">
        <v>3</v>
      </c>
      <c r="O8" s="44">
        <v>7</v>
      </c>
      <c r="P8" s="47" t="s">
        <v>50</v>
      </c>
      <c r="Q8" s="48">
        <v>624</v>
      </c>
      <c r="R8" s="18"/>
      <c r="S8" s="45">
        <v>7</v>
      </c>
      <c r="T8" s="49" t="s">
        <v>57</v>
      </c>
      <c r="U8" s="50">
        <v>552</v>
      </c>
      <c r="V8" s="52">
        <f>SUM(U2-U8)</f>
        <v>32</v>
      </c>
    </row>
    <row r="9" spans="1:22" ht="15.75">
      <c r="A9" t="s">
        <v>8</v>
      </c>
      <c r="B9" s="42">
        <f t="shared" si="0"/>
        <v>172</v>
      </c>
      <c r="C9" s="42">
        <f t="shared" si="1"/>
        <v>180</v>
      </c>
      <c r="D9" s="42">
        <f t="shared" si="2"/>
        <v>166</v>
      </c>
      <c r="E9" s="42">
        <f t="shared" si="3"/>
        <v>186</v>
      </c>
      <c r="F9">
        <f t="shared" si="4"/>
        <v>4</v>
      </c>
      <c r="G9" s="12">
        <f t="shared" si="5"/>
        <v>704</v>
      </c>
      <c r="H9" s="30">
        <f t="shared" ca="1" si="6"/>
        <v>538</v>
      </c>
      <c r="J9" t="s">
        <v>93</v>
      </c>
      <c r="K9">
        <v>2</v>
      </c>
      <c r="O9" s="44">
        <v>8</v>
      </c>
      <c r="P9" s="47" t="s">
        <v>431</v>
      </c>
      <c r="Q9" s="48">
        <v>572</v>
      </c>
      <c r="R9" s="18"/>
      <c r="S9" s="45">
        <v>8</v>
      </c>
      <c r="T9" s="49" t="s">
        <v>8</v>
      </c>
      <c r="U9" s="50">
        <v>538</v>
      </c>
      <c r="V9" s="52">
        <f>SUM(U2-U9)</f>
        <v>46</v>
      </c>
    </row>
    <row r="10" spans="1:22" ht="15.75">
      <c r="A10" t="s">
        <v>168</v>
      </c>
      <c r="B10" s="42">
        <f t="shared" si="0"/>
        <v>138</v>
      </c>
      <c r="C10" s="42">
        <f t="shared" si="1"/>
        <v>164</v>
      </c>
      <c r="D10" s="42">
        <f t="shared" si="2"/>
        <v>186</v>
      </c>
      <c r="E10" s="42">
        <f t="shared" si="3"/>
        <v>188</v>
      </c>
      <c r="F10">
        <f t="shared" si="4"/>
        <v>4</v>
      </c>
      <c r="G10" s="12">
        <f t="shared" si="5"/>
        <v>676</v>
      </c>
      <c r="H10" s="30">
        <f t="shared" ca="1" si="6"/>
        <v>538</v>
      </c>
      <c r="J10" t="s">
        <v>6</v>
      </c>
      <c r="K10">
        <v>2</v>
      </c>
      <c r="O10" s="44">
        <v>9</v>
      </c>
      <c r="P10" s="47" t="s">
        <v>11</v>
      </c>
      <c r="Q10" s="48">
        <v>568</v>
      </c>
      <c r="R10" s="18"/>
      <c r="S10" s="45">
        <v>9</v>
      </c>
      <c r="T10" s="49" t="s">
        <v>168</v>
      </c>
      <c r="U10" s="50">
        <v>538</v>
      </c>
      <c r="V10" s="52">
        <f>SUM(U2-U10)</f>
        <v>46</v>
      </c>
    </row>
    <row r="11" spans="1:22" ht="15.75">
      <c r="A11" t="s">
        <v>11</v>
      </c>
      <c r="B11" s="42">
        <f t="shared" si="0"/>
        <v>194</v>
      </c>
      <c r="C11" s="42">
        <f t="shared" si="1"/>
        <v>174</v>
      </c>
      <c r="D11" s="42">
        <f t="shared" si="2"/>
        <v>160</v>
      </c>
      <c r="E11" s="42">
        <f t="shared" si="3"/>
        <v>40</v>
      </c>
      <c r="F11">
        <f t="shared" si="4"/>
        <v>4</v>
      </c>
      <c r="G11" s="12">
        <f t="shared" si="5"/>
        <v>568</v>
      </c>
      <c r="H11" s="30">
        <f t="shared" ca="1" si="6"/>
        <v>528</v>
      </c>
      <c r="J11" t="s">
        <v>98</v>
      </c>
      <c r="K11">
        <v>4</v>
      </c>
      <c r="O11" s="44">
        <v>10</v>
      </c>
      <c r="P11" s="47" t="s">
        <v>57</v>
      </c>
      <c r="Q11" s="48">
        <v>552</v>
      </c>
      <c r="R11" s="18"/>
      <c r="S11" s="45">
        <v>10</v>
      </c>
      <c r="T11" s="49" t="s">
        <v>11</v>
      </c>
      <c r="U11" s="50">
        <v>528</v>
      </c>
      <c r="V11" s="52">
        <f>SUM(U2-U11)</f>
        <v>56</v>
      </c>
    </row>
    <row r="12" spans="1:22" ht="15.75">
      <c r="A12" t="s">
        <v>103</v>
      </c>
      <c r="B12" s="42">
        <f t="shared" si="0"/>
        <v>156</v>
      </c>
      <c r="C12" s="42">
        <f t="shared" si="1"/>
        <v>154</v>
      </c>
      <c r="D12" s="42">
        <f t="shared" si="2"/>
        <v>198</v>
      </c>
      <c r="E12" s="42">
        <f t="shared" si="3"/>
        <v>40</v>
      </c>
      <c r="F12">
        <f t="shared" si="4"/>
        <v>4</v>
      </c>
      <c r="G12" s="12">
        <f t="shared" si="5"/>
        <v>548</v>
      </c>
      <c r="H12" s="30">
        <f t="shared" ca="1" si="6"/>
        <v>508</v>
      </c>
      <c r="J12" t="s">
        <v>257</v>
      </c>
      <c r="K12">
        <v>2</v>
      </c>
      <c r="O12" s="44">
        <v>11</v>
      </c>
      <c r="P12" s="47" t="s">
        <v>103</v>
      </c>
      <c r="Q12" s="48">
        <v>548</v>
      </c>
      <c r="R12" s="18"/>
      <c r="S12" s="45">
        <v>11</v>
      </c>
      <c r="T12" s="49" t="s">
        <v>103</v>
      </c>
      <c r="U12" s="50">
        <v>508</v>
      </c>
      <c r="V12" s="52">
        <f>SUM(U2-U12)</f>
        <v>76</v>
      </c>
    </row>
    <row r="13" spans="1:22" ht="15.75">
      <c r="A13" t="s">
        <v>98</v>
      </c>
      <c r="B13" s="42">
        <f t="shared" si="0"/>
        <v>182</v>
      </c>
      <c r="C13" s="42">
        <f t="shared" si="1"/>
        <v>156</v>
      </c>
      <c r="D13" s="42">
        <f t="shared" si="2"/>
        <v>168</v>
      </c>
      <c r="E13" s="42">
        <f t="shared" si="3"/>
        <v>40</v>
      </c>
      <c r="F13">
        <f t="shared" si="4"/>
        <v>4</v>
      </c>
      <c r="G13" s="12">
        <f t="shared" si="5"/>
        <v>546</v>
      </c>
      <c r="H13" s="30">
        <f t="shared" ca="1" si="6"/>
        <v>506</v>
      </c>
      <c r="J13" t="s">
        <v>130</v>
      </c>
      <c r="K13">
        <v>1</v>
      </c>
      <c r="O13" s="44">
        <v>12</v>
      </c>
      <c r="P13" s="47" t="s">
        <v>98</v>
      </c>
      <c r="Q13" s="48">
        <v>546</v>
      </c>
      <c r="R13" s="18"/>
      <c r="S13" s="45">
        <v>12</v>
      </c>
      <c r="T13" s="49" t="s">
        <v>98</v>
      </c>
      <c r="U13" s="50">
        <v>506</v>
      </c>
      <c r="V13" s="52">
        <f>SUM(U2-U13)</f>
        <v>78</v>
      </c>
    </row>
    <row r="14" spans="1:22" ht="15.75">
      <c r="A14" t="s">
        <v>48</v>
      </c>
      <c r="B14" s="42">
        <f t="shared" si="0"/>
        <v>174</v>
      </c>
      <c r="C14" s="42">
        <f t="shared" si="1"/>
        <v>172</v>
      </c>
      <c r="D14" s="42">
        <f t="shared" si="2"/>
        <v>156</v>
      </c>
      <c r="E14" s="42">
        <f t="shared" si="3"/>
        <v>40</v>
      </c>
      <c r="F14">
        <f t="shared" si="4"/>
        <v>4</v>
      </c>
      <c r="G14" s="12">
        <f t="shared" si="5"/>
        <v>542</v>
      </c>
      <c r="H14" s="30">
        <f t="shared" ca="1" si="6"/>
        <v>502</v>
      </c>
      <c r="J14" t="s">
        <v>238</v>
      </c>
      <c r="K14">
        <v>2</v>
      </c>
      <c r="O14" s="44">
        <v>13</v>
      </c>
      <c r="P14" s="47" t="s">
        <v>48</v>
      </c>
      <c r="Q14" s="48">
        <v>542</v>
      </c>
      <c r="R14" s="18"/>
      <c r="S14" s="45">
        <v>13</v>
      </c>
      <c r="T14" s="49" t="s">
        <v>48</v>
      </c>
      <c r="U14" s="50">
        <v>502</v>
      </c>
      <c r="V14" s="52">
        <f>SUM(U2-U14)</f>
        <v>82</v>
      </c>
    </row>
    <row r="15" spans="1:22" ht="15.75">
      <c r="A15" t="s">
        <v>4</v>
      </c>
      <c r="B15" s="42">
        <f t="shared" si="0"/>
        <v>134</v>
      </c>
      <c r="C15" s="42">
        <f t="shared" si="1"/>
        <v>168</v>
      </c>
      <c r="D15" s="42">
        <f t="shared" si="2"/>
        <v>194</v>
      </c>
      <c r="E15" s="42">
        <f t="shared" si="3"/>
        <v>40</v>
      </c>
      <c r="F15">
        <f t="shared" si="4"/>
        <v>4</v>
      </c>
      <c r="G15" s="12">
        <f t="shared" si="5"/>
        <v>536</v>
      </c>
      <c r="H15" s="30">
        <f t="shared" ca="1" si="6"/>
        <v>496</v>
      </c>
      <c r="J15" t="s">
        <v>48</v>
      </c>
      <c r="K15">
        <v>4</v>
      </c>
      <c r="O15" s="44">
        <v>14</v>
      </c>
      <c r="P15" s="47" t="s">
        <v>4</v>
      </c>
      <c r="Q15" s="48">
        <v>536</v>
      </c>
      <c r="R15" s="18"/>
      <c r="S15" s="45">
        <v>14</v>
      </c>
      <c r="T15" s="49" t="s">
        <v>4</v>
      </c>
      <c r="U15" s="50">
        <v>496</v>
      </c>
      <c r="V15" s="52">
        <f>SUM(U2-U15)</f>
        <v>88</v>
      </c>
    </row>
    <row r="16" spans="1:22" ht="15.75">
      <c r="A16" t="s">
        <v>121</v>
      </c>
      <c r="B16" s="42">
        <f t="shared" si="0"/>
        <v>40</v>
      </c>
      <c r="C16" s="42">
        <f t="shared" si="1"/>
        <v>40</v>
      </c>
      <c r="D16" s="42">
        <f t="shared" si="2"/>
        <v>190</v>
      </c>
      <c r="E16" s="42">
        <f t="shared" si="3"/>
        <v>184</v>
      </c>
      <c r="F16">
        <f t="shared" si="4"/>
        <v>4</v>
      </c>
      <c r="G16" s="12">
        <f t="shared" si="5"/>
        <v>454</v>
      </c>
      <c r="H16" s="30">
        <f t="shared" ca="1" si="6"/>
        <v>414</v>
      </c>
      <c r="J16" t="s">
        <v>8</v>
      </c>
      <c r="K16">
        <v>4</v>
      </c>
      <c r="O16" s="44">
        <v>15</v>
      </c>
      <c r="P16" s="47" t="s">
        <v>121</v>
      </c>
      <c r="Q16" s="48">
        <v>454</v>
      </c>
      <c r="R16" s="18"/>
      <c r="S16" s="45">
        <v>15</v>
      </c>
      <c r="T16" s="49" t="s">
        <v>121</v>
      </c>
      <c r="U16" s="50">
        <v>414</v>
      </c>
      <c r="V16" s="52">
        <f>SUM(U2-U16)</f>
        <v>170</v>
      </c>
    </row>
    <row r="17" spans="1:22" ht="15.75">
      <c r="A17" t="s">
        <v>140</v>
      </c>
      <c r="B17" s="42">
        <f t="shared" si="0"/>
        <v>196</v>
      </c>
      <c r="C17" s="42">
        <f t="shared" si="1"/>
        <v>162</v>
      </c>
      <c r="D17" s="42" t="str">
        <f t="shared" si="2"/>
        <v/>
      </c>
      <c r="E17" s="42">
        <f t="shared" si="3"/>
        <v>40</v>
      </c>
      <c r="F17">
        <f t="shared" si="4"/>
        <v>3</v>
      </c>
      <c r="G17" s="12">
        <f t="shared" si="5"/>
        <v>398</v>
      </c>
      <c r="H17" s="30">
        <f t="shared" ca="1" si="6"/>
        <v>398</v>
      </c>
      <c r="J17" t="s">
        <v>91</v>
      </c>
      <c r="K17">
        <v>2</v>
      </c>
      <c r="O17" s="44">
        <v>16</v>
      </c>
      <c r="P17" s="47" t="s">
        <v>140</v>
      </c>
      <c r="Q17" s="48">
        <v>398</v>
      </c>
      <c r="R17" s="18"/>
      <c r="S17" s="45">
        <v>16</v>
      </c>
      <c r="T17" s="49" t="s">
        <v>140</v>
      </c>
      <c r="U17" s="50">
        <v>398</v>
      </c>
      <c r="V17" s="52">
        <f>SUM(U2-U17)</f>
        <v>186</v>
      </c>
    </row>
    <row r="18" spans="1:22" ht="15.75">
      <c r="A18" t="s">
        <v>24</v>
      </c>
      <c r="B18" s="42">
        <f t="shared" si="0"/>
        <v>168</v>
      </c>
      <c r="C18" s="42">
        <f t="shared" si="1"/>
        <v>184</v>
      </c>
      <c r="D18" s="42" t="str">
        <f t="shared" si="2"/>
        <v/>
      </c>
      <c r="E18" s="42">
        <f t="shared" si="3"/>
        <v>40</v>
      </c>
      <c r="F18">
        <f t="shared" si="4"/>
        <v>3</v>
      </c>
      <c r="G18" s="12">
        <f t="shared" si="5"/>
        <v>392</v>
      </c>
      <c r="H18" s="30">
        <f t="shared" ca="1" si="6"/>
        <v>392</v>
      </c>
      <c r="J18" t="s">
        <v>24</v>
      </c>
      <c r="K18">
        <v>3</v>
      </c>
      <c r="O18" s="44">
        <v>17</v>
      </c>
      <c r="P18" s="47" t="s">
        <v>58</v>
      </c>
      <c r="Q18" s="48">
        <v>398</v>
      </c>
      <c r="R18" s="18"/>
      <c r="S18" s="45">
        <v>17</v>
      </c>
      <c r="T18" s="49" t="s">
        <v>24</v>
      </c>
      <c r="U18" s="50">
        <v>392</v>
      </c>
      <c r="V18" s="52">
        <f>SUM(U2-U18)</f>
        <v>192</v>
      </c>
    </row>
    <row r="19" spans="1:22" ht="15.75">
      <c r="A19" t="s">
        <v>6</v>
      </c>
      <c r="B19" s="42">
        <f t="shared" si="0"/>
        <v>184</v>
      </c>
      <c r="C19" s="42" t="str">
        <f t="shared" si="1"/>
        <v/>
      </c>
      <c r="D19" s="42" t="str">
        <f t="shared" si="2"/>
        <v/>
      </c>
      <c r="E19" s="42">
        <f t="shared" si="3"/>
        <v>200</v>
      </c>
      <c r="F19">
        <f t="shared" si="4"/>
        <v>2</v>
      </c>
      <c r="G19" s="12">
        <f t="shared" si="5"/>
        <v>384</v>
      </c>
      <c r="H19" s="30">
        <f t="shared" ca="1" si="6"/>
        <v>384</v>
      </c>
      <c r="J19" t="s">
        <v>663</v>
      </c>
      <c r="K19">
        <v>1</v>
      </c>
      <c r="O19" s="44">
        <v>18</v>
      </c>
      <c r="P19" s="47" t="s">
        <v>24</v>
      </c>
      <c r="Q19" s="48">
        <v>392</v>
      </c>
      <c r="R19" s="18"/>
      <c r="S19" s="45">
        <v>18</v>
      </c>
      <c r="T19" s="49" t="s">
        <v>6</v>
      </c>
      <c r="U19" s="50">
        <v>384</v>
      </c>
      <c r="V19" s="52">
        <f>SUM(U2-U19)</f>
        <v>200</v>
      </c>
    </row>
    <row r="20" spans="1:22" ht="15.75">
      <c r="A20" t="s">
        <v>102</v>
      </c>
      <c r="B20" s="42">
        <f t="shared" si="0"/>
        <v>40</v>
      </c>
      <c r="C20" s="42">
        <f t="shared" si="1"/>
        <v>142</v>
      </c>
      <c r="D20" s="42">
        <f t="shared" si="2"/>
        <v>192</v>
      </c>
      <c r="E20" s="42" t="str">
        <f t="shared" si="3"/>
        <v/>
      </c>
      <c r="F20">
        <f t="shared" si="4"/>
        <v>3</v>
      </c>
      <c r="G20" s="12">
        <f t="shared" si="5"/>
        <v>374</v>
      </c>
      <c r="H20" s="30">
        <f t="shared" ca="1" si="6"/>
        <v>374</v>
      </c>
      <c r="J20" t="s">
        <v>58</v>
      </c>
      <c r="K20">
        <v>4</v>
      </c>
      <c r="O20" s="44">
        <v>19</v>
      </c>
      <c r="P20" s="47" t="s">
        <v>26</v>
      </c>
      <c r="Q20" s="48">
        <v>392</v>
      </c>
      <c r="R20" s="18"/>
      <c r="S20" s="45">
        <v>19</v>
      </c>
      <c r="T20" s="49" t="s">
        <v>102</v>
      </c>
      <c r="U20" s="50">
        <v>374</v>
      </c>
      <c r="V20" s="52">
        <f>SUM(U2-U20)</f>
        <v>210</v>
      </c>
    </row>
    <row r="21" spans="1:22" ht="15.75">
      <c r="A21" t="s">
        <v>1</v>
      </c>
      <c r="B21" s="42">
        <f t="shared" si="0"/>
        <v>192</v>
      </c>
      <c r="C21" s="42" t="str">
        <f t="shared" si="1"/>
        <v/>
      </c>
      <c r="D21" s="42" t="str">
        <f t="shared" si="2"/>
        <v/>
      </c>
      <c r="E21" s="42">
        <f t="shared" si="3"/>
        <v>182</v>
      </c>
      <c r="F21">
        <f t="shared" si="4"/>
        <v>2</v>
      </c>
      <c r="G21" s="12">
        <f t="shared" si="5"/>
        <v>374</v>
      </c>
      <c r="H21" s="30">
        <f t="shared" ca="1" si="6"/>
        <v>374</v>
      </c>
      <c r="J21" t="s">
        <v>60</v>
      </c>
      <c r="K21">
        <v>3</v>
      </c>
      <c r="O21" s="44">
        <v>20</v>
      </c>
      <c r="P21" s="47" t="s">
        <v>6</v>
      </c>
      <c r="Q21" s="48">
        <v>384</v>
      </c>
      <c r="R21" s="18"/>
      <c r="S21" s="45">
        <v>20</v>
      </c>
      <c r="T21" s="49" t="s">
        <v>1</v>
      </c>
      <c r="U21" s="50">
        <v>374</v>
      </c>
      <c r="V21" s="52">
        <f>SUM(U2-U21)</f>
        <v>210</v>
      </c>
    </row>
    <row r="22" spans="1:22">
      <c r="A22" t="s">
        <v>25</v>
      </c>
      <c r="B22" s="42">
        <f t="shared" si="0"/>
        <v>154</v>
      </c>
      <c r="C22" s="42">
        <f t="shared" si="1"/>
        <v>176</v>
      </c>
      <c r="D22" s="42">
        <f t="shared" si="2"/>
        <v>40</v>
      </c>
      <c r="E22" s="42" t="str">
        <f t="shared" si="3"/>
        <v/>
      </c>
      <c r="F22">
        <f t="shared" si="4"/>
        <v>3</v>
      </c>
      <c r="G22" s="12">
        <f t="shared" si="5"/>
        <v>370</v>
      </c>
      <c r="H22" s="30">
        <f t="shared" ca="1" si="6"/>
        <v>370</v>
      </c>
      <c r="J22" t="s">
        <v>7</v>
      </c>
      <c r="K22">
        <v>1</v>
      </c>
    </row>
    <row r="23" spans="1:22">
      <c r="A23" t="s">
        <v>93</v>
      </c>
      <c r="B23" s="42">
        <f t="shared" si="0"/>
        <v>186</v>
      </c>
      <c r="C23" s="42">
        <f t="shared" si="1"/>
        <v>182</v>
      </c>
      <c r="D23" s="42" t="str">
        <f t="shared" si="2"/>
        <v/>
      </c>
      <c r="E23" s="42" t="str">
        <f t="shared" si="3"/>
        <v/>
      </c>
      <c r="F23">
        <f t="shared" si="4"/>
        <v>2</v>
      </c>
      <c r="G23" s="12">
        <f t="shared" si="5"/>
        <v>368</v>
      </c>
      <c r="H23" s="30">
        <f t="shared" ca="1" si="6"/>
        <v>368</v>
      </c>
      <c r="J23" t="s">
        <v>90</v>
      </c>
      <c r="K23">
        <v>1</v>
      </c>
    </row>
    <row r="24" spans="1:22">
      <c r="A24" t="s">
        <v>58</v>
      </c>
      <c r="B24" s="42">
        <f t="shared" si="0"/>
        <v>166</v>
      </c>
      <c r="C24" s="42">
        <f t="shared" si="1"/>
        <v>152</v>
      </c>
      <c r="D24" s="42">
        <f t="shared" si="2"/>
        <v>40</v>
      </c>
      <c r="E24" s="42">
        <f t="shared" si="3"/>
        <v>40</v>
      </c>
      <c r="F24">
        <f t="shared" si="4"/>
        <v>4</v>
      </c>
      <c r="G24" s="12">
        <f t="shared" si="5"/>
        <v>398</v>
      </c>
      <c r="H24" s="30">
        <f t="shared" ca="1" si="6"/>
        <v>358</v>
      </c>
      <c r="J24" t="s">
        <v>16</v>
      </c>
      <c r="K24">
        <v>4</v>
      </c>
    </row>
    <row r="25" spans="1:22">
      <c r="A25" t="s">
        <v>238</v>
      </c>
      <c r="B25" s="42">
        <f t="shared" si="0"/>
        <v>176</v>
      </c>
      <c r="C25" s="42" t="str">
        <f t="shared" si="1"/>
        <v/>
      </c>
      <c r="D25" s="42">
        <f t="shared" si="2"/>
        <v>180</v>
      </c>
      <c r="E25" s="42" t="str">
        <f t="shared" si="3"/>
        <v/>
      </c>
      <c r="F25">
        <f t="shared" si="4"/>
        <v>2</v>
      </c>
      <c r="G25" s="12">
        <f t="shared" si="5"/>
        <v>356</v>
      </c>
      <c r="H25" s="30">
        <f t="shared" ca="1" si="6"/>
        <v>356</v>
      </c>
      <c r="J25" t="s">
        <v>45</v>
      </c>
      <c r="K25">
        <v>1</v>
      </c>
    </row>
    <row r="26" spans="1:22">
      <c r="A26" t="s">
        <v>26</v>
      </c>
      <c r="B26" s="42">
        <f t="shared" si="0"/>
        <v>40</v>
      </c>
      <c r="C26" s="42">
        <f t="shared" si="1"/>
        <v>150</v>
      </c>
      <c r="D26" s="42">
        <f t="shared" si="2"/>
        <v>162</v>
      </c>
      <c r="E26" s="42">
        <f t="shared" si="3"/>
        <v>40</v>
      </c>
      <c r="F26">
        <f t="shared" si="4"/>
        <v>4</v>
      </c>
      <c r="G26" s="12">
        <f t="shared" si="5"/>
        <v>392</v>
      </c>
      <c r="H26" s="30">
        <f t="shared" ca="1" si="6"/>
        <v>352</v>
      </c>
      <c r="J26" t="s">
        <v>28</v>
      </c>
      <c r="K26">
        <v>4</v>
      </c>
    </row>
    <row r="27" spans="1:22">
      <c r="A27" t="s">
        <v>60</v>
      </c>
      <c r="B27" s="42">
        <f t="shared" si="0"/>
        <v>164</v>
      </c>
      <c r="C27" s="42">
        <f t="shared" si="1"/>
        <v>146</v>
      </c>
      <c r="D27" s="42">
        <f t="shared" si="2"/>
        <v>40</v>
      </c>
      <c r="E27" s="42" t="str">
        <f t="shared" si="3"/>
        <v/>
      </c>
      <c r="F27">
        <f t="shared" si="4"/>
        <v>3</v>
      </c>
      <c r="G27" s="12">
        <f t="shared" si="5"/>
        <v>350</v>
      </c>
      <c r="H27" s="30">
        <f t="shared" ca="1" si="6"/>
        <v>350</v>
      </c>
      <c r="J27" t="s">
        <v>145</v>
      </c>
      <c r="K27">
        <v>2</v>
      </c>
    </row>
    <row r="28" spans="1:22">
      <c r="A28" t="s">
        <v>52</v>
      </c>
      <c r="B28" s="42">
        <f t="shared" si="0"/>
        <v>40</v>
      </c>
      <c r="C28" s="42">
        <f t="shared" si="1"/>
        <v>128</v>
      </c>
      <c r="D28" s="42">
        <f t="shared" si="2"/>
        <v>170</v>
      </c>
      <c r="E28" s="42">
        <f t="shared" si="3"/>
        <v>40</v>
      </c>
      <c r="F28">
        <f t="shared" si="4"/>
        <v>4</v>
      </c>
      <c r="G28" s="12">
        <f t="shared" si="5"/>
        <v>378</v>
      </c>
      <c r="H28" s="30">
        <f t="shared" ca="1" si="6"/>
        <v>338</v>
      </c>
      <c r="J28" t="s">
        <v>670</v>
      </c>
      <c r="K28">
        <v>1</v>
      </c>
    </row>
    <row r="29" spans="1:22">
      <c r="A29" t="s">
        <v>120</v>
      </c>
      <c r="B29" s="42">
        <f t="shared" si="0"/>
        <v>148</v>
      </c>
      <c r="C29" s="42" t="str">
        <f t="shared" si="1"/>
        <v/>
      </c>
      <c r="D29" s="42">
        <f t="shared" si="2"/>
        <v>184</v>
      </c>
      <c r="E29" s="42" t="str">
        <f t="shared" si="3"/>
        <v/>
      </c>
      <c r="F29">
        <f t="shared" si="4"/>
        <v>2</v>
      </c>
      <c r="G29" s="12">
        <f t="shared" si="5"/>
        <v>332</v>
      </c>
      <c r="H29" s="30">
        <f t="shared" ca="1" si="6"/>
        <v>332</v>
      </c>
      <c r="J29" t="s">
        <v>103</v>
      </c>
      <c r="K29">
        <v>4</v>
      </c>
    </row>
    <row r="30" spans="1:22">
      <c r="A30" t="s">
        <v>913</v>
      </c>
      <c r="B30" s="42">
        <f t="shared" si="0"/>
        <v>180</v>
      </c>
      <c r="C30" s="42">
        <f t="shared" si="1"/>
        <v>136</v>
      </c>
      <c r="D30" s="42" t="str">
        <f t="shared" si="2"/>
        <v/>
      </c>
      <c r="E30" s="42" t="str">
        <f t="shared" si="3"/>
        <v/>
      </c>
      <c r="F30">
        <v>2</v>
      </c>
      <c r="G30" s="12">
        <f t="shared" si="5"/>
        <v>316</v>
      </c>
      <c r="H30" s="30">
        <f t="shared" ca="1" si="6"/>
        <v>316</v>
      </c>
      <c r="J30" t="s">
        <v>431</v>
      </c>
      <c r="K30">
        <v>3</v>
      </c>
    </row>
    <row r="31" spans="1:22">
      <c r="A31" t="s">
        <v>91</v>
      </c>
      <c r="B31" s="42">
        <f t="shared" si="0"/>
        <v>170</v>
      </c>
      <c r="C31" s="42">
        <f t="shared" si="1"/>
        <v>138</v>
      </c>
      <c r="D31" s="42" t="str">
        <f t="shared" si="2"/>
        <v/>
      </c>
      <c r="E31" s="42" t="str">
        <f t="shared" si="3"/>
        <v/>
      </c>
      <c r="F31">
        <f t="shared" si="4"/>
        <v>2</v>
      </c>
      <c r="G31" s="12">
        <f t="shared" si="5"/>
        <v>308</v>
      </c>
      <c r="H31" s="30">
        <f t="shared" ca="1" si="6"/>
        <v>308</v>
      </c>
      <c r="J31" t="s">
        <v>25</v>
      </c>
      <c r="K31">
        <v>3</v>
      </c>
    </row>
    <row r="32" spans="1:22">
      <c r="A32" t="s">
        <v>5</v>
      </c>
      <c r="B32" s="42">
        <f t="shared" si="0"/>
        <v>142</v>
      </c>
      <c r="C32" s="42">
        <f t="shared" si="1"/>
        <v>160</v>
      </c>
      <c r="D32" s="42" t="str">
        <f t="shared" si="2"/>
        <v/>
      </c>
      <c r="E32" s="42" t="str">
        <f t="shared" si="3"/>
        <v/>
      </c>
      <c r="F32">
        <f t="shared" si="4"/>
        <v>2</v>
      </c>
      <c r="G32" s="12">
        <f t="shared" si="5"/>
        <v>302</v>
      </c>
      <c r="H32" s="30">
        <f t="shared" ca="1" si="6"/>
        <v>302</v>
      </c>
      <c r="J32" t="s">
        <v>13</v>
      </c>
      <c r="K32">
        <v>1</v>
      </c>
    </row>
    <row r="33" spans="1:11">
      <c r="A33" t="s">
        <v>561</v>
      </c>
      <c r="B33" s="42" t="str">
        <f t="shared" si="0"/>
        <v/>
      </c>
      <c r="C33" s="42">
        <f t="shared" si="1"/>
        <v>124</v>
      </c>
      <c r="D33" s="42">
        <f t="shared" si="2"/>
        <v>178</v>
      </c>
      <c r="E33" s="42" t="str">
        <f t="shared" si="3"/>
        <v/>
      </c>
      <c r="F33">
        <f t="shared" si="4"/>
        <v>2</v>
      </c>
      <c r="G33" s="12">
        <f t="shared" si="5"/>
        <v>302</v>
      </c>
      <c r="H33" s="30">
        <f t="shared" ca="1" si="6"/>
        <v>302</v>
      </c>
      <c r="J33" t="s">
        <v>182</v>
      </c>
      <c r="K33">
        <v>2</v>
      </c>
    </row>
    <row r="34" spans="1:11">
      <c r="A34" t="s">
        <v>115</v>
      </c>
      <c r="B34" s="42">
        <f t="shared" ref="B34:B61" si="7">IFERROR(IF(LEN(VLOOKUP(A34,trailstop_1,2,0))=0,"",VLOOKUP(A34,trailstop_1,2,0)), "")</f>
        <v>144</v>
      </c>
      <c r="C34" s="42">
        <f t="shared" ref="C34:C61" si="8">IFERROR(IF(LEN(VLOOKUP(A34,trailstop_2,2,0))=0,"",VLOOKUP(A34,trailstop_2,2,0)), "")</f>
        <v>148</v>
      </c>
      <c r="D34" s="42" t="str">
        <f t="shared" ref="D34:D61" si="9">IFERROR(IF(LEN(VLOOKUP(A34,trailstop_3,2,0))=0,"",VLOOKUP(A34,trailstop_3,2,0)), "")</f>
        <v/>
      </c>
      <c r="E34" s="42" t="str">
        <f t="shared" ref="E34:E61" si="10">IFERROR(IF(LEN(VLOOKUP(A34,trailstop_4,2,0))=0,"",VLOOKUP(A34,trailstop_4,2,0)), "")</f>
        <v/>
      </c>
      <c r="F34">
        <f t="shared" ref="F34:F61" si="11">VLOOKUP(A34,events_fished_2020,2,FALSE)</f>
        <v>2</v>
      </c>
      <c r="G34" s="12">
        <f t="shared" ref="G34:G61" si="12">SUM(B34:E34)</f>
        <v>292</v>
      </c>
      <c r="H34" s="30">
        <f t="shared" ref="H34:H61" ca="1" si="13">SUMPRODUCT(LARGE(B34:E34,ROW(INDIRECT("1:"&amp;MIN(3,COUNT(B34:E34))))))</f>
        <v>292</v>
      </c>
      <c r="J34" t="s">
        <v>120</v>
      </c>
      <c r="K34">
        <v>2</v>
      </c>
    </row>
    <row r="35" spans="1:11">
      <c r="A35" t="s">
        <v>145</v>
      </c>
      <c r="B35" s="42">
        <f t="shared" si="7"/>
        <v>158</v>
      </c>
      <c r="C35" s="42">
        <f t="shared" si="8"/>
        <v>132</v>
      </c>
      <c r="D35" s="42" t="str">
        <f t="shared" si="9"/>
        <v/>
      </c>
      <c r="E35" s="42" t="str">
        <f t="shared" si="10"/>
        <v/>
      </c>
      <c r="F35">
        <f t="shared" si="11"/>
        <v>2</v>
      </c>
      <c r="G35" s="12">
        <f t="shared" si="12"/>
        <v>290</v>
      </c>
      <c r="H35" s="30">
        <f t="shared" ca="1" si="13"/>
        <v>290</v>
      </c>
      <c r="J35" t="s">
        <v>135</v>
      </c>
      <c r="K35">
        <v>1</v>
      </c>
    </row>
    <row r="36" spans="1:11">
      <c r="A36" t="s">
        <v>23</v>
      </c>
      <c r="B36" s="42">
        <f t="shared" si="7"/>
        <v>132</v>
      </c>
      <c r="C36" s="42">
        <f t="shared" si="8"/>
        <v>130</v>
      </c>
      <c r="D36" s="42" t="str">
        <f t="shared" si="9"/>
        <v/>
      </c>
      <c r="E36" s="42" t="str">
        <f t="shared" si="10"/>
        <v/>
      </c>
      <c r="F36">
        <f t="shared" si="11"/>
        <v>2</v>
      </c>
      <c r="G36" s="12">
        <f t="shared" si="12"/>
        <v>262</v>
      </c>
      <c r="H36" s="30">
        <f t="shared" ca="1" si="13"/>
        <v>262</v>
      </c>
      <c r="J36" t="s">
        <v>115</v>
      </c>
      <c r="K36">
        <v>2</v>
      </c>
    </row>
    <row r="37" spans="1:11">
      <c r="A37" t="s">
        <v>119</v>
      </c>
      <c r="B37" s="42">
        <f t="shared" si="7"/>
        <v>40</v>
      </c>
      <c r="C37" s="42">
        <f t="shared" si="8"/>
        <v>40</v>
      </c>
      <c r="D37" s="42">
        <f t="shared" si="9"/>
        <v>172</v>
      </c>
      <c r="E37" s="42" t="str">
        <f t="shared" si="10"/>
        <v/>
      </c>
      <c r="F37">
        <f t="shared" si="11"/>
        <v>3</v>
      </c>
      <c r="G37" s="12">
        <f t="shared" si="12"/>
        <v>252</v>
      </c>
      <c r="H37" s="30">
        <f t="shared" ca="1" si="13"/>
        <v>252</v>
      </c>
      <c r="J37" t="s">
        <v>5</v>
      </c>
      <c r="K37">
        <v>2</v>
      </c>
    </row>
    <row r="38" spans="1:11">
      <c r="A38" t="s">
        <v>63</v>
      </c>
      <c r="B38" s="42">
        <f t="shared" si="7"/>
        <v>40</v>
      </c>
      <c r="C38" s="42">
        <f t="shared" si="8"/>
        <v>158</v>
      </c>
      <c r="D38" s="42" t="str">
        <f t="shared" si="9"/>
        <v/>
      </c>
      <c r="E38" s="42">
        <f t="shared" si="10"/>
        <v>40</v>
      </c>
      <c r="F38">
        <f t="shared" si="11"/>
        <v>3</v>
      </c>
      <c r="G38" s="12">
        <f t="shared" si="12"/>
        <v>238</v>
      </c>
      <c r="H38" s="30">
        <f t="shared" ca="1" si="13"/>
        <v>238</v>
      </c>
      <c r="J38" t="s">
        <v>150</v>
      </c>
      <c r="K38">
        <v>1</v>
      </c>
    </row>
    <row r="39" spans="1:11">
      <c r="A39" t="s">
        <v>56</v>
      </c>
      <c r="B39" s="42">
        <f t="shared" si="7"/>
        <v>40</v>
      </c>
      <c r="C39" s="42">
        <f t="shared" si="8"/>
        <v>140</v>
      </c>
      <c r="D39" s="42">
        <f t="shared" si="9"/>
        <v>40</v>
      </c>
      <c r="E39" s="42" t="str">
        <f t="shared" si="10"/>
        <v/>
      </c>
      <c r="F39">
        <f t="shared" si="11"/>
        <v>3</v>
      </c>
      <c r="G39" s="12">
        <f t="shared" si="12"/>
        <v>220</v>
      </c>
      <c r="H39" s="30">
        <f t="shared" ca="1" si="13"/>
        <v>220</v>
      </c>
      <c r="J39" t="s">
        <v>10</v>
      </c>
      <c r="K39">
        <v>2</v>
      </c>
    </row>
    <row r="40" spans="1:11">
      <c r="A40" t="s">
        <v>149</v>
      </c>
      <c r="B40" s="42">
        <f t="shared" si="7"/>
        <v>40</v>
      </c>
      <c r="C40" s="42">
        <f t="shared" si="8"/>
        <v>170</v>
      </c>
      <c r="D40" s="42" t="str">
        <f t="shared" si="9"/>
        <v/>
      </c>
      <c r="E40" s="42" t="str">
        <f t="shared" si="10"/>
        <v/>
      </c>
      <c r="F40">
        <f t="shared" si="11"/>
        <v>2</v>
      </c>
      <c r="G40" s="12">
        <f t="shared" si="12"/>
        <v>210</v>
      </c>
      <c r="H40" s="30">
        <f t="shared" ca="1" si="13"/>
        <v>210</v>
      </c>
      <c r="J40" t="s">
        <v>168</v>
      </c>
      <c r="K40">
        <v>4</v>
      </c>
    </row>
    <row r="41" spans="1:11">
      <c r="A41" t="s">
        <v>10</v>
      </c>
      <c r="B41" s="42" t="str">
        <f t="shared" si="7"/>
        <v/>
      </c>
      <c r="C41" s="42">
        <f t="shared" si="8"/>
        <v>166</v>
      </c>
      <c r="D41" s="42">
        <f t="shared" si="9"/>
        <v>40</v>
      </c>
      <c r="E41" s="42" t="str">
        <f t="shared" si="10"/>
        <v/>
      </c>
      <c r="F41">
        <f t="shared" si="11"/>
        <v>2</v>
      </c>
      <c r="G41" s="12">
        <f t="shared" si="12"/>
        <v>206</v>
      </c>
      <c r="H41" s="30">
        <f t="shared" ca="1" si="13"/>
        <v>206</v>
      </c>
      <c r="J41" t="s">
        <v>61</v>
      </c>
      <c r="K41">
        <v>1</v>
      </c>
    </row>
    <row r="42" spans="1:11">
      <c r="A42" t="s">
        <v>45</v>
      </c>
      <c r="B42" s="42" t="str">
        <f t="shared" si="7"/>
        <v/>
      </c>
      <c r="C42" s="42">
        <f t="shared" si="8"/>
        <v>200</v>
      </c>
      <c r="D42" s="42" t="str">
        <f t="shared" si="9"/>
        <v/>
      </c>
      <c r="E42" s="42" t="str">
        <f t="shared" si="10"/>
        <v/>
      </c>
      <c r="F42">
        <f t="shared" si="11"/>
        <v>1</v>
      </c>
      <c r="G42" s="12">
        <f t="shared" si="12"/>
        <v>200</v>
      </c>
      <c r="H42" s="30">
        <f t="shared" ca="1" si="13"/>
        <v>200</v>
      </c>
      <c r="J42" t="s">
        <v>4</v>
      </c>
      <c r="K42">
        <v>4</v>
      </c>
    </row>
    <row r="43" spans="1:11">
      <c r="A43" t="s">
        <v>71</v>
      </c>
      <c r="B43" s="42" t="str">
        <f t="shared" si="7"/>
        <v/>
      </c>
      <c r="C43" s="42">
        <f t="shared" si="8"/>
        <v>40</v>
      </c>
      <c r="D43" s="42">
        <f t="shared" si="9"/>
        <v>158</v>
      </c>
      <c r="E43" s="42" t="str">
        <f t="shared" si="10"/>
        <v/>
      </c>
      <c r="F43">
        <f t="shared" si="11"/>
        <v>2</v>
      </c>
      <c r="G43" s="12">
        <f t="shared" si="12"/>
        <v>198</v>
      </c>
      <c r="H43" s="30">
        <f t="shared" ca="1" si="13"/>
        <v>198</v>
      </c>
      <c r="J43" t="s">
        <v>23</v>
      </c>
      <c r="K43">
        <v>2</v>
      </c>
    </row>
    <row r="44" spans="1:11">
      <c r="A44" t="s">
        <v>7</v>
      </c>
      <c r="B44" s="42" t="str">
        <f t="shared" si="7"/>
        <v/>
      </c>
      <c r="C44" s="42">
        <f t="shared" si="8"/>
        <v>196</v>
      </c>
      <c r="D44" s="42" t="str">
        <f t="shared" si="9"/>
        <v/>
      </c>
      <c r="E44" s="42" t="str">
        <f t="shared" si="10"/>
        <v/>
      </c>
      <c r="F44">
        <f t="shared" si="11"/>
        <v>1</v>
      </c>
      <c r="G44" s="12">
        <f t="shared" si="12"/>
        <v>196</v>
      </c>
      <c r="H44" s="30">
        <f t="shared" ca="1" si="13"/>
        <v>196</v>
      </c>
      <c r="J44" t="s">
        <v>95</v>
      </c>
      <c r="K44">
        <v>1</v>
      </c>
    </row>
    <row r="45" spans="1:11">
      <c r="A45" t="s">
        <v>182</v>
      </c>
      <c r="B45" s="42">
        <f t="shared" si="7"/>
        <v>150</v>
      </c>
      <c r="C45" s="42" t="str">
        <f t="shared" si="8"/>
        <v/>
      </c>
      <c r="D45" s="42">
        <f t="shared" si="9"/>
        <v>40</v>
      </c>
      <c r="E45" s="42" t="str">
        <f t="shared" si="10"/>
        <v/>
      </c>
      <c r="F45">
        <f t="shared" si="11"/>
        <v>2</v>
      </c>
      <c r="G45" s="12">
        <f t="shared" si="12"/>
        <v>190</v>
      </c>
      <c r="H45" s="30">
        <f t="shared" ca="1" si="13"/>
        <v>190</v>
      </c>
      <c r="J45" t="s">
        <v>149</v>
      </c>
      <c r="K45">
        <v>2</v>
      </c>
    </row>
    <row r="46" spans="1:11">
      <c r="A46" t="s">
        <v>130</v>
      </c>
      <c r="B46" s="42">
        <f t="shared" si="7"/>
        <v>178</v>
      </c>
      <c r="C46" s="42" t="str">
        <f t="shared" si="8"/>
        <v/>
      </c>
      <c r="D46" s="42" t="str">
        <f t="shared" si="9"/>
        <v/>
      </c>
      <c r="E46" s="42" t="str">
        <f t="shared" si="10"/>
        <v/>
      </c>
      <c r="F46">
        <f t="shared" si="11"/>
        <v>1</v>
      </c>
      <c r="G46" s="12">
        <f t="shared" si="12"/>
        <v>178</v>
      </c>
      <c r="H46" s="30">
        <f t="shared" ca="1" si="13"/>
        <v>178</v>
      </c>
      <c r="J46" t="s">
        <v>662</v>
      </c>
      <c r="K46">
        <v>1</v>
      </c>
    </row>
    <row r="47" spans="1:11">
      <c r="A47" t="s">
        <v>113</v>
      </c>
      <c r="B47" s="42">
        <f t="shared" si="7"/>
        <v>40</v>
      </c>
      <c r="C47" s="42">
        <f t="shared" si="8"/>
        <v>134</v>
      </c>
      <c r="D47" s="42" t="str">
        <f t="shared" si="9"/>
        <v/>
      </c>
      <c r="E47" s="42" t="str">
        <f t="shared" si="10"/>
        <v/>
      </c>
      <c r="F47">
        <f t="shared" si="11"/>
        <v>2</v>
      </c>
      <c r="G47" s="12">
        <f t="shared" si="12"/>
        <v>174</v>
      </c>
      <c r="H47" s="30">
        <f t="shared" ca="1" si="13"/>
        <v>174</v>
      </c>
      <c r="J47" t="s">
        <v>56</v>
      </c>
      <c r="K47">
        <v>3</v>
      </c>
    </row>
    <row r="48" spans="1:11">
      <c r="A48" t="s">
        <v>13</v>
      </c>
      <c r="B48" s="42">
        <f t="shared" si="7"/>
        <v>152</v>
      </c>
      <c r="C48" s="42" t="str">
        <f t="shared" si="8"/>
        <v/>
      </c>
      <c r="D48" s="42" t="str">
        <f t="shared" si="9"/>
        <v/>
      </c>
      <c r="E48" s="42" t="str">
        <f t="shared" si="10"/>
        <v/>
      </c>
      <c r="F48">
        <f t="shared" si="11"/>
        <v>1</v>
      </c>
      <c r="G48" s="12">
        <f t="shared" si="12"/>
        <v>152</v>
      </c>
      <c r="H48" s="30">
        <f t="shared" ca="1" si="13"/>
        <v>152</v>
      </c>
      <c r="J48" t="s">
        <v>539</v>
      </c>
      <c r="K48">
        <v>1</v>
      </c>
    </row>
    <row r="49" spans="1:11">
      <c r="A49" t="s">
        <v>135</v>
      </c>
      <c r="B49" s="42">
        <f t="shared" si="7"/>
        <v>146</v>
      </c>
      <c r="C49" s="42" t="str">
        <f t="shared" si="8"/>
        <v/>
      </c>
      <c r="D49" s="42" t="str">
        <f t="shared" si="9"/>
        <v/>
      </c>
      <c r="E49" s="42" t="str">
        <f t="shared" si="10"/>
        <v/>
      </c>
      <c r="F49">
        <f t="shared" si="11"/>
        <v>1</v>
      </c>
      <c r="G49" s="12">
        <f t="shared" si="12"/>
        <v>146</v>
      </c>
      <c r="H49" s="30">
        <f t="shared" ca="1" si="13"/>
        <v>146</v>
      </c>
      <c r="J49" t="s">
        <v>102</v>
      </c>
      <c r="K49">
        <v>3</v>
      </c>
    </row>
    <row r="50" spans="1:11">
      <c r="A50" t="s">
        <v>539</v>
      </c>
      <c r="B50" s="42" t="str">
        <f t="shared" si="7"/>
        <v/>
      </c>
      <c r="C50" s="42">
        <f t="shared" si="8"/>
        <v>144</v>
      </c>
      <c r="D50" s="42" t="str">
        <f t="shared" si="9"/>
        <v/>
      </c>
      <c r="E50" s="42" t="str">
        <f t="shared" si="10"/>
        <v/>
      </c>
      <c r="F50">
        <f t="shared" si="11"/>
        <v>1</v>
      </c>
      <c r="G50" s="12">
        <f t="shared" si="12"/>
        <v>144</v>
      </c>
      <c r="H50" s="30">
        <f t="shared" ca="1" si="13"/>
        <v>144</v>
      </c>
      <c r="J50" t="s">
        <v>558</v>
      </c>
      <c r="K50">
        <v>1</v>
      </c>
    </row>
    <row r="51" spans="1:11">
      <c r="A51" t="s">
        <v>150</v>
      </c>
      <c r="B51" s="42">
        <f t="shared" si="7"/>
        <v>140</v>
      </c>
      <c r="C51" s="42" t="str">
        <f t="shared" si="8"/>
        <v/>
      </c>
      <c r="D51" s="42" t="str">
        <f t="shared" si="9"/>
        <v/>
      </c>
      <c r="E51" s="42" t="str">
        <f t="shared" si="10"/>
        <v/>
      </c>
      <c r="F51">
        <f t="shared" si="11"/>
        <v>1</v>
      </c>
      <c r="G51" s="12">
        <f t="shared" si="12"/>
        <v>140</v>
      </c>
      <c r="H51" s="30">
        <f t="shared" ca="1" si="13"/>
        <v>140</v>
      </c>
      <c r="J51" t="s">
        <v>561</v>
      </c>
      <c r="K51">
        <v>2</v>
      </c>
    </row>
    <row r="52" spans="1:11">
      <c r="A52" t="s">
        <v>61</v>
      </c>
      <c r="B52" s="42">
        <f t="shared" si="7"/>
        <v>136</v>
      </c>
      <c r="C52" s="42" t="str">
        <f t="shared" si="8"/>
        <v/>
      </c>
      <c r="D52" s="42" t="str">
        <f t="shared" si="9"/>
        <v/>
      </c>
      <c r="E52" s="42" t="str">
        <f t="shared" si="10"/>
        <v/>
      </c>
      <c r="F52">
        <f t="shared" si="11"/>
        <v>1</v>
      </c>
      <c r="G52" s="12">
        <f t="shared" si="12"/>
        <v>136</v>
      </c>
      <c r="H52" s="30">
        <f t="shared" ca="1" si="13"/>
        <v>136</v>
      </c>
      <c r="J52" t="s">
        <v>71</v>
      </c>
      <c r="K52">
        <v>2</v>
      </c>
    </row>
    <row r="53" spans="1:11">
      <c r="A53" t="s">
        <v>95</v>
      </c>
      <c r="B53" s="42">
        <f t="shared" si="7"/>
        <v>130</v>
      </c>
      <c r="C53" s="42" t="str">
        <f t="shared" si="8"/>
        <v/>
      </c>
      <c r="D53" s="42" t="str">
        <f t="shared" si="9"/>
        <v/>
      </c>
      <c r="E53" s="42" t="str">
        <f t="shared" si="10"/>
        <v/>
      </c>
      <c r="F53">
        <f t="shared" si="11"/>
        <v>1</v>
      </c>
      <c r="G53" s="12">
        <f t="shared" si="12"/>
        <v>130</v>
      </c>
      <c r="H53" s="30">
        <f t="shared" ca="1" si="13"/>
        <v>130</v>
      </c>
      <c r="J53" t="s">
        <v>121</v>
      </c>
      <c r="K53">
        <v>4</v>
      </c>
    </row>
    <row r="54" spans="1:11">
      <c r="A54" t="s">
        <v>558</v>
      </c>
      <c r="B54" s="42" t="str">
        <f t="shared" si="7"/>
        <v/>
      </c>
      <c r="C54" s="42">
        <f t="shared" si="8"/>
        <v>126</v>
      </c>
      <c r="D54" s="42" t="str">
        <f t="shared" si="9"/>
        <v/>
      </c>
      <c r="E54" s="42" t="str">
        <f t="shared" si="10"/>
        <v/>
      </c>
      <c r="F54">
        <f t="shared" si="11"/>
        <v>1</v>
      </c>
      <c r="G54" s="12">
        <f t="shared" si="12"/>
        <v>126</v>
      </c>
      <c r="H54" s="30">
        <f t="shared" ca="1" si="13"/>
        <v>126</v>
      </c>
      <c r="J54" t="s">
        <v>22</v>
      </c>
      <c r="K54">
        <v>1</v>
      </c>
    </row>
    <row r="55" spans="1:11">
      <c r="A55" t="s">
        <v>154</v>
      </c>
      <c r="B55" s="42">
        <f t="shared" si="7"/>
        <v>40</v>
      </c>
      <c r="C55" s="42" t="str">
        <f t="shared" si="8"/>
        <v/>
      </c>
      <c r="D55" s="42">
        <f t="shared" si="9"/>
        <v>40</v>
      </c>
      <c r="E55" s="42" t="str">
        <f t="shared" si="10"/>
        <v/>
      </c>
      <c r="F55">
        <f t="shared" si="11"/>
        <v>2</v>
      </c>
      <c r="G55" s="12">
        <f t="shared" si="12"/>
        <v>80</v>
      </c>
      <c r="H55" s="30">
        <f t="shared" ca="1" si="13"/>
        <v>80</v>
      </c>
      <c r="J55" t="s">
        <v>20</v>
      </c>
      <c r="K55">
        <v>1</v>
      </c>
    </row>
    <row r="56" spans="1:11">
      <c r="A56" t="s">
        <v>146</v>
      </c>
      <c r="B56" s="42">
        <f t="shared" si="7"/>
        <v>40</v>
      </c>
      <c r="C56" s="42" t="str">
        <f t="shared" si="8"/>
        <v/>
      </c>
      <c r="D56" s="42">
        <f t="shared" si="9"/>
        <v>40</v>
      </c>
      <c r="E56" s="42" t="str">
        <f t="shared" si="10"/>
        <v/>
      </c>
      <c r="F56">
        <f t="shared" si="11"/>
        <v>2</v>
      </c>
      <c r="G56" s="12">
        <f t="shared" si="12"/>
        <v>80</v>
      </c>
      <c r="H56" s="30">
        <f t="shared" ca="1" si="13"/>
        <v>80</v>
      </c>
      <c r="J56" t="s">
        <v>113</v>
      </c>
      <c r="K56">
        <v>2</v>
      </c>
    </row>
    <row r="57" spans="1:11">
      <c r="A57" t="s">
        <v>663</v>
      </c>
      <c r="B57" s="42" t="str">
        <f t="shared" si="7"/>
        <v/>
      </c>
      <c r="C57" s="42" t="str">
        <f t="shared" si="8"/>
        <v/>
      </c>
      <c r="D57" s="42">
        <f t="shared" si="9"/>
        <v>40</v>
      </c>
      <c r="E57" s="42" t="str">
        <f t="shared" si="10"/>
        <v/>
      </c>
      <c r="F57">
        <f t="shared" si="11"/>
        <v>1</v>
      </c>
      <c r="G57" s="12">
        <f t="shared" si="12"/>
        <v>40</v>
      </c>
      <c r="H57" s="30">
        <f t="shared" ca="1" si="13"/>
        <v>40</v>
      </c>
      <c r="J57" t="s">
        <v>26</v>
      </c>
      <c r="K57">
        <v>4</v>
      </c>
    </row>
    <row r="58" spans="1:11">
      <c r="A58" t="s">
        <v>662</v>
      </c>
      <c r="B58" s="42" t="str">
        <f t="shared" si="7"/>
        <v/>
      </c>
      <c r="C58" s="42" t="str">
        <f t="shared" si="8"/>
        <v/>
      </c>
      <c r="D58" s="42">
        <f t="shared" si="9"/>
        <v>40</v>
      </c>
      <c r="E58" s="42" t="str">
        <f t="shared" si="10"/>
        <v/>
      </c>
      <c r="F58">
        <f t="shared" si="11"/>
        <v>1</v>
      </c>
      <c r="G58" s="12">
        <f t="shared" si="12"/>
        <v>40</v>
      </c>
      <c r="H58" s="30">
        <f t="shared" ca="1" si="13"/>
        <v>40</v>
      </c>
      <c r="J58" t="s">
        <v>142</v>
      </c>
      <c r="K58">
        <v>1</v>
      </c>
    </row>
    <row r="59" spans="1:11">
      <c r="A59" t="s">
        <v>22</v>
      </c>
      <c r="B59" s="42">
        <f t="shared" si="7"/>
        <v>40</v>
      </c>
      <c r="C59" s="42" t="str">
        <f t="shared" si="8"/>
        <v/>
      </c>
      <c r="D59" s="42" t="str">
        <f t="shared" si="9"/>
        <v/>
      </c>
      <c r="E59" s="42" t="str">
        <f t="shared" si="10"/>
        <v/>
      </c>
      <c r="F59">
        <f t="shared" si="11"/>
        <v>1</v>
      </c>
      <c r="G59" s="12">
        <f t="shared" si="12"/>
        <v>40</v>
      </c>
      <c r="H59" s="30">
        <f t="shared" ca="1" si="13"/>
        <v>40</v>
      </c>
      <c r="J59" t="s">
        <v>154</v>
      </c>
      <c r="K59">
        <v>2</v>
      </c>
    </row>
    <row r="60" spans="1:11">
      <c r="A60" t="s">
        <v>20</v>
      </c>
      <c r="B60" s="42">
        <f t="shared" si="7"/>
        <v>40</v>
      </c>
      <c r="C60" s="42" t="str">
        <f t="shared" si="8"/>
        <v/>
      </c>
      <c r="D60" s="42" t="str">
        <f t="shared" si="9"/>
        <v/>
      </c>
      <c r="E60" s="42" t="str">
        <f t="shared" si="10"/>
        <v/>
      </c>
      <c r="F60">
        <f t="shared" si="11"/>
        <v>1</v>
      </c>
      <c r="G60" s="12">
        <f t="shared" si="12"/>
        <v>40</v>
      </c>
      <c r="H60" s="30">
        <f t="shared" ca="1" si="13"/>
        <v>40</v>
      </c>
      <c r="J60" t="s">
        <v>52</v>
      </c>
      <c r="K60">
        <v>4</v>
      </c>
    </row>
    <row r="61" spans="1:11">
      <c r="A61" t="s">
        <v>142</v>
      </c>
      <c r="B61" s="42">
        <f t="shared" si="7"/>
        <v>40</v>
      </c>
      <c r="C61" s="42" t="str">
        <f t="shared" si="8"/>
        <v/>
      </c>
      <c r="D61" s="42" t="str">
        <f t="shared" si="9"/>
        <v/>
      </c>
      <c r="E61" s="42" t="str">
        <f t="shared" si="10"/>
        <v/>
      </c>
      <c r="F61">
        <f t="shared" si="11"/>
        <v>1</v>
      </c>
      <c r="G61" s="12">
        <f t="shared" si="12"/>
        <v>40</v>
      </c>
      <c r="H61" s="30">
        <f t="shared" ca="1" si="13"/>
        <v>40</v>
      </c>
      <c r="J61" t="s">
        <v>564</v>
      </c>
      <c r="K61">
        <v>1</v>
      </c>
    </row>
    <row r="62" spans="1:11">
      <c r="J62" t="s">
        <v>565</v>
      </c>
      <c r="K62">
        <v>1</v>
      </c>
    </row>
    <row r="63" spans="1:11">
      <c r="J63" t="s">
        <v>119</v>
      </c>
      <c r="K63">
        <v>3</v>
      </c>
    </row>
    <row r="64" spans="1:11">
      <c r="J64" t="s">
        <v>664</v>
      </c>
      <c r="K64">
        <v>1</v>
      </c>
    </row>
    <row r="65" spans="10:11">
      <c r="J65" t="s">
        <v>146</v>
      </c>
      <c r="K65">
        <v>2</v>
      </c>
    </row>
    <row r="66" spans="10:11">
      <c r="J66" t="s">
        <v>63</v>
      </c>
      <c r="K66">
        <v>3</v>
      </c>
    </row>
  </sheetData>
  <sortState xmlns:xlrd2="http://schemas.microsoft.com/office/spreadsheetml/2017/richdata2" ref="A2:H61">
    <sortCondition descending="1" ref="H2:H61"/>
  </sortState>
  <dataConsolidate function="count">
    <dataRefs count="4">
      <dataRef name="trailstop_1"/>
      <dataRef name="trailstop_2"/>
      <dataRef name="trailstop_3"/>
      <dataRef name="trailstop_4"/>
    </dataRefs>
  </dataConsolid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8"/>
  <sheetViews>
    <sheetView workbookViewId="0">
      <selection activeCell="E4" sqref="E4"/>
    </sheetView>
  </sheetViews>
  <sheetFormatPr defaultColWidth="11.42578125" defaultRowHeight="12.75"/>
  <cols>
    <col min="1" max="1" width="15.28515625" bestFit="1" customWidth="1"/>
    <col min="3" max="3" width="15.28515625" bestFit="1" customWidth="1"/>
    <col min="5" max="5" width="15.28515625" bestFit="1" customWidth="1"/>
    <col min="7" max="7" width="15.28515625" bestFit="1" customWidth="1"/>
    <col min="9" max="10" width="16.140625" bestFit="1" customWidth="1"/>
  </cols>
  <sheetData>
    <row r="1" spans="1:12" s="6" customFormat="1">
      <c r="A1" s="6" t="s">
        <v>0</v>
      </c>
      <c r="B1" s="6" t="s">
        <v>99</v>
      </c>
      <c r="C1" s="6" t="s">
        <v>0</v>
      </c>
      <c r="D1" s="6" t="s">
        <v>96</v>
      </c>
      <c r="E1" s="6" t="s">
        <v>0</v>
      </c>
      <c r="F1" s="6" t="s">
        <v>97</v>
      </c>
      <c r="G1" s="6" t="s">
        <v>0</v>
      </c>
      <c r="H1" s="6" t="s">
        <v>100</v>
      </c>
      <c r="I1" s="6" t="s">
        <v>0</v>
      </c>
      <c r="J1" s="6" t="s">
        <v>101</v>
      </c>
      <c r="K1" s="6" t="s">
        <v>0</v>
      </c>
      <c r="L1" s="6" t="s">
        <v>105</v>
      </c>
    </row>
    <row r="3" spans="1:12">
      <c r="A3" t="s">
        <v>6</v>
      </c>
      <c r="B3">
        <v>200</v>
      </c>
      <c r="C3" t="s">
        <v>46</v>
      </c>
      <c r="D3">
        <v>200</v>
      </c>
      <c r="E3" t="s">
        <v>16</v>
      </c>
      <c r="F3">
        <v>200</v>
      </c>
      <c r="G3" t="s">
        <v>28</v>
      </c>
      <c r="H3">
        <v>200</v>
      </c>
      <c r="I3" t="s">
        <v>4</v>
      </c>
      <c r="J3">
        <v>200</v>
      </c>
      <c r="K3" t="s">
        <v>25</v>
      </c>
      <c r="L3">
        <v>200</v>
      </c>
    </row>
    <row r="4" spans="1:12">
      <c r="A4" t="s">
        <v>19</v>
      </c>
      <c r="B4">
        <v>198</v>
      </c>
      <c r="C4" t="s">
        <v>8</v>
      </c>
      <c r="D4">
        <v>198</v>
      </c>
      <c r="E4" t="s">
        <v>17</v>
      </c>
      <c r="F4">
        <v>198</v>
      </c>
      <c r="G4" t="s">
        <v>7</v>
      </c>
      <c r="H4">
        <v>198</v>
      </c>
      <c r="I4" t="s">
        <v>51</v>
      </c>
      <c r="J4">
        <v>198</v>
      </c>
      <c r="K4" t="s">
        <v>1</v>
      </c>
      <c r="L4">
        <v>198</v>
      </c>
    </row>
    <row r="5" spans="1:12">
      <c r="A5" t="s">
        <v>1</v>
      </c>
      <c r="B5">
        <v>196</v>
      </c>
      <c r="C5" t="s">
        <v>24</v>
      </c>
      <c r="D5">
        <v>196</v>
      </c>
      <c r="E5" t="s">
        <v>6</v>
      </c>
      <c r="F5">
        <v>196</v>
      </c>
      <c r="G5" t="s">
        <v>12</v>
      </c>
      <c r="H5">
        <v>196</v>
      </c>
      <c r="I5" t="s">
        <v>17</v>
      </c>
      <c r="J5">
        <v>196</v>
      </c>
      <c r="K5" t="s">
        <v>28</v>
      </c>
      <c r="L5">
        <v>196</v>
      </c>
    </row>
    <row r="6" spans="1:12">
      <c r="A6" t="s">
        <v>45</v>
      </c>
      <c r="B6">
        <v>194</v>
      </c>
      <c r="C6" t="s">
        <v>7</v>
      </c>
      <c r="D6">
        <v>194</v>
      </c>
      <c r="E6" t="s">
        <v>10</v>
      </c>
      <c r="F6">
        <v>194</v>
      </c>
      <c r="G6" t="s">
        <v>16</v>
      </c>
      <c r="H6">
        <v>194</v>
      </c>
      <c r="I6" t="s">
        <v>10</v>
      </c>
      <c r="J6">
        <v>194</v>
      </c>
      <c r="K6" t="s">
        <v>24</v>
      </c>
      <c r="L6">
        <v>194</v>
      </c>
    </row>
    <row r="7" spans="1:12">
      <c r="A7" t="s">
        <v>46</v>
      </c>
      <c r="B7">
        <v>192</v>
      </c>
      <c r="C7" t="s">
        <v>58</v>
      </c>
      <c r="D7">
        <v>192</v>
      </c>
      <c r="E7" t="s">
        <v>51</v>
      </c>
      <c r="F7">
        <v>192</v>
      </c>
      <c r="G7" t="s">
        <v>11</v>
      </c>
      <c r="H7">
        <v>192</v>
      </c>
      <c r="I7" t="s">
        <v>12</v>
      </c>
      <c r="J7">
        <v>192</v>
      </c>
      <c r="K7" t="s">
        <v>8</v>
      </c>
      <c r="L7">
        <v>192</v>
      </c>
    </row>
    <row r="8" spans="1:12">
      <c r="A8" t="s">
        <v>21</v>
      </c>
      <c r="B8">
        <v>190</v>
      </c>
      <c r="C8" t="s">
        <v>10</v>
      </c>
      <c r="D8">
        <v>190</v>
      </c>
      <c r="E8" t="s">
        <v>89</v>
      </c>
      <c r="F8">
        <v>190</v>
      </c>
      <c r="G8" t="s">
        <v>1</v>
      </c>
      <c r="H8">
        <v>190</v>
      </c>
      <c r="I8" t="s">
        <v>19</v>
      </c>
      <c r="J8">
        <v>190</v>
      </c>
      <c r="K8" t="s">
        <v>16</v>
      </c>
      <c r="L8">
        <v>190</v>
      </c>
    </row>
    <row r="9" spans="1:12">
      <c r="A9" t="s">
        <v>12</v>
      </c>
      <c r="B9">
        <v>188</v>
      </c>
      <c r="C9" t="s">
        <v>54</v>
      </c>
      <c r="D9">
        <v>188</v>
      </c>
      <c r="E9" t="s">
        <v>7</v>
      </c>
      <c r="F9">
        <v>188</v>
      </c>
      <c r="G9" t="s">
        <v>50</v>
      </c>
      <c r="H9">
        <v>188</v>
      </c>
      <c r="I9" t="s">
        <v>11</v>
      </c>
      <c r="J9">
        <v>188</v>
      </c>
      <c r="K9" t="s">
        <v>70</v>
      </c>
      <c r="L9">
        <v>188</v>
      </c>
    </row>
    <row r="10" spans="1:12">
      <c r="A10" t="s">
        <v>47</v>
      </c>
      <c r="B10">
        <v>186</v>
      </c>
      <c r="C10" t="s">
        <v>19</v>
      </c>
      <c r="D10">
        <v>186</v>
      </c>
      <c r="E10" t="s">
        <v>1</v>
      </c>
      <c r="F10">
        <v>186</v>
      </c>
      <c r="G10" t="s">
        <v>51</v>
      </c>
      <c r="H10">
        <v>186</v>
      </c>
      <c r="I10" t="s">
        <v>25</v>
      </c>
      <c r="J10">
        <v>186</v>
      </c>
      <c r="K10" t="s">
        <v>4</v>
      </c>
      <c r="L10">
        <v>186</v>
      </c>
    </row>
    <row r="11" spans="1:12">
      <c r="A11" t="s">
        <v>16</v>
      </c>
      <c r="B11">
        <v>184</v>
      </c>
      <c r="C11" t="s">
        <v>53</v>
      </c>
      <c r="D11">
        <v>184</v>
      </c>
      <c r="E11" t="s">
        <v>91</v>
      </c>
      <c r="F11">
        <v>184</v>
      </c>
      <c r="G11" t="s">
        <v>27</v>
      </c>
      <c r="H11">
        <v>184</v>
      </c>
      <c r="I11" t="s">
        <v>63</v>
      </c>
      <c r="J11">
        <v>184</v>
      </c>
      <c r="K11" t="s">
        <v>14</v>
      </c>
      <c r="L11">
        <v>184</v>
      </c>
    </row>
    <row r="12" spans="1:12">
      <c r="A12" t="s">
        <v>14</v>
      </c>
      <c r="B12">
        <v>182</v>
      </c>
      <c r="C12" t="s">
        <v>3</v>
      </c>
      <c r="D12">
        <v>182</v>
      </c>
      <c r="E12" t="s">
        <v>12</v>
      </c>
      <c r="F12">
        <v>182</v>
      </c>
      <c r="G12" t="s">
        <v>6</v>
      </c>
      <c r="H12">
        <v>182</v>
      </c>
      <c r="I12" t="s">
        <v>28</v>
      </c>
      <c r="J12">
        <v>182</v>
      </c>
      <c r="K12" t="s">
        <v>18</v>
      </c>
      <c r="L12">
        <v>182</v>
      </c>
    </row>
    <row r="13" spans="1:12">
      <c r="A13" t="s">
        <v>15</v>
      </c>
      <c r="B13">
        <v>180</v>
      </c>
      <c r="C13" t="s">
        <v>5</v>
      </c>
      <c r="D13">
        <v>180</v>
      </c>
      <c r="E13" t="s">
        <v>92</v>
      </c>
      <c r="F13">
        <v>180</v>
      </c>
      <c r="G13" t="s">
        <v>52</v>
      </c>
      <c r="H13">
        <v>180</v>
      </c>
      <c r="I13" t="s">
        <v>1</v>
      </c>
      <c r="J13">
        <v>180</v>
      </c>
      <c r="K13" t="s">
        <v>17</v>
      </c>
      <c r="L13">
        <v>180</v>
      </c>
    </row>
    <row r="14" spans="1:12">
      <c r="A14" t="s">
        <v>48</v>
      </c>
      <c r="B14">
        <v>178</v>
      </c>
      <c r="C14" t="s">
        <v>16</v>
      </c>
      <c r="D14">
        <v>178</v>
      </c>
      <c r="E14" t="s">
        <v>8</v>
      </c>
      <c r="F14">
        <v>178</v>
      </c>
      <c r="G14" t="s">
        <v>19</v>
      </c>
      <c r="H14">
        <v>178</v>
      </c>
      <c r="I14" t="s">
        <v>91</v>
      </c>
      <c r="J14">
        <v>178</v>
      </c>
      <c r="K14" t="s">
        <v>7</v>
      </c>
      <c r="L14">
        <v>178</v>
      </c>
    </row>
    <row r="15" spans="1:12">
      <c r="A15" t="s">
        <v>4</v>
      </c>
      <c r="B15">
        <v>176</v>
      </c>
      <c r="C15" t="s">
        <v>57</v>
      </c>
      <c r="D15">
        <v>176</v>
      </c>
      <c r="E15" t="s">
        <v>48</v>
      </c>
      <c r="F15">
        <v>176</v>
      </c>
      <c r="G15" t="s">
        <v>48</v>
      </c>
      <c r="H15">
        <v>176</v>
      </c>
      <c r="I15" t="s">
        <v>16</v>
      </c>
      <c r="J15">
        <v>176</v>
      </c>
      <c r="K15" t="s">
        <v>10</v>
      </c>
      <c r="L15">
        <v>176</v>
      </c>
    </row>
    <row r="16" spans="1:12">
      <c r="A16" t="s">
        <v>2</v>
      </c>
      <c r="B16">
        <v>174</v>
      </c>
      <c r="C16" t="s">
        <v>11</v>
      </c>
      <c r="D16">
        <v>174</v>
      </c>
      <c r="E16" t="s">
        <v>58</v>
      </c>
      <c r="F16">
        <v>174</v>
      </c>
      <c r="G16" t="s">
        <v>4</v>
      </c>
      <c r="H16">
        <v>174</v>
      </c>
      <c r="I16" t="s">
        <v>48</v>
      </c>
      <c r="J16">
        <v>174</v>
      </c>
      <c r="K16" t="s">
        <v>12</v>
      </c>
      <c r="L16">
        <v>174</v>
      </c>
    </row>
    <row r="17" spans="1:12">
      <c r="A17" t="s">
        <v>8</v>
      </c>
      <c r="B17">
        <v>172</v>
      </c>
      <c r="C17" t="s">
        <v>6</v>
      </c>
      <c r="D17">
        <v>172</v>
      </c>
      <c r="E17" t="s">
        <v>52</v>
      </c>
      <c r="F17">
        <v>172</v>
      </c>
      <c r="G17" t="s">
        <v>26</v>
      </c>
      <c r="H17">
        <v>172</v>
      </c>
      <c r="I17" t="s">
        <v>54</v>
      </c>
      <c r="J17">
        <v>172</v>
      </c>
      <c r="K17" t="s">
        <v>57</v>
      </c>
      <c r="L17">
        <v>172</v>
      </c>
    </row>
    <row r="18" spans="1:12">
      <c r="A18" t="s">
        <v>18</v>
      </c>
      <c r="B18">
        <v>170</v>
      </c>
      <c r="C18" t="s">
        <v>14</v>
      </c>
      <c r="D18">
        <v>170</v>
      </c>
      <c r="E18" t="s">
        <v>18</v>
      </c>
      <c r="F18">
        <v>170</v>
      </c>
      <c r="G18" t="s">
        <v>21</v>
      </c>
      <c r="H18">
        <v>170</v>
      </c>
      <c r="I18" t="s">
        <v>24</v>
      </c>
      <c r="J18">
        <v>170</v>
      </c>
      <c r="K18" t="s">
        <v>19</v>
      </c>
      <c r="L18">
        <v>170</v>
      </c>
    </row>
    <row r="19" spans="1:12">
      <c r="A19" t="s">
        <v>24</v>
      </c>
      <c r="B19">
        <v>168</v>
      </c>
      <c r="C19" t="s">
        <v>50</v>
      </c>
      <c r="D19">
        <v>168</v>
      </c>
      <c r="E19" t="s">
        <v>21</v>
      </c>
      <c r="F19">
        <v>168</v>
      </c>
      <c r="G19" t="s">
        <v>23</v>
      </c>
      <c r="H19">
        <v>168</v>
      </c>
      <c r="I19" t="s">
        <v>50</v>
      </c>
      <c r="J19">
        <v>168</v>
      </c>
      <c r="K19" t="s">
        <v>90</v>
      </c>
      <c r="L19">
        <v>168</v>
      </c>
    </row>
    <row r="20" spans="1:12">
      <c r="A20" t="s">
        <v>49</v>
      </c>
      <c r="B20">
        <v>166</v>
      </c>
      <c r="C20" t="s">
        <v>17</v>
      </c>
      <c r="D20">
        <v>166</v>
      </c>
      <c r="E20" t="s">
        <v>20</v>
      </c>
      <c r="F20">
        <v>166</v>
      </c>
      <c r="G20" t="s">
        <v>57</v>
      </c>
      <c r="H20">
        <v>166</v>
      </c>
      <c r="I20" t="s">
        <v>8</v>
      </c>
      <c r="J20">
        <v>166</v>
      </c>
      <c r="K20" t="s">
        <v>2</v>
      </c>
      <c r="L20">
        <v>166</v>
      </c>
    </row>
    <row r="21" spans="1:12">
      <c r="A21" t="s">
        <v>20</v>
      </c>
      <c r="B21">
        <v>164</v>
      </c>
      <c r="C21" t="s">
        <v>63</v>
      </c>
      <c r="D21">
        <v>164</v>
      </c>
      <c r="E21" t="s">
        <v>59</v>
      </c>
      <c r="F21">
        <v>164</v>
      </c>
      <c r="G21" t="s">
        <v>17</v>
      </c>
      <c r="H21">
        <v>164</v>
      </c>
      <c r="I21" t="s">
        <v>52</v>
      </c>
      <c r="J21">
        <v>164</v>
      </c>
      <c r="K21" t="s">
        <v>48</v>
      </c>
      <c r="L21">
        <v>164</v>
      </c>
    </row>
    <row r="22" spans="1:12">
      <c r="A22" t="s">
        <v>7</v>
      </c>
      <c r="B22">
        <v>162</v>
      </c>
      <c r="C22" t="s">
        <v>62</v>
      </c>
      <c r="D22">
        <v>162</v>
      </c>
      <c r="E22" t="s">
        <v>4</v>
      </c>
      <c r="F22">
        <v>162</v>
      </c>
      <c r="G22" t="s">
        <v>94</v>
      </c>
      <c r="H22">
        <v>162</v>
      </c>
      <c r="I22" t="s">
        <v>60</v>
      </c>
      <c r="J22">
        <v>162</v>
      </c>
      <c r="K22" t="s">
        <v>50</v>
      </c>
      <c r="L22">
        <v>162</v>
      </c>
    </row>
    <row r="23" spans="1:12">
      <c r="A23" t="s">
        <v>50</v>
      </c>
      <c r="B23">
        <v>160</v>
      </c>
      <c r="C23" t="s">
        <v>1</v>
      </c>
      <c r="D23">
        <v>160</v>
      </c>
      <c r="E23" t="s">
        <v>5</v>
      </c>
      <c r="F23">
        <v>160</v>
      </c>
      <c r="G23" t="s">
        <v>10</v>
      </c>
      <c r="H23">
        <v>160</v>
      </c>
      <c r="I23" t="s">
        <v>7</v>
      </c>
      <c r="J23">
        <v>160</v>
      </c>
      <c r="K23" t="s">
        <v>23</v>
      </c>
      <c r="L23">
        <v>160</v>
      </c>
    </row>
    <row r="24" spans="1:12">
      <c r="A24" t="s">
        <v>51</v>
      </c>
      <c r="B24">
        <v>158</v>
      </c>
      <c r="C24" t="s">
        <v>52</v>
      </c>
      <c r="D24">
        <v>158</v>
      </c>
      <c r="E24" t="s">
        <v>54</v>
      </c>
      <c r="F24">
        <v>158</v>
      </c>
      <c r="G24" t="s">
        <v>59</v>
      </c>
      <c r="H24">
        <v>158</v>
      </c>
      <c r="I24" t="s">
        <v>21</v>
      </c>
      <c r="J24">
        <v>158</v>
      </c>
      <c r="K24" t="s">
        <v>6</v>
      </c>
      <c r="L24">
        <v>158</v>
      </c>
    </row>
    <row r="25" spans="1:12">
      <c r="A25" t="s">
        <v>10</v>
      </c>
      <c r="B25">
        <v>156</v>
      </c>
      <c r="C25" t="s">
        <v>20</v>
      </c>
      <c r="D25">
        <v>156</v>
      </c>
      <c r="E25" t="s">
        <v>3</v>
      </c>
      <c r="F25">
        <v>40</v>
      </c>
      <c r="G25" t="s">
        <v>8</v>
      </c>
      <c r="H25">
        <v>40</v>
      </c>
      <c r="I25" t="s">
        <v>26</v>
      </c>
      <c r="J25">
        <v>156</v>
      </c>
      <c r="K25" t="s">
        <v>26</v>
      </c>
      <c r="L25">
        <v>156</v>
      </c>
    </row>
    <row r="26" spans="1:12">
      <c r="A26" t="s">
        <v>23</v>
      </c>
      <c r="B26">
        <v>154</v>
      </c>
      <c r="C26" t="s">
        <v>61</v>
      </c>
      <c r="D26">
        <v>154</v>
      </c>
      <c r="E26" t="s">
        <v>27</v>
      </c>
      <c r="F26">
        <v>40</v>
      </c>
      <c r="G26" t="s">
        <v>60</v>
      </c>
      <c r="H26">
        <v>40</v>
      </c>
      <c r="I26" t="s">
        <v>6</v>
      </c>
      <c r="J26">
        <v>154</v>
      </c>
      <c r="K26" t="s">
        <v>11</v>
      </c>
      <c r="L26">
        <v>154</v>
      </c>
    </row>
    <row r="27" spans="1:12">
      <c r="A27" t="s">
        <v>22</v>
      </c>
      <c r="B27">
        <v>152</v>
      </c>
      <c r="C27" t="s">
        <v>73</v>
      </c>
      <c r="D27">
        <v>152</v>
      </c>
      <c r="E27" t="s">
        <v>26</v>
      </c>
      <c r="F27">
        <v>40</v>
      </c>
      <c r="G27" t="s">
        <v>54</v>
      </c>
      <c r="H27">
        <v>40</v>
      </c>
      <c r="I27" t="s">
        <v>22</v>
      </c>
      <c r="J27">
        <v>152</v>
      </c>
      <c r="K27" t="s">
        <v>45</v>
      </c>
      <c r="L27">
        <v>152</v>
      </c>
    </row>
    <row r="28" spans="1:12">
      <c r="A28" t="s">
        <v>3</v>
      </c>
      <c r="B28">
        <v>150</v>
      </c>
      <c r="C28" t="s">
        <v>60</v>
      </c>
      <c r="D28">
        <v>40</v>
      </c>
      <c r="E28" t="s">
        <v>46</v>
      </c>
      <c r="F28">
        <v>40</v>
      </c>
      <c r="G28" t="s">
        <v>55</v>
      </c>
      <c r="H28">
        <v>40</v>
      </c>
      <c r="I28" t="s">
        <v>20</v>
      </c>
      <c r="J28">
        <v>150</v>
      </c>
      <c r="K28" t="s">
        <v>95</v>
      </c>
      <c r="L28">
        <v>150</v>
      </c>
    </row>
    <row r="29" spans="1:12">
      <c r="A29" t="s">
        <v>9</v>
      </c>
      <c r="B29">
        <v>148</v>
      </c>
      <c r="C29" t="s">
        <v>55</v>
      </c>
      <c r="D29">
        <v>40</v>
      </c>
      <c r="E29" t="s">
        <v>13</v>
      </c>
      <c r="F29">
        <v>40</v>
      </c>
      <c r="G29" t="s">
        <v>61</v>
      </c>
      <c r="H29">
        <v>40</v>
      </c>
      <c r="I29" t="s">
        <v>61</v>
      </c>
      <c r="J29">
        <v>148</v>
      </c>
      <c r="K29" t="s">
        <v>21</v>
      </c>
      <c r="L29">
        <v>148</v>
      </c>
    </row>
    <row r="30" spans="1:12">
      <c r="A30" t="s">
        <v>52</v>
      </c>
      <c r="B30">
        <v>146</v>
      </c>
      <c r="C30" t="s">
        <v>56</v>
      </c>
      <c r="D30">
        <v>40</v>
      </c>
      <c r="G30" t="s">
        <v>56</v>
      </c>
      <c r="H30">
        <v>40</v>
      </c>
      <c r="I30" t="s">
        <v>55</v>
      </c>
      <c r="J30">
        <v>40</v>
      </c>
      <c r="K30" t="s">
        <v>58</v>
      </c>
      <c r="L30">
        <v>146</v>
      </c>
    </row>
    <row r="31" spans="1:12">
      <c r="A31" t="s">
        <v>53</v>
      </c>
      <c r="B31">
        <v>144</v>
      </c>
      <c r="C31" t="s">
        <v>15</v>
      </c>
      <c r="D31">
        <v>40</v>
      </c>
      <c r="I31" t="s">
        <v>3</v>
      </c>
      <c r="J31">
        <v>40</v>
      </c>
      <c r="K31" t="s">
        <v>5</v>
      </c>
      <c r="L31">
        <v>144</v>
      </c>
    </row>
    <row r="32" spans="1:12">
      <c r="A32" t="s">
        <v>17</v>
      </c>
      <c r="B32">
        <v>142</v>
      </c>
      <c r="I32" t="s">
        <v>71</v>
      </c>
      <c r="J32">
        <v>40</v>
      </c>
      <c r="K32" t="s">
        <v>51</v>
      </c>
      <c r="L32">
        <v>142</v>
      </c>
    </row>
    <row r="33" spans="1:12">
      <c r="A33" t="s">
        <v>54</v>
      </c>
      <c r="B33">
        <v>140</v>
      </c>
      <c r="I33" t="s">
        <v>15</v>
      </c>
      <c r="J33">
        <v>40</v>
      </c>
      <c r="K33" t="s">
        <v>54</v>
      </c>
      <c r="L33">
        <v>40</v>
      </c>
    </row>
    <row r="34" spans="1:12">
      <c r="A34" t="s">
        <v>55</v>
      </c>
      <c r="B34">
        <v>138</v>
      </c>
      <c r="I34" t="s">
        <v>58</v>
      </c>
      <c r="J34">
        <v>40</v>
      </c>
      <c r="K34" t="s">
        <v>22</v>
      </c>
      <c r="L34">
        <v>40</v>
      </c>
    </row>
    <row r="35" spans="1:12">
      <c r="A35" t="s">
        <v>56</v>
      </c>
      <c r="B35">
        <v>136</v>
      </c>
      <c r="I35" t="s">
        <v>23</v>
      </c>
      <c r="J35">
        <v>40</v>
      </c>
      <c r="K35" t="s">
        <v>63</v>
      </c>
      <c r="L35">
        <v>40</v>
      </c>
    </row>
    <row r="36" spans="1:12">
      <c r="A36" t="s">
        <v>13</v>
      </c>
      <c r="B36">
        <v>134</v>
      </c>
      <c r="I36" t="s">
        <v>57</v>
      </c>
      <c r="J36">
        <v>40</v>
      </c>
      <c r="K36" t="s">
        <v>9</v>
      </c>
      <c r="L36">
        <v>0</v>
      </c>
    </row>
    <row r="37" spans="1:12">
      <c r="A37" t="s">
        <v>57</v>
      </c>
      <c r="B37">
        <v>132</v>
      </c>
    </row>
    <row r="38" spans="1:12">
      <c r="A38" t="s">
        <v>58</v>
      </c>
      <c r="B38">
        <v>40</v>
      </c>
    </row>
    <row r="39" spans="1:12">
      <c r="A39" t="s">
        <v>62</v>
      </c>
      <c r="B39">
        <v>40</v>
      </c>
    </row>
    <row r="40" spans="1:12">
      <c r="A40" t="s">
        <v>27</v>
      </c>
      <c r="B40">
        <v>40</v>
      </c>
    </row>
    <row r="41" spans="1:12">
      <c r="A41" t="s">
        <v>5</v>
      </c>
      <c r="B41">
        <v>40</v>
      </c>
    </row>
    <row r="42" spans="1:12">
      <c r="A42" t="s">
        <v>11</v>
      </c>
      <c r="B42">
        <v>40</v>
      </c>
    </row>
    <row r="43" spans="1:12">
      <c r="A43" t="s">
        <v>61</v>
      </c>
      <c r="B43">
        <v>40</v>
      </c>
    </row>
    <row r="44" spans="1:12">
      <c r="A44" t="s">
        <v>63</v>
      </c>
      <c r="B44">
        <v>40</v>
      </c>
    </row>
    <row r="45" spans="1:12">
      <c r="A45" t="s">
        <v>60</v>
      </c>
      <c r="B45">
        <v>40</v>
      </c>
    </row>
    <row r="46" spans="1:12">
      <c r="A46" t="s">
        <v>26</v>
      </c>
      <c r="B46">
        <v>40</v>
      </c>
    </row>
    <row r="47" spans="1:12">
      <c r="A47" t="s">
        <v>59</v>
      </c>
      <c r="B47">
        <v>40</v>
      </c>
    </row>
    <row r="48" spans="1:12">
      <c r="A48" t="s">
        <v>25</v>
      </c>
      <c r="B48">
        <v>40</v>
      </c>
    </row>
  </sheetData>
  <dataConsolidate>
    <dataRefs count="1">
      <dataRef name="lakeridgemarinapivot"/>
    </dataRefs>
  </dataConsolid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84"/>
  <sheetViews>
    <sheetView workbookViewId="0">
      <selection activeCell="E17" sqref="E17"/>
    </sheetView>
  </sheetViews>
  <sheetFormatPr defaultColWidth="10.85546875" defaultRowHeight="15.75"/>
  <cols>
    <col min="1" max="1" width="21.28515625" style="3" bestFit="1" customWidth="1"/>
    <col min="2" max="2" width="21.28515625" style="4" customWidth="1"/>
    <col min="3" max="3" width="14.7109375" style="4" customWidth="1"/>
    <col min="4" max="4" width="10.85546875" style="3"/>
    <col min="5" max="5" width="25.42578125" style="3" customWidth="1"/>
    <col min="6" max="6" width="6.140625" style="3" customWidth="1"/>
    <col min="7" max="7" width="9.140625" style="3" customWidth="1"/>
    <col min="8" max="8" width="9.85546875" style="3" customWidth="1"/>
    <col min="9" max="9" width="4.7109375" style="3" customWidth="1"/>
    <col min="10" max="10" width="12.42578125" style="3" customWidth="1"/>
    <col min="11" max="16384" width="10.85546875" style="3"/>
  </cols>
  <sheetData>
    <row r="1" spans="1:3" ht="21.95" customHeight="1">
      <c r="A1" s="1" t="s">
        <v>65</v>
      </c>
      <c r="B1" s="2" t="s">
        <v>66</v>
      </c>
      <c r="C1" s="2" t="s">
        <v>67</v>
      </c>
    </row>
    <row r="2" spans="1:3">
      <c r="A2" s="3" t="s">
        <v>56</v>
      </c>
      <c r="B2" s="7" t="s">
        <v>64</v>
      </c>
    </row>
    <row r="3" spans="1:3">
      <c r="A3" s="3" t="s">
        <v>110</v>
      </c>
      <c r="B3" s="7" t="s">
        <v>64</v>
      </c>
    </row>
    <row r="4" spans="1:3">
      <c r="A4" s="3" t="s">
        <v>111</v>
      </c>
      <c r="B4" s="7" t="s">
        <v>64</v>
      </c>
    </row>
    <row r="5" spans="1:3">
      <c r="A5" s="3" t="s">
        <v>57</v>
      </c>
      <c r="B5" s="7" t="s">
        <v>64</v>
      </c>
    </row>
    <row r="6" spans="1:3">
      <c r="A6" s="3" t="s">
        <v>112</v>
      </c>
      <c r="B6" s="7" t="s">
        <v>64</v>
      </c>
    </row>
    <row r="7" spans="1:3">
      <c r="A7" s="3" t="s">
        <v>104</v>
      </c>
      <c r="B7" s="7" t="s">
        <v>64</v>
      </c>
    </row>
    <row r="8" spans="1:3">
      <c r="A8" s="3" t="s">
        <v>61</v>
      </c>
      <c r="B8" s="7" t="s">
        <v>64</v>
      </c>
    </row>
    <row r="9" spans="1:3">
      <c r="A9" s="3" t="s">
        <v>113</v>
      </c>
      <c r="B9" s="7" t="s">
        <v>64</v>
      </c>
    </row>
    <row r="10" spans="1:3">
      <c r="A10" s="3" t="s">
        <v>103</v>
      </c>
      <c r="B10" s="7" t="s">
        <v>64</v>
      </c>
    </row>
    <row r="11" spans="1:3">
      <c r="A11" s="5" t="s">
        <v>48</v>
      </c>
      <c r="B11" s="7" t="s">
        <v>64</v>
      </c>
    </row>
    <row r="12" spans="1:3">
      <c r="A12" s="3" t="s">
        <v>55</v>
      </c>
      <c r="B12" s="7" t="s">
        <v>64</v>
      </c>
    </row>
    <row r="13" spans="1:3">
      <c r="A13" s="3" t="s">
        <v>114</v>
      </c>
      <c r="B13" s="7" t="s">
        <v>64</v>
      </c>
    </row>
    <row r="14" spans="1:3">
      <c r="A14" s="3" t="s">
        <v>58</v>
      </c>
      <c r="B14" s="7" t="s">
        <v>64</v>
      </c>
    </row>
    <row r="15" spans="1:3">
      <c r="A15" s="3" t="s">
        <v>115</v>
      </c>
      <c r="B15" s="7" t="s">
        <v>64</v>
      </c>
    </row>
    <row r="16" spans="1:3">
      <c r="A16" s="3" t="s">
        <v>71</v>
      </c>
      <c r="B16" s="7" t="s">
        <v>64</v>
      </c>
    </row>
    <row r="17" spans="1:2">
      <c r="A17" s="3" t="s">
        <v>116</v>
      </c>
      <c r="B17" s="7" t="s">
        <v>64</v>
      </c>
    </row>
    <row r="18" spans="1:2">
      <c r="A18" s="3" t="s">
        <v>117</v>
      </c>
      <c r="B18" s="7" t="s">
        <v>64</v>
      </c>
    </row>
    <row r="19" spans="1:2">
      <c r="A19" s="3" t="s">
        <v>4</v>
      </c>
      <c r="B19" s="7" t="s">
        <v>64</v>
      </c>
    </row>
    <row r="20" spans="1:2">
      <c r="A20" s="3" t="s">
        <v>118</v>
      </c>
      <c r="B20" s="7" t="s">
        <v>64</v>
      </c>
    </row>
    <row r="21" spans="1:2">
      <c r="A21" s="3" t="s">
        <v>50</v>
      </c>
      <c r="B21" s="7" t="s">
        <v>64</v>
      </c>
    </row>
    <row r="22" spans="1:2">
      <c r="A22" s="3" t="s">
        <v>119</v>
      </c>
      <c r="B22" s="7" t="s">
        <v>64</v>
      </c>
    </row>
    <row r="23" spans="1:2">
      <c r="A23" s="3" t="s">
        <v>25</v>
      </c>
      <c r="B23" s="7" t="s">
        <v>64</v>
      </c>
    </row>
    <row r="24" spans="1:2">
      <c r="A24" s="3" t="s">
        <v>20</v>
      </c>
      <c r="B24" s="7" t="s">
        <v>64</v>
      </c>
    </row>
    <row r="25" spans="1:2">
      <c r="A25" s="3" t="s">
        <v>10</v>
      </c>
      <c r="B25" s="7" t="s">
        <v>64</v>
      </c>
    </row>
    <row r="26" spans="1:2">
      <c r="A26" s="3" t="s">
        <v>17</v>
      </c>
      <c r="B26" s="7" t="s">
        <v>64</v>
      </c>
    </row>
    <row r="27" spans="1:2">
      <c r="A27" s="3" t="s">
        <v>120</v>
      </c>
      <c r="B27" s="7" t="s">
        <v>64</v>
      </c>
    </row>
    <row r="28" spans="1:2">
      <c r="A28" s="3" t="s">
        <v>5</v>
      </c>
      <c r="B28" s="7" t="s">
        <v>64</v>
      </c>
    </row>
    <row r="29" spans="1:2">
      <c r="A29" s="3" t="s">
        <v>121</v>
      </c>
      <c r="B29" s="7" t="s">
        <v>64</v>
      </c>
    </row>
    <row r="30" spans="1:2">
      <c r="A30" s="3" t="s">
        <v>122</v>
      </c>
      <c r="B30" s="7" t="s">
        <v>64</v>
      </c>
    </row>
    <row r="31" spans="1:2">
      <c r="A31" s="3" t="s">
        <v>69</v>
      </c>
      <c r="B31" s="7" t="s">
        <v>64</v>
      </c>
    </row>
    <row r="32" spans="1:2">
      <c r="A32" s="3" t="s">
        <v>123</v>
      </c>
      <c r="B32" s="7" t="s">
        <v>64</v>
      </c>
    </row>
    <row r="33" spans="1:2">
      <c r="A33" s="3" t="s">
        <v>124</v>
      </c>
      <c r="B33" s="7" t="s">
        <v>64</v>
      </c>
    </row>
    <row r="34" spans="1:2">
      <c r="A34" s="3" t="s">
        <v>68</v>
      </c>
      <c r="B34" s="7" t="s">
        <v>64</v>
      </c>
    </row>
    <row r="35" spans="1:2">
      <c r="A35" s="3" t="s">
        <v>125</v>
      </c>
      <c r="B35" s="7" t="s">
        <v>64</v>
      </c>
    </row>
    <row r="36" spans="1:2">
      <c r="A36" s="3" t="s">
        <v>98</v>
      </c>
      <c r="B36" s="7" t="s">
        <v>64</v>
      </c>
    </row>
    <row r="37" spans="1:2">
      <c r="A37" s="3" t="s">
        <v>126</v>
      </c>
      <c r="B37" s="7" t="s">
        <v>64</v>
      </c>
    </row>
    <row r="38" spans="1:2">
      <c r="A38" s="3" t="s">
        <v>95</v>
      </c>
      <c r="B38" s="7" t="s">
        <v>64</v>
      </c>
    </row>
    <row r="39" spans="1:2">
      <c r="A39" s="3" t="s">
        <v>102</v>
      </c>
      <c r="B39" s="7" t="s">
        <v>64</v>
      </c>
    </row>
    <row r="40" spans="1:2">
      <c r="A40" s="3" t="s">
        <v>13</v>
      </c>
      <c r="B40" s="7" t="s">
        <v>64</v>
      </c>
    </row>
    <row r="41" spans="1:2">
      <c r="A41" s="3" t="s">
        <v>127</v>
      </c>
      <c r="B41" s="7" t="s">
        <v>64</v>
      </c>
    </row>
    <row r="42" spans="1:2">
      <c r="A42" s="3" t="s">
        <v>28</v>
      </c>
      <c r="B42" s="7" t="s">
        <v>64</v>
      </c>
    </row>
    <row r="43" spans="1:2">
      <c r="A43" s="3" t="s">
        <v>128</v>
      </c>
      <c r="B43" s="7" t="s">
        <v>64</v>
      </c>
    </row>
    <row r="44" spans="1:2">
      <c r="A44" s="3" t="s">
        <v>129</v>
      </c>
      <c r="B44" s="7" t="s">
        <v>64</v>
      </c>
    </row>
    <row r="45" spans="1:2">
      <c r="A45" s="3" t="s">
        <v>6</v>
      </c>
      <c r="B45" s="7" t="s">
        <v>64</v>
      </c>
    </row>
    <row r="46" spans="1:2">
      <c r="A46" s="3" t="s">
        <v>1</v>
      </c>
      <c r="B46" s="7" t="s">
        <v>64</v>
      </c>
    </row>
    <row r="47" spans="1:2">
      <c r="A47" s="3" t="s">
        <v>130</v>
      </c>
      <c r="B47" s="7" t="s">
        <v>64</v>
      </c>
    </row>
    <row r="48" spans="1:2">
      <c r="A48" s="3" t="s">
        <v>92</v>
      </c>
      <c r="B48" s="7" t="s">
        <v>64</v>
      </c>
    </row>
    <row r="49" spans="1:2">
      <c r="A49" s="3" t="s">
        <v>89</v>
      </c>
      <c r="B49" s="7" t="s">
        <v>64</v>
      </c>
    </row>
    <row r="50" spans="1:2">
      <c r="A50" s="3" t="s">
        <v>131</v>
      </c>
      <c r="B50" s="7" t="s">
        <v>64</v>
      </c>
    </row>
    <row r="51" spans="1:2">
      <c r="A51" s="3" t="s">
        <v>26</v>
      </c>
      <c r="B51" s="7" t="s">
        <v>64</v>
      </c>
    </row>
    <row r="52" spans="1:2">
      <c r="A52" s="3" t="s">
        <v>72</v>
      </c>
      <c r="B52" s="7" t="s">
        <v>64</v>
      </c>
    </row>
    <row r="53" spans="1:2">
      <c r="A53" s="3" t="s">
        <v>91</v>
      </c>
      <c r="B53" s="7" t="s">
        <v>64</v>
      </c>
    </row>
    <row r="54" spans="1:2">
      <c r="A54" s="3" t="s">
        <v>132</v>
      </c>
      <c r="B54" s="7" t="s">
        <v>64</v>
      </c>
    </row>
    <row r="55" spans="1:2">
      <c r="A55" s="3" t="s">
        <v>54</v>
      </c>
      <c r="B55" s="7" t="s">
        <v>64</v>
      </c>
    </row>
    <row r="56" spans="1:2">
      <c r="A56" s="3" t="s">
        <v>133</v>
      </c>
      <c r="B56" s="7" t="s">
        <v>64</v>
      </c>
    </row>
    <row r="57" spans="1:2">
      <c r="A57" s="3" t="s">
        <v>134</v>
      </c>
      <c r="B57" s="7" t="s">
        <v>64</v>
      </c>
    </row>
    <row r="58" spans="1:2">
      <c r="A58" s="3" t="s">
        <v>7</v>
      </c>
      <c r="B58" s="7" t="s">
        <v>64</v>
      </c>
    </row>
    <row r="59" spans="1:2">
      <c r="A59" s="3" t="s">
        <v>135</v>
      </c>
      <c r="B59" s="7" t="s">
        <v>64</v>
      </c>
    </row>
    <row r="60" spans="1:2">
      <c r="A60" s="3" t="s">
        <v>136</v>
      </c>
      <c r="B60" s="7" t="s">
        <v>64</v>
      </c>
    </row>
    <row r="61" spans="1:2">
      <c r="A61" s="3" t="s">
        <v>137</v>
      </c>
      <c r="B61" s="7" t="s">
        <v>64</v>
      </c>
    </row>
    <row r="62" spans="1:2">
      <c r="A62" s="3" t="s">
        <v>74</v>
      </c>
      <c r="B62" s="7" t="s">
        <v>64</v>
      </c>
    </row>
    <row r="63" spans="1:2">
      <c r="A63" s="3" t="s">
        <v>11</v>
      </c>
      <c r="B63" s="7" t="s">
        <v>64</v>
      </c>
    </row>
    <row r="64" spans="1:2">
      <c r="A64" s="3" t="s">
        <v>138</v>
      </c>
      <c r="B64" s="7" t="s">
        <v>64</v>
      </c>
    </row>
    <row r="65" spans="1:2">
      <c r="A65" s="3" t="s">
        <v>139</v>
      </c>
      <c r="B65" s="7" t="s">
        <v>64</v>
      </c>
    </row>
    <row r="66" spans="1:2">
      <c r="A66" s="3" t="s">
        <v>140</v>
      </c>
      <c r="B66" s="7" t="s">
        <v>64</v>
      </c>
    </row>
    <row r="67" spans="1:2">
      <c r="A67" s="3" t="s">
        <v>141</v>
      </c>
      <c r="B67" s="7" t="s">
        <v>64</v>
      </c>
    </row>
    <row r="68" spans="1:2">
      <c r="A68" s="3" t="s">
        <v>142</v>
      </c>
      <c r="B68" s="7" t="s">
        <v>64</v>
      </c>
    </row>
    <row r="69" spans="1:2">
      <c r="A69" s="3" t="s">
        <v>143</v>
      </c>
      <c r="B69" s="7" t="s">
        <v>64</v>
      </c>
    </row>
    <row r="70" spans="1:2">
      <c r="A70" s="3" t="s">
        <v>8</v>
      </c>
      <c r="B70" s="7" t="s">
        <v>64</v>
      </c>
    </row>
    <row r="71" spans="1:2">
      <c r="A71" s="3" t="s">
        <v>144</v>
      </c>
      <c r="B71" s="7" t="s">
        <v>64</v>
      </c>
    </row>
    <row r="72" spans="1:2">
      <c r="A72" s="3" t="s">
        <v>145</v>
      </c>
      <c r="B72" s="7" t="s">
        <v>64</v>
      </c>
    </row>
    <row r="73" spans="1:2">
      <c r="A73" s="3" t="s">
        <v>46</v>
      </c>
      <c r="B73" s="7" t="s">
        <v>64</v>
      </c>
    </row>
    <row r="74" spans="1:2">
      <c r="A74" s="3" t="s">
        <v>146</v>
      </c>
      <c r="B74" s="7" t="s">
        <v>64</v>
      </c>
    </row>
    <row r="75" spans="1:2">
      <c r="A75" s="3" t="s">
        <v>23</v>
      </c>
      <c r="B75" s="7" t="s">
        <v>64</v>
      </c>
    </row>
    <row r="76" spans="1:2">
      <c r="A76" s="3" t="s">
        <v>147</v>
      </c>
      <c r="B76" s="7" t="s">
        <v>64</v>
      </c>
    </row>
    <row r="77" spans="1:2">
      <c r="A77" s="3" t="s">
        <v>24</v>
      </c>
      <c r="B77" s="7" t="s">
        <v>64</v>
      </c>
    </row>
    <row r="78" spans="1:2">
      <c r="A78" s="3" t="s">
        <v>148</v>
      </c>
      <c r="B78" s="7" t="s">
        <v>64</v>
      </c>
    </row>
    <row r="79" spans="1:2">
      <c r="A79" s="3" t="s">
        <v>12</v>
      </c>
      <c r="B79" s="7" t="s">
        <v>64</v>
      </c>
    </row>
    <row r="80" spans="1:2">
      <c r="A80" s="3" t="s">
        <v>149</v>
      </c>
      <c r="B80" s="7" t="s">
        <v>64</v>
      </c>
    </row>
    <row r="81" spans="1:2">
      <c r="A81" s="3" t="s">
        <v>93</v>
      </c>
      <c r="B81" s="7" t="s">
        <v>64</v>
      </c>
    </row>
    <row r="82" spans="1:2">
      <c r="A82" s="3" t="s">
        <v>150</v>
      </c>
      <c r="B82" s="7" t="s">
        <v>64</v>
      </c>
    </row>
    <row r="83" spans="1:2">
      <c r="A83" s="3" t="s">
        <v>151</v>
      </c>
      <c r="B83" s="7" t="s">
        <v>64</v>
      </c>
    </row>
    <row r="84" spans="1:2">
      <c r="A84" s="3" t="s">
        <v>22</v>
      </c>
      <c r="B84" s="7" t="s">
        <v>64</v>
      </c>
    </row>
  </sheetData>
  <autoFilter ref="A1:J65" xr:uid="{00000000-0009-0000-0000-00000B000000}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6"/>
  <sheetViews>
    <sheetView workbookViewId="0">
      <pane ySplit="1" topLeftCell="A2" activePane="bottomLeft" state="frozen"/>
      <selection pane="bottomLeft" activeCell="O13" sqref="O13"/>
    </sheetView>
  </sheetViews>
  <sheetFormatPr defaultColWidth="10.85546875" defaultRowHeight="12.75"/>
  <cols>
    <col min="1" max="1" width="3.140625" style="31" bestFit="1" customWidth="1"/>
    <col min="2" max="2" width="19.85546875" style="39" customWidth="1"/>
    <col min="3" max="8" width="13.42578125" style="40" customWidth="1"/>
    <col min="9" max="9" width="0.42578125" style="40" customWidth="1"/>
    <col min="10" max="10" width="11.42578125" style="41" bestFit="1" customWidth="1"/>
    <col min="11" max="11" width="15" style="38" customWidth="1"/>
    <col min="12" max="12" width="14.85546875" style="12" customWidth="1"/>
    <col min="13" max="13" width="16" style="31" customWidth="1"/>
    <col min="14" max="16384" width="10.85546875" style="31"/>
  </cols>
  <sheetData>
    <row r="1" spans="1:15" s="22" customFormat="1" ht="16.5" thickBot="1">
      <c r="A1" s="19" t="s">
        <v>75</v>
      </c>
      <c r="B1" s="20" t="s">
        <v>0</v>
      </c>
      <c r="C1" s="20" t="s">
        <v>99</v>
      </c>
      <c r="D1" s="20" t="s">
        <v>96</v>
      </c>
      <c r="E1" s="20" t="s">
        <v>97</v>
      </c>
      <c r="F1" s="20" t="s">
        <v>100</v>
      </c>
      <c r="G1" s="20" t="s">
        <v>751</v>
      </c>
      <c r="H1" s="20" t="s">
        <v>105</v>
      </c>
      <c r="I1" s="20"/>
      <c r="J1" s="20" t="s">
        <v>752</v>
      </c>
      <c r="K1" s="20" t="s">
        <v>753</v>
      </c>
      <c r="L1" s="21" t="s">
        <v>106</v>
      </c>
      <c r="M1" s="21" t="s">
        <v>107</v>
      </c>
    </row>
    <row r="2" spans="1:15" ht="15">
      <c r="A2" s="23">
        <v>1</v>
      </c>
      <c r="B2" s="24" t="s">
        <v>1</v>
      </c>
      <c r="C2" s="25">
        <v>196</v>
      </c>
      <c r="D2" s="25">
        <v>160</v>
      </c>
      <c r="E2" s="25">
        <v>186</v>
      </c>
      <c r="F2" s="25">
        <v>190</v>
      </c>
      <c r="G2" s="26">
        <v>180</v>
      </c>
      <c r="H2" s="26">
        <v>198</v>
      </c>
      <c r="I2" s="27"/>
      <c r="J2" s="28">
        <f t="shared" ref="J2:J56" si="0">SUM(C2:H2)</f>
        <v>1110</v>
      </c>
      <c r="K2" s="29">
        <v>6</v>
      </c>
      <c r="L2" s="30">
        <f>SUMPRODUCT(LARGE(C2:H2,{1,2,3,4,5}))</f>
        <v>950</v>
      </c>
    </row>
    <row r="3" spans="1:15" ht="15">
      <c r="A3" s="32">
        <v>2</v>
      </c>
      <c r="B3" s="33" t="s">
        <v>16</v>
      </c>
      <c r="C3" s="34">
        <v>184</v>
      </c>
      <c r="D3" s="34">
        <v>178</v>
      </c>
      <c r="E3" s="34">
        <v>200</v>
      </c>
      <c r="F3" s="34">
        <v>194</v>
      </c>
      <c r="G3" s="35">
        <v>176</v>
      </c>
      <c r="H3" s="35">
        <v>190</v>
      </c>
      <c r="I3" s="36"/>
      <c r="J3" s="37">
        <f t="shared" si="0"/>
        <v>1122</v>
      </c>
      <c r="K3" s="38">
        <v>6</v>
      </c>
      <c r="L3" s="30">
        <f>SUMPRODUCT(LARGE(C3:H3,{1,2,3,4,5}))</f>
        <v>946</v>
      </c>
    </row>
    <row r="4" spans="1:15" ht="15">
      <c r="A4" s="32">
        <v>3</v>
      </c>
      <c r="B4" s="33" t="s">
        <v>12</v>
      </c>
      <c r="C4" s="34">
        <v>188</v>
      </c>
      <c r="D4" s="34">
        <v>0</v>
      </c>
      <c r="E4" s="34">
        <v>182</v>
      </c>
      <c r="F4" s="34">
        <v>196</v>
      </c>
      <c r="G4" s="35">
        <v>192</v>
      </c>
      <c r="H4" s="35">
        <v>174</v>
      </c>
      <c r="I4" s="36"/>
      <c r="J4" s="37">
        <f t="shared" si="0"/>
        <v>932</v>
      </c>
      <c r="K4" s="38">
        <v>5</v>
      </c>
      <c r="L4" s="30">
        <f>SUMPRODUCT(LARGE(C4:H4,{1,2,3,4,5}))</f>
        <v>932</v>
      </c>
    </row>
    <row r="5" spans="1:15" ht="15">
      <c r="A5" s="32">
        <v>4</v>
      </c>
      <c r="B5" s="33" t="s">
        <v>19</v>
      </c>
      <c r="C5" s="34">
        <v>198</v>
      </c>
      <c r="D5" s="34">
        <v>186</v>
      </c>
      <c r="E5" s="34">
        <v>0</v>
      </c>
      <c r="F5" s="34">
        <v>178</v>
      </c>
      <c r="G5" s="35">
        <v>190</v>
      </c>
      <c r="H5" s="35">
        <v>170</v>
      </c>
      <c r="I5" s="36"/>
      <c r="J5" s="37">
        <f t="shared" si="0"/>
        <v>922</v>
      </c>
      <c r="K5" s="38">
        <v>5</v>
      </c>
      <c r="L5" s="30">
        <f>SUMPRODUCT(LARGE(C5:H5,{1,2,3,4,5}))</f>
        <v>922</v>
      </c>
    </row>
    <row r="6" spans="1:15" ht="15">
      <c r="A6" s="32">
        <v>5</v>
      </c>
      <c r="B6" s="33" t="s">
        <v>7</v>
      </c>
      <c r="C6" s="34">
        <v>162</v>
      </c>
      <c r="D6" s="34">
        <v>194</v>
      </c>
      <c r="E6" s="34">
        <v>188</v>
      </c>
      <c r="F6" s="34">
        <v>198</v>
      </c>
      <c r="G6" s="35">
        <v>160</v>
      </c>
      <c r="H6" s="35">
        <v>178</v>
      </c>
      <c r="I6" s="36"/>
      <c r="J6" s="37">
        <f t="shared" si="0"/>
        <v>1080</v>
      </c>
      <c r="K6" s="38">
        <v>6</v>
      </c>
      <c r="L6" s="30">
        <f>SUMPRODUCT(LARGE(C6:H6,{1,2,3,4,5}))</f>
        <v>920</v>
      </c>
    </row>
    <row r="7" spans="1:15" ht="15">
      <c r="A7" s="32">
        <v>6</v>
      </c>
      <c r="B7" s="33" t="s">
        <v>10</v>
      </c>
      <c r="C7" s="34">
        <v>156</v>
      </c>
      <c r="D7" s="34">
        <v>190</v>
      </c>
      <c r="E7" s="34">
        <v>194</v>
      </c>
      <c r="F7" s="34">
        <v>160</v>
      </c>
      <c r="G7" s="35">
        <v>194</v>
      </c>
      <c r="H7" s="35">
        <v>176</v>
      </c>
      <c r="I7" s="36"/>
      <c r="J7" s="37">
        <f t="shared" si="0"/>
        <v>1070</v>
      </c>
      <c r="K7" s="38">
        <v>6</v>
      </c>
      <c r="L7" s="30">
        <f>SUMPRODUCT(LARGE(C7:H7,{1,2,3,4,5}))</f>
        <v>914</v>
      </c>
    </row>
    <row r="8" spans="1:15" ht="15">
      <c r="A8" s="32">
        <v>7</v>
      </c>
      <c r="B8" s="33" t="s">
        <v>6</v>
      </c>
      <c r="C8" s="34">
        <v>200</v>
      </c>
      <c r="D8" s="34">
        <v>172</v>
      </c>
      <c r="E8" s="34">
        <v>196</v>
      </c>
      <c r="F8" s="34">
        <v>182</v>
      </c>
      <c r="G8" s="35">
        <v>154</v>
      </c>
      <c r="H8" s="35">
        <v>160</v>
      </c>
      <c r="I8" s="36"/>
      <c r="J8" s="37">
        <f t="shared" si="0"/>
        <v>1064</v>
      </c>
      <c r="K8" s="38">
        <v>6</v>
      </c>
      <c r="L8" s="30">
        <f>SUMPRODUCT(LARGE(C8:H8,{1,2,3,4,5}))</f>
        <v>910</v>
      </c>
    </row>
    <row r="9" spans="1:15" ht="15">
      <c r="A9" s="32">
        <v>8</v>
      </c>
      <c r="B9" s="33" t="s">
        <v>8</v>
      </c>
      <c r="C9" s="34">
        <v>172</v>
      </c>
      <c r="D9" s="34">
        <v>198</v>
      </c>
      <c r="E9" s="34">
        <v>178</v>
      </c>
      <c r="F9" s="34">
        <v>40</v>
      </c>
      <c r="G9" s="35">
        <v>166</v>
      </c>
      <c r="H9" s="35">
        <v>192</v>
      </c>
      <c r="I9" s="36"/>
      <c r="J9" s="37">
        <f t="shared" si="0"/>
        <v>946</v>
      </c>
      <c r="K9" s="38">
        <v>6</v>
      </c>
      <c r="L9" s="30">
        <f>SUMPRODUCT(LARGE(C9:H9,{1,2,3,4,5}))</f>
        <v>906</v>
      </c>
    </row>
    <row r="10" spans="1:15" ht="15">
      <c r="A10" s="32">
        <v>9</v>
      </c>
      <c r="B10" s="33" t="s">
        <v>17</v>
      </c>
      <c r="C10" s="34">
        <v>142</v>
      </c>
      <c r="D10" s="34">
        <v>166</v>
      </c>
      <c r="E10" s="34">
        <v>198</v>
      </c>
      <c r="F10" s="34">
        <v>164</v>
      </c>
      <c r="G10" s="35">
        <v>196</v>
      </c>
      <c r="H10" s="35">
        <v>180</v>
      </c>
      <c r="I10" s="36"/>
      <c r="J10" s="37">
        <f t="shared" si="0"/>
        <v>1046</v>
      </c>
      <c r="K10" s="38">
        <v>6</v>
      </c>
      <c r="L10" s="30">
        <f>SUMPRODUCT(LARGE(C10:H10,{1,2,3,4,5}))</f>
        <v>904</v>
      </c>
    </row>
    <row r="11" spans="1:15" ht="15">
      <c r="A11" s="32">
        <v>10</v>
      </c>
      <c r="B11" s="33" t="s">
        <v>4</v>
      </c>
      <c r="C11" s="34">
        <v>176</v>
      </c>
      <c r="D11" s="34">
        <v>0</v>
      </c>
      <c r="E11" s="34">
        <v>162</v>
      </c>
      <c r="F11" s="34">
        <v>174</v>
      </c>
      <c r="G11" s="35">
        <v>200</v>
      </c>
      <c r="H11" s="35">
        <v>186</v>
      </c>
      <c r="I11" s="36"/>
      <c r="J11" s="37">
        <f t="shared" si="0"/>
        <v>898</v>
      </c>
      <c r="K11" s="38">
        <v>5</v>
      </c>
      <c r="L11" s="30">
        <f>SUMPRODUCT(LARGE(C11:H11,{1,2,3,4,5}))</f>
        <v>898</v>
      </c>
    </row>
    <row r="12" spans="1:15" ht="15">
      <c r="A12" s="32">
        <v>11</v>
      </c>
      <c r="B12" s="33" t="s">
        <v>51</v>
      </c>
      <c r="C12" s="34">
        <v>158</v>
      </c>
      <c r="D12" s="34">
        <v>0</v>
      </c>
      <c r="E12" s="34">
        <v>192</v>
      </c>
      <c r="F12" s="34">
        <v>186</v>
      </c>
      <c r="G12" s="35">
        <v>198</v>
      </c>
      <c r="H12" s="35">
        <v>144</v>
      </c>
      <c r="I12" s="36"/>
      <c r="J12" s="37">
        <f t="shared" si="0"/>
        <v>878</v>
      </c>
      <c r="K12" s="38">
        <v>5</v>
      </c>
      <c r="L12" s="30">
        <f>SUMPRODUCT(LARGE(C12:H12,{1,2,3,4,5}))</f>
        <v>878</v>
      </c>
    </row>
    <row r="13" spans="1:15" ht="15">
      <c r="A13" s="32">
        <v>12</v>
      </c>
      <c r="B13" s="33" t="s">
        <v>48</v>
      </c>
      <c r="C13" s="34">
        <v>178</v>
      </c>
      <c r="D13" s="34">
        <v>0</v>
      </c>
      <c r="E13" s="34">
        <v>176</v>
      </c>
      <c r="F13" s="34">
        <v>176</v>
      </c>
      <c r="G13" s="35">
        <v>174</v>
      </c>
      <c r="H13" s="35">
        <v>166</v>
      </c>
      <c r="I13" s="36"/>
      <c r="J13" s="37">
        <f t="shared" si="0"/>
        <v>870</v>
      </c>
      <c r="K13" s="38">
        <v>5</v>
      </c>
      <c r="L13" s="30">
        <f>SUMPRODUCT(LARGE(C13:H13,{1,2,3,4,5}))</f>
        <v>870</v>
      </c>
      <c r="O13" s="53" t="s">
        <v>667</v>
      </c>
    </row>
    <row r="14" spans="1:15" ht="15">
      <c r="A14" s="32">
        <v>13</v>
      </c>
      <c r="B14" s="33" t="s">
        <v>50</v>
      </c>
      <c r="C14" s="34">
        <v>160</v>
      </c>
      <c r="D14" s="34">
        <v>168</v>
      </c>
      <c r="E14" s="34">
        <v>0</v>
      </c>
      <c r="F14" s="34">
        <v>188</v>
      </c>
      <c r="G14" s="35">
        <v>168</v>
      </c>
      <c r="H14" s="35">
        <v>164</v>
      </c>
      <c r="I14" s="36"/>
      <c r="J14" s="37">
        <f t="shared" si="0"/>
        <v>848</v>
      </c>
      <c r="K14" s="38">
        <v>5</v>
      </c>
      <c r="L14" s="30">
        <f>SUMPRODUCT(LARGE(C14:H14,{1,2,3,4,5}))</f>
        <v>848</v>
      </c>
    </row>
    <row r="15" spans="1:15" ht="15">
      <c r="A15" s="32">
        <v>14</v>
      </c>
      <c r="B15" s="33" t="s">
        <v>21</v>
      </c>
      <c r="C15" s="34">
        <v>190</v>
      </c>
      <c r="D15" s="34">
        <v>0</v>
      </c>
      <c r="E15" s="34">
        <v>168</v>
      </c>
      <c r="F15" s="34">
        <v>170</v>
      </c>
      <c r="G15" s="35">
        <v>158</v>
      </c>
      <c r="H15" s="35">
        <v>150</v>
      </c>
      <c r="I15" s="36"/>
      <c r="J15" s="37">
        <f t="shared" si="0"/>
        <v>836</v>
      </c>
      <c r="K15" s="38">
        <v>5</v>
      </c>
      <c r="L15" s="30">
        <f>SUMPRODUCT(LARGE(C15:H15,{1,2,3,4,5}))</f>
        <v>836</v>
      </c>
    </row>
    <row r="16" spans="1:15" ht="15">
      <c r="A16" s="32">
        <v>15</v>
      </c>
      <c r="B16" s="33" t="s">
        <v>52</v>
      </c>
      <c r="C16" s="34">
        <v>146</v>
      </c>
      <c r="D16" s="34">
        <v>158</v>
      </c>
      <c r="E16" s="34">
        <v>172</v>
      </c>
      <c r="F16" s="34">
        <v>180</v>
      </c>
      <c r="G16" s="35">
        <v>164</v>
      </c>
      <c r="H16" s="35">
        <v>0</v>
      </c>
      <c r="I16" s="36"/>
      <c r="J16" s="37">
        <f t="shared" si="0"/>
        <v>820</v>
      </c>
      <c r="K16" s="38">
        <v>5</v>
      </c>
      <c r="L16" s="30">
        <f>SUMPRODUCT(LARGE(C16:H16,{1,2,3,4,5}))</f>
        <v>820</v>
      </c>
    </row>
    <row r="17" spans="1:12" ht="15">
      <c r="A17" s="32">
        <v>16</v>
      </c>
      <c r="B17" s="33" t="s">
        <v>11</v>
      </c>
      <c r="C17" s="34">
        <v>40</v>
      </c>
      <c r="D17" s="34">
        <v>174</v>
      </c>
      <c r="E17" s="34">
        <v>0</v>
      </c>
      <c r="F17" s="34">
        <v>192</v>
      </c>
      <c r="G17" s="35">
        <v>188</v>
      </c>
      <c r="H17" s="35">
        <v>156</v>
      </c>
      <c r="I17" s="36"/>
      <c r="J17" s="37">
        <f t="shared" si="0"/>
        <v>750</v>
      </c>
      <c r="K17" s="38">
        <v>5</v>
      </c>
      <c r="L17" s="30">
        <f>SUMPRODUCT(LARGE(C17:H17,{1,2,3,4,5}))</f>
        <v>750</v>
      </c>
    </row>
    <row r="18" spans="1:12" ht="15">
      <c r="A18" s="32">
        <v>17</v>
      </c>
      <c r="B18" s="33" t="s">
        <v>24</v>
      </c>
      <c r="C18" s="34">
        <v>168</v>
      </c>
      <c r="D18" s="34">
        <v>196</v>
      </c>
      <c r="E18" s="34">
        <v>0</v>
      </c>
      <c r="F18" s="34">
        <v>0</v>
      </c>
      <c r="G18" s="35">
        <v>170</v>
      </c>
      <c r="H18" s="35">
        <v>194</v>
      </c>
      <c r="I18" s="36"/>
      <c r="J18" s="37">
        <f t="shared" si="0"/>
        <v>728</v>
      </c>
      <c r="K18" s="38">
        <v>4</v>
      </c>
      <c r="L18" s="30">
        <f>SUMPRODUCT(LARGE(C18:H18,{1,2,3,4,5}))</f>
        <v>728</v>
      </c>
    </row>
    <row r="19" spans="1:12" ht="15">
      <c r="A19" s="32">
        <v>18</v>
      </c>
      <c r="B19" s="33" t="s">
        <v>54</v>
      </c>
      <c r="C19" s="34">
        <v>140</v>
      </c>
      <c r="D19" s="34">
        <v>188</v>
      </c>
      <c r="E19" s="34">
        <v>158</v>
      </c>
      <c r="F19" s="34">
        <v>40</v>
      </c>
      <c r="G19" s="35">
        <v>172</v>
      </c>
      <c r="H19" s="35">
        <v>40</v>
      </c>
      <c r="I19" s="36"/>
      <c r="J19" s="37">
        <f t="shared" si="0"/>
        <v>738</v>
      </c>
      <c r="K19" s="38">
        <v>6</v>
      </c>
      <c r="L19" s="30">
        <f>SUMPRODUCT(LARGE(C19:H19,{1,2,3,4,5}))</f>
        <v>698</v>
      </c>
    </row>
    <row r="20" spans="1:12" ht="15">
      <c r="A20" s="32">
        <v>19</v>
      </c>
      <c r="B20" s="33" t="s">
        <v>57</v>
      </c>
      <c r="C20" s="34">
        <v>132</v>
      </c>
      <c r="D20" s="34">
        <v>176</v>
      </c>
      <c r="E20" s="34">
        <v>0</v>
      </c>
      <c r="F20" s="34">
        <v>166</v>
      </c>
      <c r="G20" s="35">
        <v>40</v>
      </c>
      <c r="H20" s="35">
        <v>172</v>
      </c>
      <c r="I20" s="36"/>
      <c r="J20" s="37">
        <f t="shared" si="0"/>
        <v>686</v>
      </c>
      <c r="K20" s="38">
        <v>5</v>
      </c>
      <c r="L20" s="30">
        <f>SUMPRODUCT(LARGE(C20:H20,{1,2,3,4,5}))</f>
        <v>686</v>
      </c>
    </row>
    <row r="21" spans="1:12" ht="15">
      <c r="A21" s="32">
        <v>20</v>
      </c>
      <c r="B21" s="33" t="s">
        <v>20</v>
      </c>
      <c r="C21" s="34">
        <v>164</v>
      </c>
      <c r="D21" s="34">
        <v>156</v>
      </c>
      <c r="E21" s="34">
        <v>166</v>
      </c>
      <c r="F21" s="34">
        <v>0</v>
      </c>
      <c r="G21" s="35">
        <v>150</v>
      </c>
      <c r="H21" s="35">
        <v>0</v>
      </c>
      <c r="I21" s="36"/>
      <c r="J21" s="37">
        <f t="shared" si="0"/>
        <v>636</v>
      </c>
      <c r="K21" s="38">
        <v>4</v>
      </c>
      <c r="L21" s="30">
        <f>SUMPRODUCT(LARGE(C21:H21,{1,2,3,4,5}))</f>
        <v>636</v>
      </c>
    </row>
    <row r="22" spans="1:12" ht="15">
      <c r="A22" s="32">
        <v>21</v>
      </c>
      <c r="B22" s="33" t="s">
        <v>58</v>
      </c>
      <c r="C22" s="34">
        <v>40</v>
      </c>
      <c r="D22" s="34">
        <v>192</v>
      </c>
      <c r="E22" s="34">
        <v>174</v>
      </c>
      <c r="F22" s="34">
        <v>0</v>
      </c>
      <c r="G22" s="35">
        <v>40</v>
      </c>
      <c r="H22" s="35">
        <v>148</v>
      </c>
      <c r="I22" s="36"/>
      <c r="J22" s="37">
        <f t="shared" si="0"/>
        <v>594</v>
      </c>
      <c r="K22" s="38">
        <v>5</v>
      </c>
      <c r="L22" s="30">
        <f>SUMPRODUCT(LARGE(C22:H22,{1,2,3,4,5}))</f>
        <v>594</v>
      </c>
    </row>
    <row r="23" spans="1:12" ht="15">
      <c r="A23" s="32">
        <v>22</v>
      </c>
      <c r="B23" s="33" t="s">
        <v>28</v>
      </c>
      <c r="C23" s="34">
        <v>0</v>
      </c>
      <c r="D23" s="34">
        <v>0</v>
      </c>
      <c r="E23" s="34">
        <v>0</v>
      </c>
      <c r="F23" s="34">
        <v>200</v>
      </c>
      <c r="G23" s="35">
        <v>182</v>
      </c>
      <c r="H23" s="35">
        <v>196</v>
      </c>
      <c r="I23" s="36"/>
      <c r="J23" s="37">
        <f t="shared" si="0"/>
        <v>578</v>
      </c>
      <c r="K23" s="38">
        <v>3</v>
      </c>
      <c r="L23" s="30">
        <f>SUMPRODUCT(LARGE(C23:H23,{1,2,3,4,5}))</f>
        <v>578</v>
      </c>
    </row>
    <row r="24" spans="1:12" ht="15">
      <c r="A24" s="32">
        <v>23</v>
      </c>
      <c r="B24" s="33" t="s">
        <v>26</v>
      </c>
      <c r="C24" s="34">
        <v>40</v>
      </c>
      <c r="D24" s="34">
        <v>0</v>
      </c>
      <c r="E24" s="34">
        <v>40</v>
      </c>
      <c r="F24" s="34">
        <v>172</v>
      </c>
      <c r="G24" s="35">
        <v>156</v>
      </c>
      <c r="H24" s="35">
        <v>158</v>
      </c>
      <c r="I24" s="36"/>
      <c r="J24" s="37">
        <f t="shared" si="0"/>
        <v>566</v>
      </c>
      <c r="K24" s="38">
        <v>5</v>
      </c>
      <c r="L24" s="30">
        <f>SUMPRODUCT(LARGE(C24:H24,{1,2,3,4,5}))</f>
        <v>566</v>
      </c>
    </row>
    <row r="25" spans="1:12" ht="15">
      <c r="A25" s="32">
        <v>24</v>
      </c>
      <c r="B25" s="33" t="s">
        <v>14</v>
      </c>
      <c r="C25" s="34">
        <v>182</v>
      </c>
      <c r="D25" s="34">
        <v>170</v>
      </c>
      <c r="E25" s="34">
        <v>0</v>
      </c>
      <c r="F25" s="34">
        <v>0</v>
      </c>
      <c r="G25" s="35">
        <v>0</v>
      </c>
      <c r="H25" s="35">
        <v>184</v>
      </c>
      <c r="I25" s="36"/>
      <c r="J25" s="37">
        <f t="shared" si="0"/>
        <v>536</v>
      </c>
      <c r="K25" s="38">
        <v>3</v>
      </c>
      <c r="L25" s="30">
        <f>SUMPRODUCT(LARGE(C25:H25,{1,2,3,4,5}))</f>
        <v>536</v>
      </c>
    </row>
    <row r="26" spans="1:12" ht="15">
      <c r="A26" s="32">
        <v>25</v>
      </c>
      <c r="B26" s="33" t="s">
        <v>5</v>
      </c>
      <c r="C26" s="34">
        <v>40</v>
      </c>
      <c r="D26" s="34">
        <v>180</v>
      </c>
      <c r="E26" s="34">
        <v>160</v>
      </c>
      <c r="F26" s="34">
        <v>0</v>
      </c>
      <c r="G26" s="35">
        <v>0</v>
      </c>
      <c r="H26" s="35">
        <v>146</v>
      </c>
      <c r="I26" s="36"/>
      <c r="J26" s="37">
        <f t="shared" si="0"/>
        <v>526</v>
      </c>
      <c r="K26" s="38">
        <v>4</v>
      </c>
      <c r="L26" s="30">
        <f>SUMPRODUCT(LARGE(C26:H26,{1,2,3,4,5}))</f>
        <v>526</v>
      </c>
    </row>
    <row r="27" spans="1:12" ht="15">
      <c r="A27" s="32">
        <v>26</v>
      </c>
      <c r="B27" s="33" t="s">
        <v>23</v>
      </c>
      <c r="C27" s="34">
        <v>154</v>
      </c>
      <c r="D27" s="34">
        <v>0</v>
      </c>
      <c r="E27" s="34">
        <v>0</v>
      </c>
      <c r="F27" s="34">
        <v>168</v>
      </c>
      <c r="G27" s="35">
        <v>40</v>
      </c>
      <c r="H27" s="35">
        <v>162</v>
      </c>
      <c r="I27" s="36"/>
      <c r="J27" s="37">
        <f t="shared" si="0"/>
        <v>524</v>
      </c>
      <c r="K27" s="38">
        <v>4</v>
      </c>
      <c r="L27" s="30">
        <f>SUMPRODUCT(LARGE(C27:H27,{1,2,3,4,5}))</f>
        <v>524</v>
      </c>
    </row>
    <row r="28" spans="1:12" ht="15">
      <c r="A28" s="32">
        <v>27</v>
      </c>
      <c r="B28" s="33" t="s">
        <v>18</v>
      </c>
      <c r="C28" s="34">
        <v>170</v>
      </c>
      <c r="D28" s="34">
        <v>0</v>
      </c>
      <c r="E28" s="34">
        <v>170</v>
      </c>
      <c r="F28" s="34">
        <v>0</v>
      </c>
      <c r="G28" s="35">
        <v>0</v>
      </c>
      <c r="H28" s="35">
        <v>182</v>
      </c>
      <c r="I28" s="36"/>
      <c r="J28" s="37">
        <f t="shared" si="0"/>
        <v>522</v>
      </c>
      <c r="K28" s="38">
        <v>3</v>
      </c>
      <c r="L28" s="30">
        <f>SUMPRODUCT(LARGE(C28:H28,{1,2,3,4,5}))</f>
        <v>522</v>
      </c>
    </row>
    <row r="29" spans="1:12" ht="15">
      <c r="A29" s="32">
        <v>28</v>
      </c>
      <c r="B29" s="33" t="s">
        <v>46</v>
      </c>
      <c r="C29" s="34">
        <v>192</v>
      </c>
      <c r="D29" s="34">
        <v>200</v>
      </c>
      <c r="E29" s="34">
        <v>40</v>
      </c>
      <c r="F29" s="34">
        <v>0</v>
      </c>
      <c r="G29" s="35">
        <v>0</v>
      </c>
      <c r="H29" s="35">
        <v>0</v>
      </c>
      <c r="I29" s="36"/>
      <c r="J29" s="37">
        <f t="shared" si="0"/>
        <v>432</v>
      </c>
      <c r="K29" s="38">
        <v>3</v>
      </c>
      <c r="L29" s="30">
        <f>SUMPRODUCT(LARGE(C29:H29,{1,2,3,4,5}))</f>
        <v>432</v>
      </c>
    </row>
    <row r="30" spans="1:12" ht="15">
      <c r="A30" s="32">
        <v>29</v>
      </c>
      <c r="B30" s="33" t="s">
        <v>63</v>
      </c>
      <c r="C30" s="34">
        <v>40</v>
      </c>
      <c r="D30" s="34">
        <v>164</v>
      </c>
      <c r="E30" s="34">
        <v>0</v>
      </c>
      <c r="F30" s="34">
        <v>0</v>
      </c>
      <c r="G30" s="35">
        <v>184</v>
      </c>
      <c r="H30" s="35">
        <v>40</v>
      </c>
      <c r="I30" s="36"/>
      <c r="J30" s="37">
        <f t="shared" si="0"/>
        <v>428</v>
      </c>
      <c r="K30" s="38">
        <v>4</v>
      </c>
      <c r="L30" s="30">
        <f>SUMPRODUCT(LARGE(C30:H30,{1,2,3,4,5}))</f>
        <v>428</v>
      </c>
    </row>
    <row r="31" spans="1:12" ht="15">
      <c r="A31" s="32">
        <v>30</v>
      </c>
      <c r="B31" s="33" t="s">
        <v>25</v>
      </c>
      <c r="C31" s="34">
        <v>40</v>
      </c>
      <c r="D31" s="34">
        <v>0</v>
      </c>
      <c r="E31" s="34">
        <v>0</v>
      </c>
      <c r="F31" s="34">
        <v>0</v>
      </c>
      <c r="G31" s="35">
        <v>186</v>
      </c>
      <c r="H31" s="35">
        <v>200</v>
      </c>
      <c r="I31" s="36"/>
      <c r="J31" s="37">
        <f t="shared" si="0"/>
        <v>426</v>
      </c>
      <c r="K31" s="38">
        <v>3</v>
      </c>
      <c r="L31" s="30">
        <f>SUMPRODUCT(LARGE(C31:H31,{1,2,3,4,5}))</f>
        <v>426</v>
      </c>
    </row>
    <row r="32" spans="1:12" ht="15">
      <c r="A32" s="32">
        <v>31</v>
      </c>
      <c r="B32" s="33" t="s">
        <v>3</v>
      </c>
      <c r="C32" s="34">
        <v>150</v>
      </c>
      <c r="D32" s="34">
        <v>182</v>
      </c>
      <c r="E32" s="34">
        <v>40</v>
      </c>
      <c r="F32" s="34">
        <v>0</v>
      </c>
      <c r="G32" s="35">
        <v>40</v>
      </c>
      <c r="H32" s="35">
        <v>0</v>
      </c>
      <c r="I32" s="36"/>
      <c r="J32" s="37">
        <f t="shared" si="0"/>
        <v>412</v>
      </c>
      <c r="K32" s="38">
        <v>4</v>
      </c>
      <c r="L32" s="30">
        <f>SUMPRODUCT(LARGE(C32:H32,{1,2,3,4,5}))</f>
        <v>412</v>
      </c>
    </row>
    <row r="33" spans="1:12" ht="15">
      <c r="A33" s="32">
        <v>32</v>
      </c>
      <c r="B33" s="33" t="s">
        <v>61</v>
      </c>
      <c r="C33" s="34">
        <v>40</v>
      </c>
      <c r="D33" s="34">
        <v>154</v>
      </c>
      <c r="E33" s="34">
        <v>0</v>
      </c>
      <c r="F33" s="34">
        <v>40</v>
      </c>
      <c r="G33" s="35">
        <v>148</v>
      </c>
      <c r="H33" s="35">
        <v>0</v>
      </c>
      <c r="I33" s="36"/>
      <c r="J33" s="37">
        <f t="shared" si="0"/>
        <v>382</v>
      </c>
      <c r="K33" s="38">
        <v>4</v>
      </c>
      <c r="L33" s="30">
        <f>SUMPRODUCT(LARGE(C33:H33,{1,2,3,4,5}))</f>
        <v>382</v>
      </c>
    </row>
    <row r="34" spans="1:12" ht="15">
      <c r="A34" s="32">
        <v>33</v>
      </c>
      <c r="B34" s="33" t="s">
        <v>91</v>
      </c>
      <c r="C34" s="34">
        <v>0</v>
      </c>
      <c r="D34" s="34">
        <v>0</v>
      </c>
      <c r="E34" s="34">
        <v>184</v>
      </c>
      <c r="F34" s="34">
        <v>0</v>
      </c>
      <c r="G34" s="35">
        <v>178</v>
      </c>
      <c r="H34" s="35">
        <v>0</v>
      </c>
      <c r="I34" s="36"/>
      <c r="J34" s="37">
        <f t="shared" si="0"/>
        <v>362</v>
      </c>
      <c r="K34" s="38">
        <v>2</v>
      </c>
      <c r="L34" s="30">
        <f>SUMPRODUCT(LARGE(C34:H34,{1,2,3,4,5}))</f>
        <v>362</v>
      </c>
    </row>
    <row r="35" spans="1:12" ht="15">
      <c r="A35" s="32">
        <v>34</v>
      </c>
      <c r="B35" s="33" t="s">
        <v>59</v>
      </c>
      <c r="C35" s="34">
        <v>40</v>
      </c>
      <c r="D35" s="34">
        <v>0</v>
      </c>
      <c r="E35" s="34">
        <v>164</v>
      </c>
      <c r="F35" s="34">
        <v>158</v>
      </c>
      <c r="G35" s="35">
        <v>0</v>
      </c>
      <c r="H35" s="35">
        <v>0</v>
      </c>
      <c r="I35" s="36"/>
      <c r="J35" s="37">
        <f t="shared" si="0"/>
        <v>362</v>
      </c>
      <c r="K35" s="38">
        <v>3</v>
      </c>
      <c r="L35" s="30">
        <f>SUMPRODUCT(LARGE(C35:H35,{1,2,3,4,5}))</f>
        <v>362</v>
      </c>
    </row>
    <row r="36" spans="1:12" ht="15">
      <c r="A36" s="32">
        <v>35</v>
      </c>
      <c r="B36" s="33" t="s">
        <v>45</v>
      </c>
      <c r="C36" s="34">
        <v>194</v>
      </c>
      <c r="D36" s="34">
        <v>0</v>
      </c>
      <c r="E36" s="34">
        <v>0</v>
      </c>
      <c r="F36" s="34">
        <v>0</v>
      </c>
      <c r="G36" s="35">
        <v>0</v>
      </c>
      <c r="H36" s="35">
        <v>154</v>
      </c>
      <c r="I36" s="36"/>
      <c r="J36" s="37">
        <f t="shared" si="0"/>
        <v>348</v>
      </c>
      <c r="K36" s="38">
        <v>2</v>
      </c>
      <c r="L36" s="30">
        <f>SUMPRODUCT(LARGE(C36:H36,{1,2,3,4,5}))</f>
        <v>348</v>
      </c>
    </row>
    <row r="37" spans="1:12" ht="15">
      <c r="A37" s="32">
        <v>36</v>
      </c>
      <c r="B37" s="33" t="s">
        <v>22</v>
      </c>
      <c r="C37" s="34">
        <v>152</v>
      </c>
      <c r="D37" s="34">
        <v>0</v>
      </c>
      <c r="E37" s="34">
        <v>0</v>
      </c>
      <c r="F37" s="34">
        <v>0</v>
      </c>
      <c r="G37" s="35">
        <v>152</v>
      </c>
      <c r="H37" s="35">
        <v>40</v>
      </c>
      <c r="I37" s="36"/>
      <c r="J37" s="37">
        <f t="shared" si="0"/>
        <v>344</v>
      </c>
      <c r="K37" s="38">
        <v>3</v>
      </c>
      <c r="L37" s="30">
        <f>SUMPRODUCT(LARGE(C37:H37,{1,2,3,4,5}))</f>
        <v>344</v>
      </c>
    </row>
    <row r="38" spans="1:12" ht="15">
      <c r="A38" s="32">
        <v>37</v>
      </c>
      <c r="B38" s="33" t="s">
        <v>2</v>
      </c>
      <c r="C38" s="34">
        <v>174</v>
      </c>
      <c r="D38" s="34">
        <v>0</v>
      </c>
      <c r="E38" s="34">
        <v>0</v>
      </c>
      <c r="F38" s="34">
        <v>0</v>
      </c>
      <c r="G38" s="35">
        <v>0</v>
      </c>
      <c r="H38" s="35">
        <v>168</v>
      </c>
      <c r="I38" s="36"/>
      <c r="J38" s="37">
        <f t="shared" si="0"/>
        <v>342</v>
      </c>
      <c r="K38" s="38">
        <v>2</v>
      </c>
      <c r="L38" s="30">
        <f>SUMPRODUCT(LARGE(C38:H38,{1,2,3,4,5}))</f>
        <v>342</v>
      </c>
    </row>
    <row r="39" spans="1:12" ht="15">
      <c r="A39" s="32">
        <v>38</v>
      </c>
      <c r="B39" s="33" t="s">
        <v>53</v>
      </c>
      <c r="C39" s="34">
        <v>144</v>
      </c>
      <c r="D39" s="34">
        <v>184</v>
      </c>
      <c r="E39" s="34">
        <v>0</v>
      </c>
      <c r="F39" s="34">
        <v>0</v>
      </c>
      <c r="G39" s="35">
        <v>0</v>
      </c>
      <c r="H39" s="35">
        <v>0</v>
      </c>
      <c r="I39" s="36"/>
      <c r="J39" s="37">
        <f t="shared" si="0"/>
        <v>328</v>
      </c>
      <c r="K39" s="38">
        <v>2</v>
      </c>
      <c r="L39" s="30">
        <f>SUMPRODUCT(LARGE(C39:H39,{1,2,3,4,5}))</f>
        <v>328</v>
      </c>
    </row>
    <row r="40" spans="1:12" ht="15">
      <c r="A40" s="32">
        <v>39</v>
      </c>
      <c r="B40" s="33" t="s">
        <v>60</v>
      </c>
      <c r="C40" s="34">
        <v>40</v>
      </c>
      <c r="D40" s="34">
        <v>40</v>
      </c>
      <c r="E40" s="34">
        <v>0</v>
      </c>
      <c r="F40" s="34">
        <v>40</v>
      </c>
      <c r="G40" s="35">
        <v>162</v>
      </c>
      <c r="H40" s="35">
        <v>0</v>
      </c>
      <c r="I40" s="36"/>
      <c r="J40" s="37">
        <f t="shared" si="0"/>
        <v>282</v>
      </c>
      <c r="K40" s="38">
        <v>4</v>
      </c>
      <c r="L40" s="30">
        <f>SUMPRODUCT(LARGE(C40:H40,{1,2,3,4,5}))</f>
        <v>282</v>
      </c>
    </row>
    <row r="41" spans="1:12" ht="15">
      <c r="A41" s="32">
        <v>40</v>
      </c>
      <c r="B41" s="33" t="s">
        <v>27</v>
      </c>
      <c r="C41" s="34">
        <v>40</v>
      </c>
      <c r="D41" s="34">
        <v>0</v>
      </c>
      <c r="E41" s="34">
        <v>40</v>
      </c>
      <c r="F41" s="34">
        <v>184</v>
      </c>
      <c r="G41" s="35">
        <v>0</v>
      </c>
      <c r="H41" s="35">
        <v>0</v>
      </c>
      <c r="I41" s="36"/>
      <c r="J41" s="37">
        <f t="shared" si="0"/>
        <v>264</v>
      </c>
      <c r="K41" s="38">
        <v>3</v>
      </c>
      <c r="L41" s="30">
        <f>SUMPRODUCT(LARGE(C41:H41,{1,2,3,4,5}))</f>
        <v>264</v>
      </c>
    </row>
    <row r="42" spans="1:12" ht="15">
      <c r="A42" s="32">
        <v>41</v>
      </c>
      <c r="B42" s="33" t="s">
        <v>15</v>
      </c>
      <c r="C42" s="34">
        <v>180</v>
      </c>
      <c r="D42" s="34">
        <v>40</v>
      </c>
      <c r="E42" s="34">
        <v>0</v>
      </c>
      <c r="F42" s="34">
        <v>0</v>
      </c>
      <c r="G42" s="35">
        <v>40</v>
      </c>
      <c r="H42" s="35">
        <v>0</v>
      </c>
      <c r="I42" s="36"/>
      <c r="J42" s="37">
        <f t="shared" si="0"/>
        <v>260</v>
      </c>
      <c r="K42" s="38">
        <v>3</v>
      </c>
      <c r="L42" s="30">
        <f>SUMPRODUCT(LARGE(C42:H42,{1,2,3,4,5}))</f>
        <v>260</v>
      </c>
    </row>
    <row r="43" spans="1:12" ht="15">
      <c r="A43" s="32">
        <v>42</v>
      </c>
      <c r="B43" s="33" t="s">
        <v>55</v>
      </c>
      <c r="C43" s="34">
        <v>138</v>
      </c>
      <c r="D43" s="34">
        <v>40</v>
      </c>
      <c r="E43" s="34">
        <v>0</v>
      </c>
      <c r="F43" s="34">
        <v>40</v>
      </c>
      <c r="G43" s="35">
        <v>40</v>
      </c>
      <c r="H43" s="35">
        <v>0</v>
      </c>
      <c r="I43" s="36"/>
      <c r="J43" s="37">
        <f t="shared" si="0"/>
        <v>258</v>
      </c>
      <c r="K43" s="38">
        <v>4</v>
      </c>
      <c r="L43" s="30">
        <f>SUMPRODUCT(LARGE(C43:H43,{1,2,3,4,5}))</f>
        <v>258</v>
      </c>
    </row>
    <row r="44" spans="1:12" ht="15">
      <c r="A44" s="32">
        <v>43</v>
      </c>
      <c r="B44" s="33" t="s">
        <v>56</v>
      </c>
      <c r="C44" s="34">
        <v>136</v>
      </c>
      <c r="D44" s="34">
        <v>40</v>
      </c>
      <c r="E44" s="34">
        <v>0</v>
      </c>
      <c r="F44" s="34">
        <v>40</v>
      </c>
      <c r="G44" s="35">
        <v>0</v>
      </c>
      <c r="H44" s="35">
        <v>0</v>
      </c>
      <c r="I44" s="36"/>
      <c r="J44" s="37">
        <f t="shared" si="0"/>
        <v>216</v>
      </c>
      <c r="K44" s="38">
        <v>3</v>
      </c>
      <c r="L44" s="30">
        <f>SUMPRODUCT(LARGE(C44:H44,{1,2,3,4,5}))</f>
        <v>216</v>
      </c>
    </row>
    <row r="45" spans="1:12" ht="15">
      <c r="A45" s="32">
        <v>44</v>
      </c>
      <c r="B45" s="33" t="s">
        <v>62</v>
      </c>
      <c r="C45" s="34">
        <v>40</v>
      </c>
      <c r="D45" s="34">
        <v>162</v>
      </c>
      <c r="E45" s="34">
        <v>0</v>
      </c>
      <c r="F45" s="34">
        <v>0</v>
      </c>
      <c r="G45" s="35">
        <v>0</v>
      </c>
      <c r="H45" s="35">
        <v>0</v>
      </c>
      <c r="I45" s="36"/>
      <c r="J45" s="37">
        <f t="shared" si="0"/>
        <v>202</v>
      </c>
      <c r="K45" s="38">
        <v>2</v>
      </c>
      <c r="L45" s="30">
        <f>SUMPRODUCT(LARGE(C45:H45,{1,2,3,4,5}))</f>
        <v>202</v>
      </c>
    </row>
    <row r="46" spans="1:12" ht="15">
      <c r="A46" s="32">
        <v>45</v>
      </c>
      <c r="B46" s="33" t="s">
        <v>754</v>
      </c>
      <c r="C46" s="34">
        <v>0</v>
      </c>
      <c r="D46" s="34">
        <v>0</v>
      </c>
      <c r="E46" s="34">
        <v>0</v>
      </c>
      <c r="F46" s="34">
        <v>40</v>
      </c>
      <c r="G46" s="35">
        <v>0</v>
      </c>
      <c r="H46" s="35">
        <v>152</v>
      </c>
      <c r="I46" s="36"/>
      <c r="J46" s="37">
        <f t="shared" si="0"/>
        <v>192</v>
      </c>
      <c r="K46" s="38">
        <v>2</v>
      </c>
      <c r="L46" s="30">
        <f>SUMPRODUCT(LARGE(C46:H46,{1,2,3,4,5}))</f>
        <v>192</v>
      </c>
    </row>
    <row r="47" spans="1:12" ht="15">
      <c r="A47" s="32">
        <v>46</v>
      </c>
      <c r="B47" s="33" t="s">
        <v>89</v>
      </c>
      <c r="C47" s="34">
        <v>0</v>
      </c>
      <c r="D47" s="34">
        <v>0</v>
      </c>
      <c r="E47" s="34">
        <v>190</v>
      </c>
      <c r="F47" s="34">
        <v>0</v>
      </c>
      <c r="G47" s="35">
        <v>0</v>
      </c>
      <c r="H47" s="35">
        <v>0</v>
      </c>
      <c r="I47" s="36"/>
      <c r="J47" s="37">
        <f t="shared" si="0"/>
        <v>190</v>
      </c>
      <c r="K47" s="38">
        <v>1</v>
      </c>
      <c r="L47" s="30">
        <f>SUMPRODUCT(LARGE(C47:H47,{1,2,3,4,5}))</f>
        <v>190</v>
      </c>
    </row>
    <row r="48" spans="1:12" ht="15">
      <c r="A48" s="32">
        <v>47</v>
      </c>
      <c r="B48" s="33" t="s">
        <v>70</v>
      </c>
      <c r="C48" s="34">
        <v>0</v>
      </c>
      <c r="D48" s="34">
        <v>0</v>
      </c>
      <c r="E48" s="34">
        <v>0</v>
      </c>
      <c r="F48" s="34">
        <v>0</v>
      </c>
      <c r="G48" s="35">
        <v>0</v>
      </c>
      <c r="H48" s="35">
        <v>188</v>
      </c>
      <c r="I48" s="36"/>
      <c r="J48" s="37">
        <f t="shared" si="0"/>
        <v>188</v>
      </c>
      <c r="K48" s="38">
        <v>1</v>
      </c>
      <c r="L48" s="30">
        <f>SUMPRODUCT(LARGE(C48:H48,{1,2,3,4,5}))</f>
        <v>188</v>
      </c>
    </row>
    <row r="49" spans="1:12" ht="15">
      <c r="A49" s="32">
        <v>48</v>
      </c>
      <c r="B49" s="33" t="s">
        <v>47</v>
      </c>
      <c r="C49" s="34">
        <v>186</v>
      </c>
      <c r="D49" s="34">
        <v>0</v>
      </c>
      <c r="E49" s="34">
        <v>0</v>
      </c>
      <c r="F49" s="34">
        <v>0</v>
      </c>
      <c r="G49" s="35">
        <v>0</v>
      </c>
      <c r="H49" s="35">
        <v>0</v>
      </c>
      <c r="I49" s="36"/>
      <c r="J49" s="37">
        <f t="shared" si="0"/>
        <v>186</v>
      </c>
      <c r="K49" s="38">
        <v>1</v>
      </c>
      <c r="L49" s="30">
        <f>SUMPRODUCT(LARGE(C49:H49,{1,2,3,4,5}))</f>
        <v>186</v>
      </c>
    </row>
    <row r="50" spans="1:12" ht="15">
      <c r="A50" s="32">
        <v>49</v>
      </c>
      <c r="B50" s="33" t="s">
        <v>92</v>
      </c>
      <c r="C50" s="34">
        <v>0</v>
      </c>
      <c r="D50" s="34">
        <v>0</v>
      </c>
      <c r="E50" s="34">
        <v>180</v>
      </c>
      <c r="F50" s="34">
        <v>0</v>
      </c>
      <c r="G50" s="35">
        <v>0</v>
      </c>
      <c r="H50" s="35">
        <v>0</v>
      </c>
      <c r="I50" s="36"/>
      <c r="J50" s="37">
        <f t="shared" si="0"/>
        <v>180</v>
      </c>
      <c r="K50" s="38">
        <v>1</v>
      </c>
      <c r="L50" s="30">
        <f>SUMPRODUCT(LARGE(C50:H50,{1,2,3,4,5}))</f>
        <v>180</v>
      </c>
    </row>
    <row r="51" spans="1:12" ht="15">
      <c r="A51" s="32">
        <v>50</v>
      </c>
      <c r="B51" s="33" t="s">
        <v>13</v>
      </c>
      <c r="C51" s="34">
        <v>134</v>
      </c>
      <c r="D51" s="34">
        <v>0</v>
      </c>
      <c r="E51" s="34">
        <v>40</v>
      </c>
      <c r="F51" s="34">
        <v>0</v>
      </c>
      <c r="G51" s="35">
        <v>0</v>
      </c>
      <c r="H51" s="35">
        <v>0</v>
      </c>
      <c r="I51" s="36"/>
      <c r="J51" s="37">
        <f t="shared" si="0"/>
        <v>174</v>
      </c>
      <c r="K51" s="38">
        <v>2</v>
      </c>
      <c r="L51" s="30">
        <f>SUMPRODUCT(LARGE(C51:H51,{1,2,3,4,5}))</f>
        <v>174</v>
      </c>
    </row>
    <row r="52" spans="1:12" ht="15">
      <c r="A52" s="32">
        <v>51</v>
      </c>
      <c r="B52" s="33" t="s">
        <v>49</v>
      </c>
      <c r="C52" s="34">
        <v>166</v>
      </c>
      <c r="D52" s="34">
        <v>0</v>
      </c>
      <c r="E52" s="34">
        <v>0</v>
      </c>
      <c r="F52" s="34">
        <v>0</v>
      </c>
      <c r="G52" s="35">
        <v>0</v>
      </c>
      <c r="H52" s="35">
        <v>0</v>
      </c>
      <c r="I52" s="36"/>
      <c r="J52" s="37">
        <f t="shared" si="0"/>
        <v>166</v>
      </c>
      <c r="K52" s="38">
        <v>1</v>
      </c>
      <c r="L52" s="30">
        <f>SUMPRODUCT(LARGE(C52:H52,{1,2,3,4,5}))</f>
        <v>166</v>
      </c>
    </row>
    <row r="53" spans="1:12" ht="15">
      <c r="A53" s="32">
        <v>52</v>
      </c>
      <c r="B53" s="33" t="s">
        <v>94</v>
      </c>
      <c r="C53" s="34">
        <v>0</v>
      </c>
      <c r="D53" s="34">
        <v>0</v>
      </c>
      <c r="E53" s="34">
        <v>0</v>
      </c>
      <c r="F53" s="34">
        <v>162</v>
      </c>
      <c r="G53" s="35">
        <v>0</v>
      </c>
      <c r="H53" s="35">
        <v>0</v>
      </c>
      <c r="I53" s="36"/>
      <c r="J53" s="37">
        <f t="shared" si="0"/>
        <v>162</v>
      </c>
      <c r="K53" s="38">
        <v>1</v>
      </c>
      <c r="L53" s="30">
        <f>SUMPRODUCT(LARGE(C53:H53,{1,2,3,4,5}))</f>
        <v>162</v>
      </c>
    </row>
    <row r="54" spans="1:12" ht="15">
      <c r="A54" s="32">
        <v>53</v>
      </c>
      <c r="B54" s="33" t="s">
        <v>73</v>
      </c>
      <c r="C54" s="34">
        <v>0</v>
      </c>
      <c r="D54" s="34">
        <v>152</v>
      </c>
      <c r="E54" s="34">
        <v>0</v>
      </c>
      <c r="F54" s="34">
        <v>0</v>
      </c>
      <c r="G54" s="35">
        <v>0</v>
      </c>
      <c r="H54" s="35">
        <v>0</v>
      </c>
      <c r="I54" s="36"/>
      <c r="J54" s="37">
        <f t="shared" si="0"/>
        <v>152</v>
      </c>
      <c r="K54" s="38">
        <v>1</v>
      </c>
      <c r="L54" s="30">
        <f>SUMPRODUCT(LARGE(C54:H54,{1,2,3,4,5}))</f>
        <v>152</v>
      </c>
    </row>
    <row r="55" spans="1:12" ht="15">
      <c r="A55" s="32">
        <v>54</v>
      </c>
      <c r="B55" s="33" t="s">
        <v>9</v>
      </c>
      <c r="C55" s="34">
        <v>148</v>
      </c>
      <c r="D55" s="34">
        <v>0</v>
      </c>
      <c r="E55" s="34">
        <v>0</v>
      </c>
      <c r="F55" s="34">
        <v>0</v>
      </c>
      <c r="G55" s="35">
        <v>0</v>
      </c>
      <c r="H55" s="35">
        <v>0</v>
      </c>
      <c r="I55" s="36"/>
      <c r="J55" s="37">
        <f t="shared" si="0"/>
        <v>148</v>
      </c>
      <c r="K55" s="38">
        <v>2</v>
      </c>
      <c r="L55" s="30">
        <f>SUMPRODUCT(LARGE(C55:H55,{1,2,3,4,5}))</f>
        <v>148</v>
      </c>
    </row>
    <row r="56" spans="1:12" ht="15">
      <c r="A56" s="32">
        <v>55</v>
      </c>
      <c r="B56" s="33" t="s">
        <v>71</v>
      </c>
      <c r="C56" s="34">
        <v>0</v>
      </c>
      <c r="D56" s="34">
        <v>0</v>
      </c>
      <c r="E56" s="34">
        <v>0</v>
      </c>
      <c r="F56" s="34">
        <v>0</v>
      </c>
      <c r="G56" s="35">
        <v>40</v>
      </c>
      <c r="H56" s="35">
        <v>0</v>
      </c>
      <c r="I56" s="36"/>
      <c r="J56" s="37">
        <f t="shared" si="0"/>
        <v>40</v>
      </c>
      <c r="K56" s="38">
        <v>1</v>
      </c>
      <c r="L56" s="30">
        <f>SUMPRODUCT(LARGE(C56:H56,{1,2,3,4,5}))</f>
        <v>40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0"/>
  <sheetViews>
    <sheetView workbookViewId="0">
      <selection activeCell="C2" sqref="C2:C30"/>
    </sheetView>
  </sheetViews>
  <sheetFormatPr defaultColWidth="10.85546875" defaultRowHeight="15.75"/>
  <cols>
    <col min="1" max="2" width="10.85546875" style="54"/>
    <col min="3" max="3" width="19.140625" style="54" bestFit="1" customWidth="1"/>
    <col min="4" max="16384" width="10.85546875" style="54"/>
  </cols>
  <sheetData>
    <row r="1" spans="1:25">
      <c r="A1" s="54" t="s">
        <v>29</v>
      </c>
      <c r="B1" s="54" t="s">
        <v>76</v>
      </c>
      <c r="C1" s="54" t="s">
        <v>0</v>
      </c>
      <c r="D1" s="54" t="s">
        <v>30</v>
      </c>
      <c r="E1" s="54" t="s">
        <v>31</v>
      </c>
      <c r="F1" s="54" t="s">
        <v>32</v>
      </c>
      <c r="G1" s="54" t="s">
        <v>42</v>
      </c>
      <c r="H1" s="54" t="s">
        <v>77</v>
      </c>
      <c r="I1" s="54" t="s">
        <v>33</v>
      </c>
      <c r="J1" s="54" t="s">
        <v>34</v>
      </c>
      <c r="K1" s="54" t="s">
        <v>43</v>
      </c>
      <c r="L1" s="54" t="s">
        <v>78</v>
      </c>
      <c r="M1" s="54" t="s">
        <v>35</v>
      </c>
      <c r="N1" s="54" t="s">
        <v>36</v>
      </c>
      <c r="O1" s="54" t="s">
        <v>44</v>
      </c>
      <c r="P1" s="54" t="s">
        <v>79</v>
      </c>
      <c r="Q1" s="54" t="s">
        <v>80</v>
      </c>
      <c r="R1" s="54" t="s">
        <v>81</v>
      </c>
      <c r="S1" s="54" t="s">
        <v>82</v>
      </c>
      <c r="T1" s="54" t="s">
        <v>83</v>
      </c>
      <c r="U1" s="54" t="s">
        <v>84</v>
      </c>
      <c r="V1" s="54" t="s">
        <v>85</v>
      </c>
      <c r="W1" s="54" t="s">
        <v>86</v>
      </c>
      <c r="X1" s="54" t="s">
        <v>87</v>
      </c>
      <c r="Y1" s="54" t="s">
        <v>37</v>
      </c>
    </row>
    <row r="2" spans="1:25">
      <c r="A2" s="54">
        <v>1</v>
      </c>
      <c r="B2" s="54">
        <v>8124</v>
      </c>
      <c r="C2" s="54" t="s">
        <v>103</v>
      </c>
      <c r="D2" s="54" t="s">
        <v>38</v>
      </c>
      <c r="E2" s="54">
        <v>17.25</v>
      </c>
      <c r="F2" s="54" t="s">
        <v>760</v>
      </c>
      <c r="G2" s="54" t="s">
        <v>761</v>
      </c>
      <c r="H2" s="54" t="s">
        <v>156</v>
      </c>
      <c r="I2" s="54">
        <v>16.5</v>
      </c>
      <c r="J2" s="54" t="s">
        <v>762</v>
      </c>
      <c r="K2" s="54" t="s">
        <v>763</v>
      </c>
      <c r="L2" s="54" t="s">
        <v>156</v>
      </c>
      <c r="M2" s="54">
        <v>15.75</v>
      </c>
      <c r="N2" s="54" t="s">
        <v>764</v>
      </c>
      <c r="O2" s="54" t="s">
        <v>765</v>
      </c>
      <c r="P2" s="54" t="s">
        <v>766</v>
      </c>
      <c r="Q2" s="54">
        <v>15.5</v>
      </c>
      <c r="R2" s="54" t="s">
        <v>767</v>
      </c>
      <c r="S2" s="54" t="s">
        <v>768</v>
      </c>
      <c r="T2" s="54" t="s">
        <v>156</v>
      </c>
      <c r="U2" s="54">
        <v>13.5</v>
      </c>
      <c r="V2" s="54" t="s">
        <v>769</v>
      </c>
      <c r="W2" s="54" t="s">
        <v>770</v>
      </c>
      <c r="X2" s="54" t="s">
        <v>156</v>
      </c>
      <c r="Y2" s="54">
        <v>78.5</v>
      </c>
    </row>
    <row r="3" spans="1:25">
      <c r="A3" s="54">
        <v>2</v>
      </c>
      <c r="B3" s="54">
        <v>10656</v>
      </c>
      <c r="C3" s="54" t="s">
        <v>10</v>
      </c>
      <c r="D3" s="54" t="s">
        <v>482</v>
      </c>
      <c r="E3" s="54">
        <v>16</v>
      </c>
      <c r="F3" s="54" t="s">
        <v>771</v>
      </c>
      <c r="G3" s="54" t="s">
        <v>772</v>
      </c>
      <c r="H3" s="54" t="s">
        <v>766</v>
      </c>
      <c r="I3" s="54">
        <v>15.5</v>
      </c>
      <c r="J3" s="54" t="s">
        <v>773</v>
      </c>
      <c r="K3" s="54" t="s">
        <v>774</v>
      </c>
      <c r="L3" s="54" t="s">
        <v>766</v>
      </c>
      <c r="M3" s="54">
        <v>14.25</v>
      </c>
      <c r="N3" s="54" t="s">
        <v>775</v>
      </c>
      <c r="O3" s="54" t="s">
        <v>776</v>
      </c>
      <c r="P3" s="54" t="s">
        <v>766</v>
      </c>
      <c r="Q3" s="54">
        <v>13.25</v>
      </c>
      <c r="R3" s="54" t="s">
        <v>777</v>
      </c>
      <c r="S3" s="54" t="s">
        <v>778</v>
      </c>
      <c r="T3" s="54" t="s">
        <v>156</v>
      </c>
      <c r="U3" s="54">
        <v>13.25</v>
      </c>
      <c r="V3" s="54" t="s">
        <v>779</v>
      </c>
      <c r="W3" s="54" t="s">
        <v>780</v>
      </c>
      <c r="X3" s="54" t="s">
        <v>766</v>
      </c>
      <c r="Y3" s="54">
        <v>72.25</v>
      </c>
    </row>
    <row r="4" spans="1:25">
      <c r="A4" s="54">
        <v>3</v>
      </c>
      <c r="B4" s="54">
        <v>1407</v>
      </c>
      <c r="C4" s="54" t="s">
        <v>8</v>
      </c>
      <c r="D4" s="54" t="s">
        <v>38</v>
      </c>
      <c r="E4" s="54">
        <v>16.5</v>
      </c>
      <c r="F4" s="54" t="s">
        <v>781</v>
      </c>
      <c r="G4" s="54" t="s">
        <v>782</v>
      </c>
      <c r="H4" s="54" t="s">
        <v>766</v>
      </c>
      <c r="I4" s="54">
        <v>14.5</v>
      </c>
      <c r="J4" s="54" t="s">
        <v>783</v>
      </c>
      <c r="K4" s="54" t="s">
        <v>784</v>
      </c>
      <c r="L4" s="54" t="s">
        <v>156</v>
      </c>
      <c r="M4" s="54">
        <v>13.75</v>
      </c>
      <c r="N4" s="54" t="s">
        <v>785</v>
      </c>
      <c r="O4" s="54" t="s">
        <v>786</v>
      </c>
      <c r="P4" s="54" t="s">
        <v>156</v>
      </c>
      <c r="Q4" s="54">
        <v>13.5</v>
      </c>
      <c r="R4" s="54" t="s">
        <v>787</v>
      </c>
      <c r="S4" s="54" t="s">
        <v>788</v>
      </c>
      <c r="T4" s="54" t="s">
        <v>156</v>
      </c>
      <c r="U4" s="54">
        <v>13.5</v>
      </c>
      <c r="V4" s="54" t="s">
        <v>789</v>
      </c>
      <c r="W4" s="54" t="s">
        <v>790</v>
      </c>
      <c r="X4" s="54" t="s">
        <v>766</v>
      </c>
      <c r="Y4" s="54">
        <v>71.75</v>
      </c>
    </row>
    <row r="5" spans="1:25">
      <c r="A5" s="54">
        <v>4</v>
      </c>
      <c r="B5" s="54">
        <v>23968</v>
      </c>
      <c r="C5" s="54" t="s">
        <v>57</v>
      </c>
      <c r="D5" s="54" t="s">
        <v>38</v>
      </c>
      <c r="E5" s="54">
        <v>14.75</v>
      </c>
      <c r="F5" s="54" t="s">
        <v>791</v>
      </c>
      <c r="G5" s="54" t="s">
        <v>792</v>
      </c>
      <c r="H5" s="54" t="s">
        <v>766</v>
      </c>
      <c r="I5" s="54">
        <v>14.5</v>
      </c>
      <c r="J5" s="54" t="s">
        <v>793</v>
      </c>
      <c r="K5" s="54" t="s">
        <v>794</v>
      </c>
      <c r="L5" s="54" t="s">
        <v>156</v>
      </c>
      <c r="M5" s="54">
        <v>13.5</v>
      </c>
      <c r="N5" s="54" t="s">
        <v>791</v>
      </c>
      <c r="O5" s="54" t="s">
        <v>795</v>
      </c>
      <c r="P5" s="54" t="s">
        <v>766</v>
      </c>
      <c r="Q5" s="54">
        <v>12.75</v>
      </c>
      <c r="R5" s="54" t="s">
        <v>791</v>
      </c>
      <c r="S5" s="54" t="s">
        <v>796</v>
      </c>
      <c r="T5" s="54" t="s">
        <v>766</v>
      </c>
      <c r="U5" s="54">
        <v>12.5</v>
      </c>
      <c r="V5" s="54" t="s">
        <v>797</v>
      </c>
      <c r="W5" s="54" t="s">
        <v>798</v>
      </c>
      <c r="X5" s="54" t="s">
        <v>766</v>
      </c>
      <c r="Y5" s="54">
        <v>68</v>
      </c>
    </row>
    <row r="6" spans="1:25">
      <c r="A6" s="54">
        <v>5</v>
      </c>
      <c r="B6" s="54">
        <v>2443</v>
      </c>
      <c r="C6" s="54" t="s">
        <v>48</v>
      </c>
      <c r="D6" s="54" t="s">
        <v>38</v>
      </c>
      <c r="E6" s="54">
        <v>14.5</v>
      </c>
      <c r="F6" s="54" t="s">
        <v>799</v>
      </c>
      <c r="G6" s="54" t="s">
        <v>800</v>
      </c>
      <c r="H6" s="54" t="s">
        <v>156</v>
      </c>
      <c r="I6" s="54">
        <v>13.75</v>
      </c>
      <c r="J6" s="54" t="s">
        <v>801</v>
      </c>
      <c r="K6" s="54" t="s">
        <v>775</v>
      </c>
      <c r="L6" s="54" t="s">
        <v>766</v>
      </c>
      <c r="M6" s="54">
        <v>13.5</v>
      </c>
      <c r="N6" s="54" t="s">
        <v>802</v>
      </c>
      <c r="O6" s="54" t="s">
        <v>803</v>
      </c>
      <c r="P6" s="54" t="s">
        <v>766</v>
      </c>
      <c r="Q6" s="54">
        <v>13.25</v>
      </c>
      <c r="R6" s="54" t="s">
        <v>804</v>
      </c>
      <c r="S6" s="54" t="s">
        <v>805</v>
      </c>
      <c r="T6" s="54" t="s">
        <v>766</v>
      </c>
      <c r="U6" s="54">
        <v>13</v>
      </c>
      <c r="V6" s="54" t="s">
        <v>806</v>
      </c>
      <c r="W6" s="54" t="s">
        <v>807</v>
      </c>
      <c r="X6" s="54" t="s">
        <v>156</v>
      </c>
      <c r="Y6" s="54">
        <v>68</v>
      </c>
    </row>
    <row r="7" spans="1:25">
      <c r="A7" s="54">
        <v>6</v>
      </c>
      <c r="B7" s="54">
        <v>24616</v>
      </c>
      <c r="C7" s="54" t="s">
        <v>52</v>
      </c>
      <c r="D7" s="54" t="s">
        <v>38</v>
      </c>
      <c r="E7" s="54">
        <v>16</v>
      </c>
      <c r="F7" s="54" t="s">
        <v>808</v>
      </c>
      <c r="G7" s="54" t="s">
        <v>809</v>
      </c>
      <c r="H7" s="54" t="s">
        <v>766</v>
      </c>
      <c r="I7" s="54">
        <v>14</v>
      </c>
      <c r="J7" s="54" t="s">
        <v>810</v>
      </c>
      <c r="K7" s="54" t="s">
        <v>811</v>
      </c>
      <c r="L7" s="54" t="s">
        <v>156</v>
      </c>
      <c r="M7" s="54">
        <v>13.25</v>
      </c>
      <c r="N7" s="54" t="s">
        <v>760</v>
      </c>
      <c r="O7" s="54" t="s">
        <v>812</v>
      </c>
      <c r="P7" s="54" t="s">
        <v>156</v>
      </c>
      <c r="Q7" s="54">
        <v>12</v>
      </c>
      <c r="R7" s="54" t="s">
        <v>813</v>
      </c>
      <c r="S7" s="54" t="s">
        <v>814</v>
      </c>
      <c r="T7" s="54" t="s">
        <v>156</v>
      </c>
      <c r="U7" s="54">
        <v>12</v>
      </c>
      <c r="V7" s="54" t="s">
        <v>815</v>
      </c>
      <c r="W7" s="54" t="s">
        <v>816</v>
      </c>
      <c r="X7" s="54" t="s">
        <v>766</v>
      </c>
      <c r="Y7" s="54">
        <v>67.25</v>
      </c>
    </row>
    <row r="8" spans="1:25">
      <c r="A8" s="54">
        <v>7</v>
      </c>
      <c r="B8" s="54">
        <v>898</v>
      </c>
      <c r="C8" s="54" t="s">
        <v>4</v>
      </c>
      <c r="D8" s="54" t="s">
        <v>38</v>
      </c>
      <c r="E8" s="54">
        <v>13.5</v>
      </c>
      <c r="F8" s="54" t="s">
        <v>817</v>
      </c>
      <c r="G8" s="54" t="s">
        <v>818</v>
      </c>
      <c r="H8" s="54" t="s">
        <v>766</v>
      </c>
      <c r="I8" s="54">
        <v>13.25</v>
      </c>
      <c r="J8" s="54" t="s">
        <v>819</v>
      </c>
      <c r="K8" s="54" t="s">
        <v>819</v>
      </c>
      <c r="L8" s="54" t="s">
        <v>156</v>
      </c>
      <c r="M8" s="54">
        <v>13.25</v>
      </c>
      <c r="N8" s="54" t="s">
        <v>820</v>
      </c>
      <c r="O8" s="54" t="s">
        <v>821</v>
      </c>
      <c r="P8" s="54" t="s">
        <v>766</v>
      </c>
      <c r="Q8" s="54">
        <v>13.25</v>
      </c>
      <c r="R8" s="54" t="s">
        <v>822</v>
      </c>
      <c r="S8" s="54" t="s">
        <v>823</v>
      </c>
      <c r="T8" s="54" t="s">
        <v>766</v>
      </c>
      <c r="U8" s="54">
        <v>13</v>
      </c>
      <c r="V8" s="54" t="s">
        <v>824</v>
      </c>
      <c r="W8" s="54" t="s">
        <v>825</v>
      </c>
      <c r="X8" s="54" t="s">
        <v>156</v>
      </c>
      <c r="Y8" s="54">
        <v>66.25</v>
      </c>
    </row>
    <row r="9" spans="1:25">
      <c r="A9" s="54">
        <v>8</v>
      </c>
      <c r="B9" s="54">
        <v>35952</v>
      </c>
      <c r="C9" s="54" t="s">
        <v>113</v>
      </c>
      <c r="E9" s="54">
        <v>17</v>
      </c>
      <c r="F9" s="54" t="s">
        <v>826</v>
      </c>
      <c r="G9" s="54" t="s">
        <v>827</v>
      </c>
      <c r="H9" s="54" t="s">
        <v>156</v>
      </c>
      <c r="I9" s="54">
        <v>15.75</v>
      </c>
      <c r="J9" s="54" t="s">
        <v>828</v>
      </c>
      <c r="K9" s="54" t="s">
        <v>829</v>
      </c>
      <c r="L9" s="54" t="s">
        <v>156</v>
      </c>
      <c r="M9" s="54">
        <v>15</v>
      </c>
      <c r="N9" s="54" t="s">
        <v>830</v>
      </c>
      <c r="O9" s="54" t="s">
        <v>831</v>
      </c>
      <c r="P9" s="54" t="s">
        <v>156</v>
      </c>
      <c r="Q9" s="54">
        <v>14.5</v>
      </c>
      <c r="R9" s="54" t="s">
        <v>832</v>
      </c>
      <c r="S9" s="54" t="s">
        <v>833</v>
      </c>
      <c r="T9" s="54" t="s">
        <v>156</v>
      </c>
      <c r="U9" s="54">
        <v>0</v>
      </c>
      <c r="Y9" s="54">
        <v>62.25</v>
      </c>
    </row>
    <row r="10" spans="1:25">
      <c r="A10" s="54">
        <v>9</v>
      </c>
      <c r="B10" s="54">
        <v>35600</v>
      </c>
      <c r="C10" s="54" t="s">
        <v>121</v>
      </c>
      <c r="D10" s="54" t="s">
        <v>38</v>
      </c>
      <c r="E10" s="54">
        <v>16.25</v>
      </c>
      <c r="F10" s="54" t="s">
        <v>834</v>
      </c>
      <c r="G10" s="54" t="s">
        <v>835</v>
      </c>
      <c r="H10" s="54" t="s">
        <v>766</v>
      </c>
      <c r="I10" s="54">
        <v>16</v>
      </c>
      <c r="J10" s="54" t="s">
        <v>836</v>
      </c>
      <c r="K10" s="54" t="s">
        <v>837</v>
      </c>
      <c r="L10" s="54" t="s">
        <v>156</v>
      </c>
      <c r="M10" s="54">
        <v>14.25</v>
      </c>
      <c r="N10" s="54" t="s">
        <v>838</v>
      </c>
      <c r="O10" s="54" t="s">
        <v>839</v>
      </c>
      <c r="P10" s="54" t="s">
        <v>156</v>
      </c>
      <c r="Q10" s="54">
        <v>14.25</v>
      </c>
      <c r="R10" s="54" t="s">
        <v>840</v>
      </c>
      <c r="S10" s="54" t="s">
        <v>770</v>
      </c>
      <c r="T10" s="54" t="s">
        <v>156</v>
      </c>
      <c r="U10" s="54">
        <v>0</v>
      </c>
      <c r="Y10" s="54">
        <v>60.75</v>
      </c>
    </row>
    <row r="11" spans="1:25">
      <c r="A11" s="54">
        <v>10</v>
      </c>
      <c r="B11" s="54">
        <v>16582</v>
      </c>
      <c r="C11" s="54" t="s">
        <v>25</v>
      </c>
      <c r="D11" s="54" t="s">
        <v>38</v>
      </c>
      <c r="E11" s="54">
        <v>16.75</v>
      </c>
      <c r="F11" s="54" t="s">
        <v>841</v>
      </c>
      <c r="G11" s="54" t="s">
        <v>842</v>
      </c>
      <c r="H11" s="54" t="s">
        <v>156</v>
      </c>
      <c r="I11" s="54">
        <v>14.5</v>
      </c>
      <c r="J11" s="54" t="s">
        <v>843</v>
      </c>
      <c r="K11" s="54" t="s">
        <v>844</v>
      </c>
      <c r="L11" s="54" t="s">
        <v>156</v>
      </c>
      <c r="M11" s="54">
        <v>13.5</v>
      </c>
      <c r="N11" s="54" t="s">
        <v>845</v>
      </c>
      <c r="O11" s="54" t="s">
        <v>846</v>
      </c>
      <c r="P11" s="54" t="s">
        <v>156</v>
      </c>
      <c r="Q11" s="54">
        <v>12.25</v>
      </c>
      <c r="R11" s="54" t="s">
        <v>847</v>
      </c>
      <c r="S11" s="54" t="s">
        <v>761</v>
      </c>
      <c r="T11" s="54" t="s">
        <v>156</v>
      </c>
      <c r="U11" s="54">
        <v>0</v>
      </c>
      <c r="Y11" s="54">
        <v>57</v>
      </c>
    </row>
    <row r="12" spans="1:25">
      <c r="A12" s="54">
        <v>11</v>
      </c>
      <c r="B12" s="54">
        <v>13085</v>
      </c>
      <c r="C12" s="54" t="s">
        <v>28</v>
      </c>
      <c r="D12" s="54" t="s">
        <v>38</v>
      </c>
      <c r="E12" s="54">
        <v>14.5</v>
      </c>
      <c r="F12" s="54" t="s">
        <v>848</v>
      </c>
      <c r="G12" s="54" t="s">
        <v>849</v>
      </c>
      <c r="H12" s="54" t="s">
        <v>156</v>
      </c>
      <c r="I12" s="54">
        <v>13</v>
      </c>
      <c r="J12" s="54" t="s">
        <v>850</v>
      </c>
      <c r="K12" s="54" t="s">
        <v>851</v>
      </c>
      <c r="L12" s="54" t="s">
        <v>156</v>
      </c>
      <c r="M12" s="54">
        <v>12.75</v>
      </c>
      <c r="N12" s="54" t="s">
        <v>852</v>
      </c>
      <c r="O12" s="54" t="s">
        <v>853</v>
      </c>
      <c r="P12" s="54" t="s">
        <v>156</v>
      </c>
      <c r="Q12" s="54">
        <v>12.5</v>
      </c>
      <c r="R12" s="54" t="s">
        <v>854</v>
      </c>
      <c r="S12" s="54" t="s">
        <v>855</v>
      </c>
      <c r="T12" s="54" t="s">
        <v>156</v>
      </c>
      <c r="U12" s="54">
        <v>0</v>
      </c>
      <c r="Y12" s="54">
        <v>52.75</v>
      </c>
    </row>
    <row r="13" spans="1:25">
      <c r="A13" s="54">
        <v>12</v>
      </c>
      <c r="B13" s="54">
        <v>13876</v>
      </c>
      <c r="C13" s="54" t="s">
        <v>16</v>
      </c>
      <c r="D13" s="54" t="s">
        <v>38</v>
      </c>
      <c r="E13" s="54">
        <v>15.75</v>
      </c>
      <c r="F13" s="54" t="s">
        <v>856</v>
      </c>
      <c r="G13" s="54" t="s">
        <v>857</v>
      </c>
      <c r="H13" s="54" t="s">
        <v>766</v>
      </c>
      <c r="I13" s="54">
        <v>14.25</v>
      </c>
      <c r="J13" s="54" t="s">
        <v>858</v>
      </c>
      <c r="K13" s="54" t="s">
        <v>859</v>
      </c>
      <c r="L13" s="54" t="s">
        <v>156</v>
      </c>
      <c r="M13" s="54">
        <v>13.25</v>
      </c>
      <c r="N13" s="54" t="s">
        <v>860</v>
      </c>
      <c r="O13" s="54" t="s">
        <v>861</v>
      </c>
      <c r="P13" s="54" t="s">
        <v>766</v>
      </c>
      <c r="Q13" s="54">
        <v>0</v>
      </c>
      <c r="U13" s="54">
        <v>0</v>
      </c>
      <c r="Y13" s="54">
        <v>43.25</v>
      </c>
    </row>
    <row r="14" spans="1:25">
      <c r="A14" s="54">
        <v>13</v>
      </c>
      <c r="B14" s="54">
        <v>12866</v>
      </c>
      <c r="C14" s="54" t="s">
        <v>51</v>
      </c>
      <c r="D14" s="54" t="s">
        <v>38</v>
      </c>
      <c r="E14" s="54">
        <v>14.75</v>
      </c>
      <c r="F14" s="54" t="s">
        <v>862</v>
      </c>
      <c r="G14" s="54" t="s">
        <v>819</v>
      </c>
      <c r="H14" s="54" t="s">
        <v>156</v>
      </c>
      <c r="I14" s="54">
        <v>14.5</v>
      </c>
      <c r="J14" s="54" t="s">
        <v>863</v>
      </c>
      <c r="K14" s="54" t="s">
        <v>864</v>
      </c>
      <c r="L14" s="54" t="s">
        <v>766</v>
      </c>
      <c r="M14" s="54">
        <v>13.5</v>
      </c>
      <c r="N14" s="54" t="s">
        <v>865</v>
      </c>
      <c r="O14" s="54" t="s">
        <v>829</v>
      </c>
      <c r="P14" s="54" t="s">
        <v>156</v>
      </c>
      <c r="Q14" s="54">
        <v>0</v>
      </c>
      <c r="U14" s="54">
        <v>0</v>
      </c>
      <c r="Y14" s="54">
        <v>42.75</v>
      </c>
    </row>
    <row r="15" spans="1:25">
      <c r="A15" s="54">
        <v>14</v>
      </c>
      <c r="B15" s="54">
        <v>5944</v>
      </c>
      <c r="C15" s="54" t="s">
        <v>1</v>
      </c>
      <c r="D15" s="54" t="s">
        <v>38</v>
      </c>
      <c r="E15" s="54">
        <v>15</v>
      </c>
      <c r="F15" s="54" t="s">
        <v>866</v>
      </c>
      <c r="G15" s="54" t="s">
        <v>867</v>
      </c>
      <c r="H15" s="54" t="s">
        <v>766</v>
      </c>
      <c r="I15" s="54">
        <v>13.25</v>
      </c>
      <c r="J15" s="54" t="s">
        <v>866</v>
      </c>
      <c r="K15" s="54" t="s">
        <v>868</v>
      </c>
      <c r="L15" s="54" t="s">
        <v>766</v>
      </c>
      <c r="M15" s="54">
        <v>12</v>
      </c>
      <c r="N15" s="54" t="s">
        <v>869</v>
      </c>
      <c r="O15" s="54" t="s">
        <v>870</v>
      </c>
      <c r="P15" s="54" t="s">
        <v>766</v>
      </c>
      <c r="Q15" s="54">
        <v>0</v>
      </c>
      <c r="U15" s="54">
        <v>0</v>
      </c>
      <c r="Y15" s="54">
        <v>40.25</v>
      </c>
    </row>
    <row r="16" spans="1:25">
      <c r="A16" s="54">
        <v>15</v>
      </c>
      <c r="B16" s="54">
        <v>2196</v>
      </c>
      <c r="C16" s="54" t="s">
        <v>6</v>
      </c>
      <c r="D16" s="54" t="s">
        <v>38</v>
      </c>
      <c r="E16" s="54">
        <v>14.5</v>
      </c>
      <c r="F16" s="54" t="s">
        <v>805</v>
      </c>
      <c r="G16" s="54" t="s">
        <v>871</v>
      </c>
      <c r="H16" s="54" t="s">
        <v>766</v>
      </c>
      <c r="I16" s="54">
        <v>12.5</v>
      </c>
      <c r="J16" s="54" t="s">
        <v>872</v>
      </c>
      <c r="K16" s="54" t="s">
        <v>861</v>
      </c>
      <c r="L16" s="54" t="s">
        <v>766</v>
      </c>
      <c r="M16" s="54">
        <v>12.25</v>
      </c>
      <c r="N16" s="54" t="s">
        <v>873</v>
      </c>
      <c r="O16" s="54" t="s">
        <v>874</v>
      </c>
      <c r="P16" s="54" t="s">
        <v>156</v>
      </c>
      <c r="Q16" s="54">
        <v>0</v>
      </c>
      <c r="U16" s="54">
        <v>0</v>
      </c>
      <c r="Y16" s="54">
        <v>39.25</v>
      </c>
    </row>
    <row r="17" spans="1:25">
      <c r="A17" s="54">
        <v>16</v>
      </c>
      <c r="B17" s="54">
        <v>2262</v>
      </c>
      <c r="C17" s="54" t="s">
        <v>26</v>
      </c>
      <c r="D17" s="54" t="s">
        <v>38</v>
      </c>
      <c r="E17" s="54">
        <v>19.25</v>
      </c>
      <c r="F17" s="54" t="s">
        <v>875</v>
      </c>
      <c r="G17" s="54" t="s">
        <v>876</v>
      </c>
      <c r="H17" s="54" t="s">
        <v>766</v>
      </c>
      <c r="I17" s="54">
        <v>16.25</v>
      </c>
      <c r="J17" s="54" t="s">
        <v>877</v>
      </c>
      <c r="K17" s="54" t="s">
        <v>878</v>
      </c>
      <c r="L17" s="54" t="s">
        <v>766</v>
      </c>
      <c r="M17" s="54">
        <v>0</v>
      </c>
      <c r="Q17" s="54">
        <v>0</v>
      </c>
      <c r="U17" s="54">
        <v>0</v>
      </c>
      <c r="Y17" s="54">
        <v>35.5</v>
      </c>
    </row>
    <row r="18" spans="1:25">
      <c r="A18" s="54">
        <v>17</v>
      </c>
      <c r="B18" s="54">
        <v>44871</v>
      </c>
      <c r="C18" s="54" t="s">
        <v>154</v>
      </c>
      <c r="D18" s="54" t="s">
        <v>38</v>
      </c>
      <c r="E18" s="54">
        <v>16.75</v>
      </c>
      <c r="F18" s="54" t="s">
        <v>879</v>
      </c>
      <c r="G18" s="54" t="s">
        <v>880</v>
      </c>
      <c r="H18" s="54" t="s">
        <v>156</v>
      </c>
      <c r="I18" s="54">
        <v>14</v>
      </c>
      <c r="J18" s="54" t="s">
        <v>775</v>
      </c>
      <c r="K18" s="54" t="s">
        <v>881</v>
      </c>
      <c r="L18" s="54" t="s">
        <v>88</v>
      </c>
      <c r="M18" s="54">
        <v>0</v>
      </c>
      <c r="Q18" s="54">
        <v>0</v>
      </c>
      <c r="U18" s="54">
        <v>0</v>
      </c>
      <c r="Y18" s="54">
        <v>30.75</v>
      </c>
    </row>
    <row r="19" spans="1:25">
      <c r="A19" s="54">
        <v>18</v>
      </c>
      <c r="B19" s="54">
        <v>27985</v>
      </c>
      <c r="C19" s="54" t="s">
        <v>50</v>
      </c>
      <c r="D19" s="54" t="s">
        <v>38</v>
      </c>
      <c r="E19" s="54">
        <v>17.25</v>
      </c>
      <c r="F19" s="54" t="s">
        <v>882</v>
      </c>
      <c r="G19" s="54" t="s">
        <v>883</v>
      </c>
      <c r="H19" s="54" t="s">
        <v>156</v>
      </c>
      <c r="I19" s="54">
        <v>13.25</v>
      </c>
      <c r="J19" s="54" t="s">
        <v>884</v>
      </c>
      <c r="K19" s="54" t="s">
        <v>885</v>
      </c>
      <c r="L19" s="54" t="s">
        <v>766</v>
      </c>
      <c r="M19" s="54">
        <v>0</v>
      </c>
      <c r="Q19" s="54">
        <v>0</v>
      </c>
      <c r="U19" s="54">
        <v>0</v>
      </c>
      <c r="Y19" s="54">
        <v>30.5</v>
      </c>
    </row>
    <row r="20" spans="1:25">
      <c r="A20" s="54">
        <v>19</v>
      </c>
      <c r="B20" s="54">
        <v>31365</v>
      </c>
      <c r="C20" s="54" t="s">
        <v>98</v>
      </c>
      <c r="D20" s="54" t="s">
        <v>38</v>
      </c>
      <c r="E20" s="54">
        <v>15.25</v>
      </c>
      <c r="F20" s="54" t="s">
        <v>886</v>
      </c>
      <c r="G20" s="54" t="s">
        <v>887</v>
      </c>
      <c r="H20" s="54" t="s">
        <v>766</v>
      </c>
      <c r="I20" s="54">
        <v>14.75</v>
      </c>
      <c r="J20" s="54" t="s">
        <v>888</v>
      </c>
      <c r="K20" s="54" t="s">
        <v>889</v>
      </c>
      <c r="L20" s="54" t="s">
        <v>766</v>
      </c>
      <c r="M20" s="54">
        <v>0</v>
      </c>
      <c r="Q20" s="54">
        <v>0</v>
      </c>
      <c r="U20" s="54">
        <v>0</v>
      </c>
      <c r="Y20" s="54">
        <v>30</v>
      </c>
    </row>
    <row r="21" spans="1:25">
      <c r="A21" s="54">
        <v>20</v>
      </c>
      <c r="B21" s="54">
        <v>5806</v>
      </c>
      <c r="C21" s="54" t="s">
        <v>102</v>
      </c>
      <c r="D21" s="54" t="s">
        <v>39</v>
      </c>
      <c r="E21" s="54">
        <v>17.5</v>
      </c>
      <c r="F21" s="54" t="s">
        <v>890</v>
      </c>
      <c r="G21" s="54" t="s">
        <v>891</v>
      </c>
      <c r="H21" s="54" t="s">
        <v>156</v>
      </c>
      <c r="I21" s="54">
        <v>12.25</v>
      </c>
      <c r="J21" s="54" t="s">
        <v>862</v>
      </c>
      <c r="K21" s="54" t="s">
        <v>892</v>
      </c>
      <c r="L21" s="54" t="s">
        <v>156</v>
      </c>
      <c r="M21" s="54">
        <v>0</v>
      </c>
      <c r="Q21" s="54">
        <v>0</v>
      </c>
      <c r="U21" s="54">
        <v>0</v>
      </c>
      <c r="Y21" s="54">
        <v>29.75</v>
      </c>
    </row>
    <row r="22" spans="1:25">
      <c r="A22" s="54">
        <v>21</v>
      </c>
      <c r="B22" s="54">
        <v>28861</v>
      </c>
      <c r="C22" s="54" t="s">
        <v>431</v>
      </c>
      <c r="D22" s="54" t="s">
        <v>38</v>
      </c>
      <c r="E22" s="54">
        <v>14.5</v>
      </c>
      <c r="F22" s="54" t="s">
        <v>893</v>
      </c>
      <c r="G22" s="54" t="s">
        <v>894</v>
      </c>
      <c r="H22" s="54" t="s">
        <v>156</v>
      </c>
      <c r="I22" s="54">
        <v>14.5</v>
      </c>
      <c r="J22" s="54" t="s">
        <v>895</v>
      </c>
      <c r="K22" s="54" t="s">
        <v>896</v>
      </c>
      <c r="L22" s="54" t="s">
        <v>156</v>
      </c>
      <c r="M22" s="54">
        <v>0</v>
      </c>
      <c r="Q22" s="54">
        <v>0</v>
      </c>
      <c r="U22" s="54">
        <v>0</v>
      </c>
      <c r="Y22" s="54">
        <v>29</v>
      </c>
    </row>
    <row r="23" spans="1:25">
      <c r="A23" s="54">
        <v>22</v>
      </c>
      <c r="B23" s="54">
        <v>28043</v>
      </c>
      <c r="C23" s="54" t="s">
        <v>56</v>
      </c>
      <c r="D23" s="54" t="s">
        <v>38</v>
      </c>
      <c r="E23" s="54">
        <v>15.75</v>
      </c>
      <c r="F23" s="54" t="s">
        <v>891</v>
      </c>
      <c r="G23" s="54" t="s">
        <v>897</v>
      </c>
      <c r="H23" s="54" t="s">
        <v>156</v>
      </c>
      <c r="I23" s="54">
        <v>13</v>
      </c>
      <c r="J23" s="54" t="s">
        <v>898</v>
      </c>
      <c r="K23" s="54" t="s">
        <v>775</v>
      </c>
      <c r="L23" s="54" t="s">
        <v>766</v>
      </c>
      <c r="M23" s="54">
        <v>0</v>
      </c>
      <c r="Q23" s="54">
        <v>0</v>
      </c>
      <c r="U23" s="54">
        <v>0</v>
      </c>
      <c r="Y23" s="54">
        <v>28.75</v>
      </c>
    </row>
    <row r="24" spans="1:25">
      <c r="A24" s="54">
        <v>23</v>
      </c>
      <c r="B24" s="54">
        <v>24301</v>
      </c>
      <c r="C24" s="54" t="s">
        <v>58</v>
      </c>
      <c r="D24" s="54" t="s">
        <v>38</v>
      </c>
      <c r="E24" s="54">
        <v>16</v>
      </c>
      <c r="F24" s="54" t="s">
        <v>899</v>
      </c>
      <c r="G24" s="54" t="s">
        <v>900</v>
      </c>
      <c r="H24" s="54" t="s">
        <v>156</v>
      </c>
      <c r="I24" s="54">
        <v>12.25</v>
      </c>
      <c r="J24" s="54" t="s">
        <v>901</v>
      </c>
      <c r="K24" s="54" t="s">
        <v>902</v>
      </c>
      <c r="L24" s="54" t="s">
        <v>766</v>
      </c>
      <c r="M24" s="54">
        <v>0</v>
      </c>
      <c r="Q24" s="54">
        <v>0</v>
      </c>
      <c r="U24" s="54">
        <v>0</v>
      </c>
      <c r="Y24" s="54">
        <v>28.25</v>
      </c>
    </row>
    <row r="25" spans="1:25">
      <c r="A25" s="54">
        <v>24</v>
      </c>
      <c r="B25" s="54">
        <v>37782</v>
      </c>
      <c r="C25" s="54" t="s">
        <v>140</v>
      </c>
      <c r="E25" s="54">
        <v>14.75</v>
      </c>
      <c r="F25" s="54" t="s">
        <v>903</v>
      </c>
      <c r="G25" s="54" t="s">
        <v>860</v>
      </c>
      <c r="H25" s="54" t="s">
        <v>766</v>
      </c>
      <c r="I25" s="54">
        <v>13.25</v>
      </c>
      <c r="J25" s="54" t="s">
        <v>904</v>
      </c>
      <c r="K25" s="54" t="s">
        <v>905</v>
      </c>
      <c r="L25" s="54" t="s">
        <v>156</v>
      </c>
      <c r="M25" s="54">
        <v>0</v>
      </c>
      <c r="Q25" s="54">
        <v>0</v>
      </c>
      <c r="U25" s="54">
        <v>0</v>
      </c>
      <c r="Y25" s="54">
        <v>28</v>
      </c>
    </row>
    <row r="26" spans="1:25">
      <c r="A26" s="54">
        <v>25</v>
      </c>
      <c r="B26" s="54">
        <v>37757</v>
      </c>
      <c r="C26" s="54" t="s">
        <v>168</v>
      </c>
      <c r="D26" s="54" t="s">
        <v>38</v>
      </c>
      <c r="E26" s="54">
        <v>13.5</v>
      </c>
      <c r="F26" s="54" t="s">
        <v>906</v>
      </c>
      <c r="G26" s="54" t="s">
        <v>907</v>
      </c>
      <c r="H26" s="54" t="s">
        <v>766</v>
      </c>
      <c r="I26" s="54">
        <v>12.75</v>
      </c>
      <c r="J26" s="54" t="s">
        <v>908</v>
      </c>
      <c r="K26" s="54" t="s">
        <v>909</v>
      </c>
      <c r="L26" s="54" t="s">
        <v>156</v>
      </c>
      <c r="M26" s="54">
        <v>0</v>
      </c>
      <c r="Q26" s="54">
        <v>0</v>
      </c>
      <c r="U26" s="54">
        <v>0</v>
      </c>
      <c r="Y26" s="54">
        <v>26.25</v>
      </c>
    </row>
    <row r="27" spans="1:25">
      <c r="A27" s="54">
        <v>26</v>
      </c>
      <c r="B27" s="54">
        <v>3903</v>
      </c>
      <c r="C27" s="54" t="s">
        <v>11</v>
      </c>
      <c r="D27" s="54" t="s">
        <v>38</v>
      </c>
      <c r="E27" s="54">
        <v>13.25</v>
      </c>
      <c r="F27" s="54" t="s">
        <v>910</v>
      </c>
      <c r="G27" s="54" t="s">
        <v>911</v>
      </c>
      <c r="H27" s="54" t="s">
        <v>156</v>
      </c>
      <c r="I27" s="54">
        <v>13</v>
      </c>
      <c r="J27" s="54" t="s">
        <v>912</v>
      </c>
      <c r="K27" s="54" t="s">
        <v>827</v>
      </c>
      <c r="L27" s="54" t="s">
        <v>156</v>
      </c>
      <c r="M27" s="54">
        <v>0</v>
      </c>
      <c r="Q27" s="54">
        <v>0</v>
      </c>
      <c r="U27" s="54">
        <v>0</v>
      </c>
      <c r="Y27" s="54">
        <v>26.25</v>
      </c>
    </row>
    <row r="28" spans="1:25">
      <c r="A28" s="54">
        <v>27</v>
      </c>
      <c r="B28" s="54">
        <v>22387</v>
      </c>
      <c r="C28" s="54" t="s">
        <v>913</v>
      </c>
      <c r="D28" s="54" t="s">
        <v>38</v>
      </c>
      <c r="E28" s="54">
        <v>14</v>
      </c>
      <c r="F28" s="54" t="s">
        <v>914</v>
      </c>
      <c r="G28" s="54" t="s">
        <v>915</v>
      </c>
      <c r="H28" s="54" t="s">
        <v>156</v>
      </c>
      <c r="I28" s="54">
        <v>0</v>
      </c>
      <c r="M28" s="54">
        <v>0</v>
      </c>
      <c r="Q28" s="54">
        <v>0</v>
      </c>
      <c r="U28" s="54">
        <v>0</v>
      </c>
      <c r="Y28" s="54">
        <v>14</v>
      </c>
    </row>
    <row r="29" spans="1:25">
      <c r="A29" s="54">
        <v>28</v>
      </c>
      <c r="B29" s="54">
        <v>28116</v>
      </c>
      <c r="C29" s="54" t="s">
        <v>59</v>
      </c>
      <c r="D29" s="54" t="s">
        <v>38</v>
      </c>
      <c r="E29" s="54">
        <v>14</v>
      </c>
      <c r="F29" s="54" t="s">
        <v>916</v>
      </c>
      <c r="G29" s="54" t="s">
        <v>917</v>
      </c>
      <c r="H29" s="54" t="s">
        <v>156</v>
      </c>
      <c r="I29" s="54">
        <v>0</v>
      </c>
      <c r="M29" s="54">
        <v>0</v>
      </c>
      <c r="Q29" s="54">
        <v>0</v>
      </c>
      <c r="U29" s="54">
        <v>0</v>
      </c>
      <c r="Y29" s="54">
        <v>14</v>
      </c>
    </row>
    <row r="30" spans="1:25">
      <c r="A30" s="54">
        <v>29</v>
      </c>
      <c r="B30" s="54">
        <v>37566</v>
      </c>
      <c r="C30" s="54" t="s">
        <v>120</v>
      </c>
      <c r="D30" s="54" t="s">
        <v>38</v>
      </c>
      <c r="E30" s="54">
        <v>0</v>
      </c>
      <c r="I30" s="54">
        <v>0</v>
      </c>
      <c r="M30" s="54">
        <v>0</v>
      </c>
      <c r="Q30" s="54">
        <v>0</v>
      </c>
      <c r="U30" s="54">
        <v>0</v>
      </c>
      <c r="Y30" s="54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61"/>
  <sheetViews>
    <sheetView workbookViewId="0">
      <selection sqref="A1:D61"/>
    </sheetView>
  </sheetViews>
  <sheetFormatPr defaultColWidth="11.42578125" defaultRowHeight="12.75"/>
  <cols>
    <col min="1" max="1" width="18" customWidth="1"/>
    <col min="2" max="2" width="15" style="12" customWidth="1"/>
    <col min="3" max="3" width="14" style="12" customWidth="1"/>
    <col min="4" max="4" width="13.42578125" style="12" customWidth="1"/>
  </cols>
  <sheetData>
    <row r="1" spans="1:4" s="13" customFormat="1" ht="15">
      <c r="A1" s="55" t="str">
        <f>'2020 AoY Worksheet'!A1</f>
        <v>Angler</v>
      </c>
      <c r="B1" s="55" t="str">
        <f>'2020 AoY Worksheet'!H1</f>
        <v>Best 3 Events</v>
      </c>
      <c r="C1" s="55" t="s">
        <v>668</v>
      </c>
      <c r="D1" s="6" t="s">
        <v>153</v>
      </c>
    </row>
    <row r="2" spans="1:4" ht="14.25">
      <c r="A2" s="56" t="str">
        <f>'2020 AoY Worksheet'!A3</f>
        <v>Gregory Oaks</v>
      </c>
      <c r="B2" s="12">
        <f t="shared" ref="B2:B33" ca="1" si="0">IFERROR(VLOOKUP(A2,best_3_events,8,FALSE)," ")</f>
        <v>582</v>
      </c>
      <c r="C2" s="12">
        <f t="shared" ref="C2:C33" si="1">IFERROR(VLOOKUP(A2,classic,2,FALSE),"0")</f>
        <v>176</v>
      </c>
      <c r="D2" s="12">
        <f t="shared" ref="D2:D33" ca="1" si="2">SUM(B2:C2)</f>
        <v>758</v>
      </c>
    </row>
    <row r="3" spans="1:4" ht="14.25">
      <c r="A3" s="56" t="str">
        <f>'2020 AoY Worksheet'!A2</f>
        <v>David Stieger</v>
      </c>
      <c r="B3" s="12">
        <f t="shared" ca="1" si="0"/>
        <v>584</v>
      </c>
      <c r="C3" s="12">
        <f t="shared" si="1"/>
        <v>166</v>
      </c>
      <c r="D3" s="12">
        <f t="shared" ca="1" si="2"/>
        <v>750</v>
      </c>
    </row>
    <row r="4" spans="1:4" ht="14.25">
      <c r="A4" s="56" t="str">
        <f>'2020 AoY Worksheet'!A7</f>
        <v>Mike Hoskey</v>
      </c>
      <c r="B4" s="12">
        <f t="shared" ca="1" si="0"/>
        <v>566</v>
      </c>
      <c r="C4" s="12">
        <f t="shared" si="1"/>
        <v>180</v>
      </c>
      <c r="D4" s="12">
        <f t="shared" ca="1" si="2"/>
        <v>746</v>
      </c>
    </row>
    <row r="5" spans="1:4" ht="14.25">
      <c r="A5" s="56" t="str">
        <f>'2020 AoY Worksheet'!A8</f>
        <v>Roland Ocampo</v>
      </c>
      <c r="B5" s="12">
        <f t="shared" ca="1" si="0"/>
        <v>552</v>
      </c>
      <c r="C5" s="12">
        <f t="shared" si="1"/>
        <v>194</v>
      </c>
      <c r="D5" s="12">
        <f t="shared" ca="1" si="2"/>
        <v>746</v>
      </c>
    </row>
    <row r="6" spans="1:4" ht="14.25">
      <c r="A6" s="56" t="str">
        <f>'2020 AoY Worksheet'!A6</f>
        <v>Jon Mehus</v>
      </c>
      <c r="B6" s="12">
        <f t="shared" ca="1" si="0"/>
        <v>566</v>
      </c>
      <c r="C6" s="12">
        <f t="shared" si="1"/>
        <v>178</v>
      </c>
      <c r="D6" s="12">
        <f t="shared" ca="1" si="2"/>
        <v>744</v>
      </c>
    </row>
    <row r="7" spans="1:4" ht="14.25">
      <c r="A7" s="56" t="str">
        <f>'2020 AoY Worksheet'!A9</f>
        <v>Matthew Chapman</v>
      </c>
      <c r="B7" s="12">
        <f t="shared" ca="1" si="0"/>
        <v>538</v>
      </c>
      <c r="C7" s="12">
        <f t="shared" si="1"/>
        <v>196</v>
      </c>
      <c r="D7" s="12">
        <f t="shared" ca="1" si="2"/>
        <v>734</v>
      </c>
    </row>
    <row r="8" spans="1:4" ht="14.25">
      <c r="A8" s="56" t="str">
        <f>'2020 AoY Worksheet'!A4</f>
        <v>James Coleman</v>
      </c>
      <c r="B8" s="12">
        <f t="shared" ca="1" si="0"/>
        <v>572</v>
      </c>
      <c r="C8" s="12">
        <f t="shared" si="1"/>
        <v>160</v>
      </c>
      <c r="D8" s="12">
        <f t="shared" ca="1" si="2"/>
        <v>732</v>
      </c>
    </row>
    <row r="9" spans="1:4" ht="14.25">
      <c r="A9" s="56" t="str">
        <f>'2020 AoY Worksheet'!A5</f>
        <v>Nathan Schalles</v>
      </c>
      <c r="B9" s="12">
        <f t="shared" ca="1" si="0"/>
        <v>566</v>
      </c>
      <c r="C9" s="12">
        <f t="shared" si="1"/>
        <v>146</v>
      </c>
      <c r="D9" s="12">
        <f t="shared" ca="1" si="2"/>
        <v>712</v>
      </c>
    </row>
    <row r="10" spans="1:4" ht="14.25">
      <c r="A10" s="56" t="str">
        <f>'2020 AoY Worksheet'!A12</f>
        <v>Gary Duncan</v>
      </c>
      <c r="B10" s="12">
        <f t="shared" ca="1" si="0"/>
        <v>508</v>
      </c>
      <c r="C10" s="12">
        <f t="shared" si="1"/>
        <v>200</v>
      </c>
      <c r="D10" s="12">
        <f t="shared" ca="1" si="2"/>
        <v>708</v>
      </c>
    </row>
    <row r="11" spans="1:4" ht="14.25">
      <c r="A11" s="56" t="str">
        <f>'2020 AoY Worksheet'!A14</f>
        <v>Chun Rhee</v>
      </c>
      <c r="B11" s="12">
        <f t="shared" ca="1" si="0"/>
        <v>502</v>
      </c>
      <c r="C11" s="12">
        <f t="shared" si="1"/>
        <v>192</v>
      </c>
      <c r="D11" s="12">
        <f t="shared" ca="1" si="2"/>
        <v>694</v>
      </c>
    </row>
    <row r="12" spans="1:4" ht="14.25">
      <c r="A12" s="56" t="str">
        <f>'2020 AoY Worksheet'!A10</f>
        <v>Riley Ortega</v>
      </c>
      <c r="B12" s="12">
        <f t="shared" ca="1" si="0"/>
        <v>538</v>
      </c>
      <c r="C12" s="12">
        <f t="shared" si="1"/>
        <v>152</v>
      </c>
      <c r="D12" s="12">
        <f t="shared" ca="1" si="2"/>
        <v>690</v>
      </c>
    </row>
    <row r="13" spans="1:4" ht="14.25">
      <c r="A13" s="56" t="str">
        <f>'2020 AoY Worksheet'!A15</f>
        <v>Peter Manthos</v>
      </c>
      <c r="B13" s="12">
        <f t="shared" ca="1" si="0"/>
        <v>496</v>
      </c>
      <c r="C13" s="12">
        <f t="shared" si="1"/>
        <v>188</v>
      </c>
      <c r="D13" s="12">
        <f t="shared" ca="1" si="2"/>
        <v>684</v>
      </c>
    </row>
    <row r="14" spans="1:4" ht="14.25">
      <c r="A14" s="56" t="str">
        <f>'2020 AoY Worksheet'!A11</f>
        <v>Andy Ibarra</v>
      </c>
      <c r="B14" s="12">
        <f t="shared" ca="1" si="0"/>
        <v>528</v>
      </c>
      <c r="C14" s="12">
        <f t="shared" si="1"/>
        <v>150</v>
      </c>
      <c r="D14" s="12">
        <f t="shared" ca="1" si="2"/>
        <v>678</v>
      </c>
    </row>
    <row r="15" spans="1:4" ht="14.25">
      <c r="A15" s="56" t="str">
        <f>'2020 AoY Worksheet'!A13</f>
        <v>Devon Greene</v>
      </c>
      <c r="B15" s="12">
        <f t="shared" ca="1" si="0"/>
        <v>506</v>
      </c>
      <c r="C15" s="12">
        <f t="shared" si="1"/>
        <v>164</v>
      </c>
      <c r="D15" s="12">
        <f t="shared" ca="1" si="2"/>
        <v>670</v>
      </c>
    </row>
    <row r="16" spans="1:4" ht="14.25">
      <c r="A16" s="56" t="str">
        <f>'2020 AoY Worksheet'!A16</f>
        <v>Michael Hogan</v>
      </c>
      <c r="B16" s="12">
        <f t="shared" ca="1" si="0"/>
        <v>414</v>
      </c>
      <c r="C16" s="12">
        <f t="shared" si="1"/>
        <v>184</v>
      </c>
      <c r="D16" s="12">
        <f t="shared" ca="1" si="2"/>
        <v>598</v>
      </c>
    </row>
    <row r="17" spans="1:4" ht="14.25">
      <c r="A17" s="56" t="str">
        <f>'2020 AoY Worksheet'!A19</f>
        <v>Jason DeMott</v>
      </c>
      <c r="B17" s="12">
        <f t="shared" ca="1" si="0"/>
        <v>384</v>
      </c>
      <c r="C17" s="12">
        <f t="shared" si="1"/>
        <v>172</v>
      </c>
      <c r="D17" s="12">
        <f t="shared" ca="1" si="2"/>
        <v>556</v>
      </c>
    </row>
    <row r="18" spans="1:4" ht="14.25">
      <c r="A18" s="56" t="str">
        <f>'2020 AoY Worksheet'!A17</f>
        <v>Charlie Hill</v>
      </c>
      <c r="B18" s="12">
        <f t="shared" ca="1" si="0"/>
        <v>398</v>
      </c>
      <c r="C18" s="12">
        <f t="shared" si="1"/>
        <v>154</v>
      </c>
      <c r="D18" s="12">
        <f t="shared" ca="1" si="2"/>
        <v>552</v>
      </c>
    </row>
    <row r="19" spans="1:4" ht="14.25">
      <c r="A19" s="56" t="str">
        <f>'2020 AoY Worksheet'!A22</f>
        <v>Drew Hile</v>
      </c>
      <c r="B19" s="12">
        <f t="shared" ca="1" si="0"/>
        <v>370</v>
      </c>
      <c r="C19" s="12">
        <f t="shared" si="1"/>
        <v>182</v>
      </c>
      <c r="D19" s="12">
        <f t="shared" ca="1" si="2"/>
        <v>552</v>
      </c>
    </row>
    <row r="20" spans="1:4" ht="14.25">
      <c r="A20" s="56" t="str">
        <f>'2020 AoY Worksheet'!A21</f>
        <v>Brian Dillon</v>
      </c>
      <c r="B20" s="12">
        <f t="shared" ca="1" si="0"/>
        <v>374</v>
      </c>
      <c r="C20" s="12">
        <f t="shared" si="1"/>
        <v>174</v>
      </c>
      <c r="D20" s="12">
        <f t="shared" ca="1" si="2"/>
        <v>548</v>
      </c>
    </row>
    <row r="21" spans="1:4" ht="14.25">
      <c r="A21" s="56" t="str">
        <f>'2020 AoY Worksheet'!A20</f>
        <v>Victor Hendrix</v>
      </c>
      <c r="B21" s="12">
        <f t="shared" ca="1" si="0"/>
        <v>374</v>
      </c>
      <c r="C21" s="12">
        <f t="shared" si="1"/>
        <v>162</v>
      </c>
      <c r="D21" s="12">
        <f t="shared" ca="1" si="2"/>
        <v>536</v>
      </c>
    </row>
    <row r="22" spans="1:4" ht="14.25">
      <c r="A22" s="56" t="str">
        <f>'2020 AoY Worksheet'!A28</f>
        <v>Chris Owens</v>
      </c>
      <c r="B22" s="12">
        <f t="shared" ca="1" si="0"/>
        <v>338</v>
      </c>
      <c r="C22" s="12">
        <f t="shared" si="1"/>
        <v>190</v>
      </c>
      <c r="D22" s="12">
        <f t="shared" ca="1" si="2"/>
        <v>528</v>
      </c>
    </row>
    <row r="23" spans="1:4" ht="14.25">
      <c r="A23" s="56" t="str">
        <f>'2020 AoY Worksheet'!A26</f>
        <v>AJ Mockaitis II</v>
      </c>
      <c r="B23" s="12">
        <f t="shared" ca="1" si="0"/>
        <v>352</v>
      </c>
      <c r="C23" s="12">
        <f t="shared" si="1"/>
        <v>170</v>
      </c>
      <c r="D23" s="12">
        <f t="shared" ca="1" si="2"/>
        <v>522</v>
      </c>
    </row>
    <row r="24" spans="1:4" ht="14.25">
      <c r="A24" s="56" t="str">
        <f>'2020 AoY Worksheet'!A24</f>
        <v>Terry Medhurst</v>
      </c>
      <c r="B24" s="12">
        <f t="shared" ca="1" si="0"/>
        <v>358</v>
      </c>
      <c r="C24" s="12">
        <f t="shared" si="1"/>
        <v>156</v>
      </c>
      <c r="D24" s="12">
        <f t="shared" ca="1" si="2"/>
        <v>514</v>
      </c>
    </row>
    <row r="25" spans="1:4" ht="14.25">
      <c r="A25" s="56" t="str">
        <f>'2020 AoY Worksheet'!A30</f>
        <v>Will Brewer</v>
      </c>
      <c r="B25" s="12">
        <f t="shared" ca="1" si="0"/>
        <v>316</v>
      </c>
      <c r="C25" s="12">
        <f t="shared" si="1"/>
        <v>148</v>
      </c>
      <c r="D25" s="12">
        <f t="shared" ca="1" si="2"/>
        <v>464</v>
      </c>
    </row>
    <row r="26" spans="1:4" ht="14.25">
      <c r="A26" s="56" t="str">
        <f>'2020 AoY Worksheet'!A41</f>
        <v>Dustin Armes</v>
      </c>
      <c r="B26" s="12">
        <f t="shared" ca="1" si="0"/>
        <v>206</v>
      </c>
      <c r="C26" s="12">
        <f t="shared" si="1"/>
        <v>198</v>
      </c>
      <c r="D26" s="12">
        <f t="shared" ca="1" si="2"/>
        <v>404</v>
      </c>
    </row>
    <row r="27" spans="1:4" ht="14.25">
      <c r="A27" s="56" t="str">
        <f>'2020 AoY Worksheet'!A18</f>
        <v>Bear Wenzel</v>
      </c>
      <c r="B27" s="12">
        <f t="shared" ca="1" si="0"/>
        <v>392</v>
      </c>
      <c r="C27" s="12" t="str">
        <f t="shared" si="1"/>
        <v>0</v>
      </c>
      <c r="D27" s="12">
        <f t="shared" ca="1" si="2"/>
        <v>392</v>
      </c>
    </row>
    <row r="28" spans="1:4" ht="14.25">
      <c r="A28" s="56" t="str">
        <f>'2020 AoY Worksheet'!A39</f>
        <v>Walter Hansen</v>
      </c>
      <c r="B28" s="12">
        <f t="shared" ca="1" si="0"/>
        <v>220</v>
      </c>
      <c r="C28" s="12">
        <f t="shared" si="1"/>
        <v>158</v>
      </c>
      <c r="D28" s="12">
        <f t="shared" ca="1" si="2"/>
        <v>378</v>
      </c>
    </row>
    <row r="29" spans="1:4" ht="14.25">
      <c r="A29" s="56" t="str">
        <f>'2020 AoY Worksheet'!A23</f>
        <v>Victor Cortez</v>
      </c>
      <c r="B29" s="12">
        <f t="shared" ca="1" si="0"/>
        <v>368</v>
      </c>
      <c r="C29" s="12" t="str">
        <f t="shared" si="1"/>
        <v>0</v>
      </c>
      <c r="D29" s="12">
        <f t="shared" ca="1" si="2"/>
        <v>368</v>
      </c>
    </row>
    <row r="30" spans="1:4" ht="14.25">
      <c r="A30" s="56" t="str">
        <f>'2020 AoY Worksheet'!A47</f>
        <v>Matthew Lewisson</v>
      </c>
      <c r="B30" s="12">
        <f t="shared" ca="1" si="0"/>
        <v>174</v>
      </c>
      <c r="C30" s="12">
        <f t="shared" si="1"/>
        <v>186</v>
      </c>
      <c r="D30" s="12">
        <f t="shared" ca="1" si="2"/>
        <v>360</v>
      </c>
    </row>
    <row r="31" spans="1:4" ht="14.25">
      <c r="A31" s="56" t="str">
        <f>'2020 AoY Worksheet'!A25</f>
        <v>Mike Garlem</v>
      </c>
      <c r="B31" s="12">
        <f t="shared" ca="1" si="0"/>
        <v>356</v>
      </c>
      <c r="C31" s="12" t="str">
        <f t="shared" si="1"/>
        <v>0</v>
      </c>
      <c r="D31" s="12">
        <f t="shared" ca="1" si="2"/>
        <v>356</v>
      </c>
    </row>
    <row r="32" spans="1:4" ht="14.25">
      <c r="A32" s="56" t="str">
        <f>'2020 AoY Worksheet'!A27</f>
        <v>Joe Akaki</v>
      </c>
      <c r="B32" s="12">
        <f t="shared" ca="1" si="0"/>
        <v>350</v>
      </c>
      <c r="C32" s="12" t="str">
        <f t="shared" si="1"/>
        <v>0</v>
      </c>
      <c r="D32" s="12">
        <f t="shared" ca="1" si="2"/>
        <v>350</v>
      </c>
    </row>
    <row r="33" spans="1:4" ht="14.25">
      <c r="A33" s="56" t="str">
        <f>'2020 AoY Worksheet'!A29</f>
        <v>Ryan Spencer</v>
      </c>
      <c r="B33" s="12">
        <f t="shared" ca="1" si="0"/>
        <v>332</v>
      </c>
      <c r="C33" s="12">
        <f t="shared" si="1"/>
        <v>0</v>
      </c>
      <c r="D33" s="12">
        <f t="shared" ca="1" si="2"/>
        <v>332</v>
      </c>
    </row>
    <row r="34" spans="1:4" ht="14.25">
      <c r="A34" s="56" t="str">
        <f>'2020 AoY Worksheet'!A31</f>
        <v>Eddie Cheung</v>
      </c>
      <c r="B34" s="12">
        <f t="shared" ref="B34:B65" ca="1" si="3">IFERROR(VLOOKUP(A34,best_3_events,8,FALSE)," ")</f>
        <v>308</v>
      </c>
      <c r="C34" s="12" t="str">
        <f t="shared" ref="C34:C61" si="4">IFERROR(VLOOKUP(A34,classic,2,FALSE),"0")</f>
        <v>0</v>
      </c>
      <c r="D34" s="12">
        <f t="shared" ref="D34:D65" ca="1" si="5">SUM(B34:C34)</f>
        <v>308</v>
      </c>
    </row>
    <row r="35" spans="1:4" ht="14.25">
      <c r="A35" s="56" t="str">
        <f>'2020 AoY Worksheet'!A32</f>
        <v>Ross Mcvey</v>
      </c>
      <c r="B35" s="12">
        <f t="shared" ca="1" si="3"/>
        <v>302</v>
      </c>
      <c r="C35" s="12" t="str">
        <f t="shared" si="4"/>
        <v>0</v>
      </c>
      <c r="D35" s="12">
        <f t="shared" ca="1" si="5"/>
        <v>302</v>
      </c>
    </row>
    <row r="36" spans="1:4" ht="14.25">
      <c r="A36" s="56" t="str">
        <f>'2020 AoY Worksheet'!A33</f>
        <v>David Massey</v>
      </c>
      <c r="B36" s="12">
        <f t="shared" ca="1" si="3"/>
        <v>302</v>
      </c>
      <c r="C36" s="12" t="str">
        <f t="shared" si="4"/>
        <v>0</v>
      </c>
      <c r="D36" s="12">
        <f t="shared" ca="1" si="5"/>
        <v>302</v>
      </c>
    </row>
    <row r="37" spans="1:4" ht="14.25">
      <c r="A37" s="56" t="str">
        <f>'2020 AoY Worksheet'!A34</f>
        <v>Tomas Henriquez</v>
      </c>
      <c r="B37" s="12">
        <f t="shared" ca="1" si="3"/>
        <v>292</v>
      </c>
      <c r="C37" s="12" t="str">
        <f t="shared" si="4"/>
        <v>0</v>
      </c>
      <c r="D37" s="12">
        <f t="shared" ca="1" si="5"/>
        <v>292</v>
      </c>
    </row>
    <row r="38" spans="1:4" ht="14.25">
      <c r="A38" s="56" t="str">
        <f>'2020 AoY Worksheet'!A35</f>
        <v>William Johnson</v>
      </c>
      <c r="B38" s="12">
        <f t="shared" ca="1" si="3"/>
        <v>290</v>
      </c>
      <c r="C38" s="12" t="str">
        <f t="shared" si="4"/>
        <v>0</v>
      </c>
      <c r="D38" s="12">
        <f t="shared" ca="1" si="5"/>
        <v>290</v>
      </c>
    </row>
    <row r="39" spans="1:4" ht="14.25">
      <c r="A39" s="56" t="str">
        <f>'2020 AoY Worksheet'!A36</f>
        <v>Greg Nosar</v>
      </c>
      <c r="B39" s="12">
        <f t="shared" ca="1" si="3"/>
        <v>262</v>
      </c>
      <c r="C39" s="12" t="str">
        <f t="shared" si="4"/>
        <v>0</v>
      </c>
      <c r="D39" s="12">
        <f t="shared" ca="1" si="5"/>
        <v>262</v>
      </c>
    </row>
    <row r="40" spans="1:4" ht="14.25">
      <c r="A40" s="56" t="str">
        <f>'2020 AoY Worksheet'!A37</f>
        <v>Roger Spencer</v>
      </c>
      <c r="B40" s="12">
        <f t="shared" ca="1" si="3"/>
        <v>252</v>
      </c>
      <c r="C40" s="12" t="str">
        <f t="shared" si="4"/>
        <v>0</v>
      </c>
      <c r="D40" s="12">
        <f t="shared" ca="1" si="5"/>
        <v>252</v>
      </c>
    </row>
    <row r="41" spans="1:4" ht="14.25">
      <c r="A41" s="56" t="str">
        <f>'2020 AoY Worksheet'!A55</f>
        <v>Sea Obrien</v>
      </c>
      <c r="B41" s="12">
        <f t="shared" ca="1" si="3"/>
        <v>80</v>
      </c>
      <c r="C41" s="12">
        <f t="shared" si="4"/>
        <v>168</v>
      </c>
      <c r="D41" s="12">
        <f t="shared" ca="1" si="5"/>
        <v>248</v>
      </c>
    </row>
    <row r="42" spans="1:4" ht="14.25">
      <c r="A42" s="56" t="str">
        <f>'2020 AoY Worksheet'!A38</f>
        <v>Pete Wenzel</v>
      </c>
      <c r="B42" s="12">
        <f t="shared" ca="1" si="3"/>
        <v>238</v>
      </c>
      <c r="C42" s="12" t="str">
        <f t="shared" si="4"/>
        <v>0</v>
      </c>
      <c r="D42" s="12">
        <f t="shared" ca="1" si="5"/>
        <v>238</v>
      </c>
    </row>
    <row r="43" spans="1:4" ht="14.25">
      <c r="A43" s="56" t="str">
        <f>'2020 AoY Worksheet'!A40</f>
        <v>Michael Case</v>
      </c>
      <c r="B43" s="12">
        <f t="shared" ca="1" si="3"/>
        <v>210</v>
      </c>
      <c r="C43" s="12" t="str">
        <f t="shared" si="4"/>
        <v>0</v>
      </c>
      <c r="D43" s="12">
        <f t="shared" ca="1" si="5"/>
        <v>210</v>
      </c>
    </row>
    <row r="44" spans="1:4" ht="14.25">
      <c r="A44" s="56" t="str">
        <f>'2020 AoY Worksheet'!A42</f>
        <v>Alex Fiolka</v>
      </c>
      <c r="B44" s="12">
        <f t="shared" ca="1" si="3"/>
        <v>200</v>
      </c>
      <c r="C44" s="12" t="str">
        <f t="shared" si="4"/>
        <v>0</v>
      </c>
      <c r="D44" s="12">
        <f t="shared" ca="1" si="5"/>
        <v>200</v>
      </c>
    </row>
    <row r="45" spans="1:4" ht="14.25">
      <c r="A45" s="56" t="str">
        <f>'2020 AoY Worksheet'!A43</f>
        <v>Kyle Hernandez</v>
      </c>
      <c r="B45" s="12">
        <f t="shared" ca="1" si="3"/>
        <v>198</v>
      </c>
      <c r="C45" s="12" t="str">
        <f t="shared" si="4"/>
        <v>0</v>
      </c>
      <c r="D45" s="12">
        <f t="shared" ca="1" si="5"/>
        <v>198</v>
      </c>
    </row>
    <row r="46" spans="1:4" ht="14.25">
      <c r="A46" s="56" t="str">
        <f>'2020 AoY Worksheet'!A44</f>
        <v>William Butler</v>
      </c>
      <c r="B46" s="12">
        <f t="shared" ca="1" si="3"/>
        <v>196</v>
      </c>
      <c r="C46" s="12" t="str">
        <f t="shared" si="4"/>
        <v>0</v>
      </c>
      <c r="D46" s="12">
        <f t="shared" ca="1" si="5"/>
        <v>196</v>
      </c>
    </row>
    <row r="47" spans="1:4" ht="14.25">
      <c r="A47" s="56" t="str">
        <f>'2020 AoY Worksheet'!A45</f>
        <v>Bobby Hundemer</v>
      </c>
      <c r="B47" s="12">
        <f t="shared" ca="1" si="3"/>
        <v>190</v>
      </c>
      <c r="C47" s="12" t="str">
        <f t="shared" si="4"/>
        <v>0</v>
      </c>
      <c r="D47" s="12">
        <f t="shared" ca="1" si="5"/>
        <v>190</v>
      </c>
    </row>
    <row r="48" spans="1:4" ht="14.25">
      <c r="A48" s="56" t="str">
        <f>'2020 AoY Worksheet'!A46</f>
        <v>Cilla Johnson</v>
      </c>
      <c r="B48" s="12">
        <f t="shared" ca="1" si="3"/>
        <v>178</v>
      </c>
      <c r="C48" s="12" t="str">
        <f t="shared" si="4"/>
        <v>0</v>
      </c>
      <c r="D48" s="12">
        <f t="shared" ca="1" si="5"/>
        <v>178</v>
      </c>
    </row>
    <row r="49" spans="1:4" ht="14.25">
      <c r="A49" s="56" t="str">
        <f>'2020 AoY Worksheet'!A48</f>
        <v>Kelton Zacharias</v>
      </c>
      <c r="B49" s="12">
        <f t="shared" ca="1" si="3"/>
        <v>152</v>
      </c>
      <c r="C49" s="12" t="str">
        <f t="shared" si="4"/>
        <v>0</v>
      </c>
      <c r="D49" s="12">
        <f t="shared" ca="1" si="5"/>
        <v>152</v>
      </c>
    </row>
    <row r="50" spans="1:4" ht="14.25">
      <c r="A50" s="56" t="str">
        <f>'2020 AoY Worksheet'!A49</f>
        <v>Kodi Bowers</v>
      </c>
      <c r="B50" s="12">
        <f t="shared" ca="1" si="3"/>
        <v>146</v>
      </c>
      <c r="C50" s="12" t="str">
        <f t="shared" si="4"/>
        <v>0</v>
      </c>
      <c r="D50" s="12">
        <f t="shared" ca="1" si="5"/>
        <v>146</v>
      </c>
    </row>
    <row r="51" spans="1:4" ht="14.25">
      <c r="A51" s="56" t="str">
        <f>'2020 AoY Worksheet'!A50</f>
        <v>Timothy Jennings</v>
      </c>
      <c r="B51" s="12">
        <f t="shared" ca="1" si="3"/>
        <v>144</v>
      </c>
      <c r="C51" s="12" t="str">
        <f t="shared" si="4"/>
        <v>0</v>
      </c>
      <c r="D51" s="12">
        <f t="shared" ca="1" si="5"/>
        <v>144</v>
      </c>
    </row>
    <row r="52" spans="1:4" ht="14.25">
      <c r="A52" s="56" t="str">
        <f>'2020 AoY Worksheet'!A51</f>
        <v>Joshua Evans</v>
      </c>
      <c r="B52" s="12">
        <f t="shared" ca="1" si="3"/>
        <v>140</v>
      </c>
      <c r="C52" s="12" t="str">
        <f t="shared" si="4"/>
        <v>0</v>
      </c>
      <c r="D52" s="12">
        <f t="shared" ca="1" si="5"/>
        <v>140</v>
      </c>
    </row>
    <row r="53" spans="1:4" ht="14.25">
      <c r="A53" s="56" t="str">
        <f>'2020 AoY Worksheet'!A52</f>
        <v>Zachary Fong</v>
      </c>
      <c r="B53" s="12">
        <f t="shared" ca="1" si="3"/>
        <v>136</v>
      </c>
      <c r="C53" s="12" t="str">
        <f t="shared" si="4"/>
        <v>0</v>
      </c>
      <c r="D53" s="12">
        <f t="shared" ca="1" si="5"/>
        <v>136</v>
      </c>
    </row>
    <row r="54" spans="1:4" ht="14.25">
      <c r="A54" s="56" t="str">
        <f>'2020 AoY Worksheet'!A53</f>
        <v>Benjamine Orr</v>
      </c>
      <c r="B54" s="12">
        <f t="shared" ca="1" si="3"/>
        <v>130</v>
      </c>
      <c r="C54" s="12" t="str">
        <f t="shared" si="4"/>
        <v>0</v>
      </c>
      <c r="D54" s="12">
        <f t="shared" ca="1" si="5"/>
        <v>130</v>
      </c>
    </row>
    <row r="55" spans="1:4" ht="14.25">
      <c r="A55" s="56" t="str">
        <f>'2020 AoY Worksheet'!A54</f>
        <v>John Milchling</v>
      </c>
      <c r="B55" s="12">
        <f t="shared" ca="1" si="3"/>
        <v>126</v>
      </c>
      <c r="C55" s="12" t="str">
        <f t="shared" si="4"/>
        <v>0</v>
      </c>
      <c r="D55" s="12">
        <f t="shared" ca="1" si="5"/>
        <v>126</v>
      </c>
    </row>
    <row r="56" spans="1:4" ht="14.25">
      <c r="A56" s="56" t="str">
        <f>'2020 AoY Worksheet'!A56</f>
        <v>Dirk Vandervaart</v>
      </c>
      <c r="B56" s="12">
        <f t="shared" ca="1" si="3"/>
        <v>80</v>
      </c>
      <c r="C56" s="12" t="str">
        <f t="shared" si="4"/>
        <v>0</v>
      </c>
      <c r="D56" s="12">
        <f t="shared" ca="1" si="5"/>
        <v>80</v>
      </c>
    </row>
    <row r="57" spans="1:4" ht="14.25">
      <c r="A57" s="56" t="str">
        <f>'2020 AoY Worksheet'!A57</f>
        <v>Shane M</v>
      </c>
      <c r="B57" s="12">
        <f t="shared" ca="1" si="3"/>
        <v>40</v>
      </c>
      <c r="C57" s="12" t="str">
        <f t="shared" si="4"/>
        <v>0</v>
      </c>
      <c r="D57" s="12">
        <f t="shared" ca="1" si="5"/>
        <v>40</v>
      </c>
    </row>
    <row r="58" spans="1:4" ht="14.25">
      <c r="A58" s="56" t="str">
        <f>'2020 AoY Worksheet'!A58</f>
        <v>James Cobb</v>
      </c>
      <c r="B58" s="12">
        <f t="shared" ca="1" si="3"/>
        <v>40</v>
      </c>
      <c r="C58" s="12" t="str">
        <f t="shared" si="4"/>
        <v>0</v>
      </c>
      <c r="D58" s="12">
        <f t="shared" ca="1" si="5"/>
        <v>40</v>
      </c>
    </row>
    <row r="59" spans="1:4" ht="14.25">
      <c r="A59" s="56" t="str">
        <f>'2020 AoY Worksheet'!A59</f>
        <v>Jonathan Kopp</v>
      </c>
      <c r="B59" s="12">
        <f t="shared" ca="1" si="3"/>
        <v>40</v>
      </c>
      <c r="C59" s="12" t="str">
        <f t="shared" si="4"/>
        <v>0</v>
      </c>
      <c r="D59" s="12">
        <f t="shared" ca="1" si="5"/>
        <v>40</v>
      </c>
    </row>
    <row r="60" spans="1:4" ht="14.25">
      <c r="A60" s="56" t="str">
        <f>'2020 AoY Worksheet'!A60</f>
        <v>Jonathan Lee</v>
      </c>
      <c r="B60" s="12">
        <f t="shared" ca="1" si="3"/>
        <v>40</v>
      </c>
      <c r="C60" s="12" t="str">
        <f t="shared" si="4"/>
        <v>0</v>
      </c>
      <c r="D60" s="12">
        <f t="shared" ca="1" si="5"/>
        <v>40</v>
      </c>
    </row>
    <row r="61" spans="1:4" ht="14.25">
      <c r="A61" s="56" t="str">
        <f>'2020 AoY Worksheet'!A61</f>
        <v>Marty Mood</v>
      </c>
      <c r="B61" s="12">
        <f t="shared" ca="1" si="3"/>
        <v>40</v>
      </c>
      <c r="C61" s="12" t="str">
        <f t="shared" si="4"/>
        <v>0</v>
      </c>
      <c r="D61" s="12">
        <f t="shared" ca="1" si="5"/>
        <v>40</v>
      </c>
    </row>
  </sheetData>
  <sortState xmlns:xlrd2="http://schemas.microsoft.com/office/spreadsheetml/2017/richdata2" ref="A2:D61">
    <sortCondition descending="1" ref="D2:D61"/>
  </sortState>
  <dataConsolidate>
    <dataRefs count="1">
      <dataRef name="best_3_events"/>
    </dataRefs>
  </dataConsolid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1"/>
  <sheetViews>
    <sheetView topLeftCell="A2" workbookViewId="0">
      <selection activeCell="C13" sqref="C13"/>
    </sheetView>
  </sheetViews>
  <sheetFormatPr defaultColWidth="10.85546875" defaultRowHeight="15.75"/>
  <cols>
    <col min="1" max="2" width="10.85546875" style="8"/>
    <col min="3" max="3" width="21.28515625" style="8" bestFit="1" customWidth="1"/>
    <col min="4" max="16384" width="10.85546875" style="8"/>
  </cols>
  <sheetData>
    <row r="1" spans="1:25">
      <c r="A1" s="8" t="s">
        <v>29</v>
      </c>
      <c r="B1" s="8" t="s">
        <v>76</v>
      </c>
      <c r="C1" s="8" t="s">
        <v>0</v>
      </c>
      <c r="D1" s="8" t="s">
        <v>30</v>
      </c>
      <c r="E1" s="8" t="s">
        <v>31</v>
      </c>
      <c r="F1" s="8" t="s">
        <v>32</v>
      </c>
      <c r="G1" s="8" t="s">
        <v>42</v>
      </c>
      <c r="H1" s="8" t="s">
        <v>77</v>
      </c>
      <c r="I1" s="8" t="s">
        <v>33</v>
      </c>
      <c r="J1" s="8" t="s">
        <v>34</v>
      </c>
      <c r="K1" s="8" t="s">
        <v>43</v>
      </c>
      <c r="L1" s="8" t="s">
        <v>78</v>
      </c>
      <c r="M1" s="8" t="s">
        <v>35</v>
      </c>
      <c r="N1" s="8" t="s">
        <v>36</v>
      </c>
      <c r="O1" s="8" t="s">
        <v>44</v>
      </c>
      <c r="P1" s="8" t="s">
        <v>79</v>
      </c>
      <c r="Q1" s="8" t="s">
        <v>80</v>
      </c>
      <c r="R1" s="8" t="s">
        <v>81</v>
      </c>
      <c r="S1" s="8" t="s">
        <v>82</v>
      </c>
      <c r="T1" s="8" t="s">
        <v>83</v>
      </c>
      <c r="U1" s="8" t="s">
        <v>84</v>
      </c>
      <c r="V1" s="8" t="s">
        <v>85</v>
      </c>
      <c r="W1" s="8" t="s">
        <v>86</v>
      </c>
      <c r="X1" s="8" t="s">
        <v>87</v>
      </c>
      <c r="Y1" s="8" t="s">
        <v>37</v>
      </c>
    </row>
    <row r="2" spans="1:25">
      <c r="A2" s="8">
        <v>1</v>
      </c>
      <c r="B2" s="8">
        <v>27985</v>
      </c>
      <c r="C2" s="8" t="s">
        <v>50</v>
      </c>
      <c r="D2" s="8" t="s">
        <v>38</v>
      </c>
      <c r="E2" s="8">
        <v>18.25</v>
      </c>
      <c r="F2" s="8" t="s">
        <v>322</v>
      </c>
      <c r="G2" s="8" t="s">
        <v>321</v>
      </c>
      <c r="H2" s="8" t="s">
        <v>250</v>
      </c>
      <c r="I2" s="8">
        <v>17.5</v>
      </c>
      <c r="J2" s="8" t="s">
        <v>320</v>
      </c>
      <c r="K2" s="8" t="s">
        <v>180</v>
      </c>
      <c r="L2" s="8" t="s">
        <v>161</v>
      </c>
      <c r="M2" s="8">
        <v>16.75</v>
      </c>
      <c r="N2" s="8" t="s">
        <v>319</v>
      </c>
      <c r="O2" s="8" t="s">
        <v>253</v>
      </c>
      <c r="P2" s="8" t="s">
        <v>88</v>
      </c>
      <c r="Q2" s="8">
        <v>16.5</v>
      </c>
      <c r="R2" s="8" t="s">
        <v>318</v>
      </c>
      <c r="S2" s="8" t="s">
        <v>173</v>
      </c>
      <c r="T2" s="8" t="s">
        <v>88</v>
      </c>
      <c r="U2" s="8">
        <v>16.25</v>
      </c>
      <c r="V2" s="8" t="s">
        <v>317</v>
      </c>
      <c r="W2" s="8" t="s">
        <v>167</v>
      </c>
      <c r="X2" s="8" t="s">
        <v>161</v>
      </c>
      <c r="Y2" s="8">
        <v>85.25</v>
      </c>
    </row>
    <row r="3" spans="1:25">
      <c r="A3" s="8">
        <v>2</v>
      </c>
      <c r="B3" s="8">
        <v>12866</v>
      </c>
      <c r="C3" s="8" t="s">
        <v>51</v>
      </c>
      <c r="D3" s="8" t="s">
        <v>38</v>
      </c>
      <c r="E3" s="8">
        <v>22</v>
      </c>
      <c r="F3" s="8" t="s">
        <v>316</v>
      </c>
      <c r="G3" s="8" t="s">
        <v>315</v>
      </c>
      <c r="H3" s="8" t="s">
        <v>161</v>
      </c>
      <c r="I3" s="8">
        <v>16.25</v>
      </c>
      <c r="J3" s="8" t="s">
        <v>304</v>
      </c>
      <c r="K3" s="8" t="s">
        <v>314</v>
      </c>
      <c r="L3" s="8" t="s">
        <v>169</v>
      </c>
      <c r="M3" s="8">
        <v>15.75</v>
      </c>
      <c r="N3" s="8" t="s">
        <v>313</v>
      </c>
      <c r="O3" s="8" t="s">
        <v>312</v>
      </c>
      <c r="P3" s="8" t="s">
        <v>156</v>
      </c>
      <c r="Q3" s="8">
        <v>15</v>
      </c>
      <c r="R3" s="8" t="s">
        <v>311</v>
      </c>
      <c r="S3" s="8" t="s">
        <v>310</v>
      </c>
      <c r="T3" s="8" t="s">
        <v>156</v>
      </c>
      <c r="U3" s="8">
        <v>14</v>
      </c>
      <c r="V3" s="8" t="s">
        <v>243</v>
      </c>
      <c r="W3" s="8" t="s">
        <v>242</v>
      </c>
      <c r="X3" s="8" t="s">
        <v>156</v>
      </c>
      <c r="Y3" s="8">
        <v>83</v>
      </c>
    </row>
    <row r="4" spans="1:25">
      <c r="A4" s="8">
        <v>3</v>
      </c>
      <c r="B4" s="8">
        <v>37782</v>
      </c>
      <c r="C4" s="8" t="s">
        <v>140</v>
      </c>
      <c r="E4" s="8">
        <v>18.5</v>
      </c>
      <c r="F4" s="8" t="s">
        <v>309</v>
      </c>
      <c r="G4" s="8" t="s">
        <v>308</v>
      </c>
      <c r="H4" s="8" t="s">
        <v>156</v>
      </c>
      <c r="I4" s="8">
        <v>18.25</v>
      </c>
      <c r="J4" s="8" t="s">
        <v>307</v>
      </c>
      <c r="K4" s="8" t="s">
        <v>306</v>
      </c>
      <c r="L4" s="8" t="s">
        <v>156</v>
      </c>
      <c r="M4" s="8">
        <v>17.5</v>
      </c>
      <c r="N4" s="8" t="s">
        <v>305</v>
      </c>
      <c r="O4" s="8" t="s">
        <v>304</v>
      </c>
      <c r="P4" s="8" t="s">
        <v>169</v>
      </c>
      <c r="Q4" s="8">
        <v>14.75</v>
      </c>
      <c r="R4" s="8" t="s">
        <v>303</v>
      </c>
      <c r="S4" s="8" t="s">
        <v>302</v>
      </c>
      <c r="T4" s="8" t="s">
        <v>161</v>
      </c>
      <c r="U4" s="8">
        <v>13.75</v>
      </c>
      <c r="V4" s="8" t="s">
        <v>301</v>
      </c>
      <c r="W4" s="8" t="s">
        <v>300</v>
      </c>
      <c r="X4" s="8" t="s">
        <v>156</v>
      </c>
      <c r="Y4" s="8">
        <v>82.75</v>
      </c>
    </row>
    <row r="5" spans="1:25">
      <c r="A5" s="8">
        <v>4</v>
      </c>
      <c r="B5" s="8">
        <v>3903</v>
      </c>
      <c r="C5" s="8" t="s">
        <v>11</v>
      </c>
      <c r="D5" s="8" t="s">
        <v>38</v>
      </c>
      <c r="E5" s="8">
        <v>18</v>
      </c>
      <c r="F5" s="8" t="s">
        <v>299</v>
      </c>
      <c r="G5" s="8" t="s">
        <v>298</v>
      </c>
      <c r="H5" s="8" t="s">
        <v>169</v>
      </c>
      <c r="I5" s="8">
        <v>16.75</v>
      </c>
      <c r="J5" s="8" t="s">
        <v>297</v>
      </c>
      <c r="K5" s="8" t="s">
        <v>296</v>
      </c>
      <c r="L5" s="8" t="s">
        <v>161</v>
      </c>
      <c r="M5" s="8">
        <v>16.75</v>
      </c>
      <c r="N5" s="8" t="s">
        <v>295</v>
      </c>
      <c r="O5" s="8" t="s">
        <v>294</v>
      </c>
      <c r="P5" s="8" t="s">
        <v>161</v>
      </c>
      <c r="Q5" s="8">
        <v>15.5</v>
      </c>
      <c r="R5" s="8" t="s">
        <v>293</v>
      </c>
      <c r="S5" s="8" t="s">
        <v>292</v>
      </c>
      <c r="T5" s="8" t="s">
        <v>169</v>
      </c>
      <c r="U5" s="8">
        <v>14</v>
      </c>
      <c r="V5" s="8" t="s">
        <v>175</v>
      </c>
      <c r="W5" s="8" t="s">
        <v>291</v>
      </c>
      <c r="X5" s="8" t="s">
        <v>169</v>
      </c>
      <c r="Y5" s="8">
        <v>81</v>
      </c>
    </row>
    <row r="6" spans="1:25">
      <c r="A6" s="8">
        <v>5</v>
      </c>
      <c r="B6" s="8">
        <v>5944</v>
      </c>
      <c r="C6" s="8" t="s">
        <v>1</v>
      </c>
      <c r="D6" s="8" t="s">
        <v>38</v>
      </c>
      <c r="E6" s="8">
        <v>18</v>
      </c>
      <c r="F6" s="8" t="s">
        <v>289</v>
      </c>
      <c r="G6" s="8" t="s">
        <v>230</v>
      </c>
      <c r="H6" s="8" t="s">
        <v>169</v>
      </c>
      <c r="I6" s="8">
        <v>16.5</v>
      </c>
      <c r="J6" s="8" t="s">
        <v>289</v>
      </c>
      <c r="K6" s="8" t="s">
        <v>290</v>
      </c>
      <c r="L6" s="8" t="s">
        <v>169</v>
      </c>
      <c r="M6" s="8">
        <v>15.25</v>
      </c>
      <c r="N6" s="8" t="s">
        <v>289</v>
      </c>
      <c r="O6" s="8" t="s">
        <v>288</v>
      </c>
      <c r="P6" s="8" t="s">
        <v>169</v>
      </c>
      <c r="Q6" s="8">
        <v>15.25</v>
      </c>
      <c r="R6" s="8" t="s">
        <v>287</v>
      </c>
      <c r="S6" s="8" t="s">
        <v>286</v>
      </c>
      <c r="T6" s="8" t="s">
        <v>156</v>
      </c>
      <c r="U6" s="8">
        <v>12.5</v>
      </c>
      <c r="V6" s="8" t="s">
        <v>285</v>
      </c>
      <c r="W6" s="8" t="s">
        <v>203</v>
      </c>
      <c r="X6" s="8" t="s">
        <v>88</v>
      </c>
      <c r="Y6" s="8">
        <v>77.5</v>
      </c>
    </row>
    <row r="7" spans="1:25">
      <c r="A7" s="8">
        <v>6</v>
      </c>
      <c r="B7" s="8">
        <v>28116</v>
      </c>
      <c r="C7" s="8" t="s">
        <v>59</v>
      </c>
      <c r="D7" s="8" t="s">
        <v>38</v>
      </c>
      <c r="E7" s="8">
        <v>17.25</v>
      </c>
      <c r="F7" s="8" t="s">
        <v>284</v>
      </c>
      <c r="G7" s="8" t="s">
        <v>283</v>
      </c>
      <c r="H7" s="8" t="s">
        <v>156</v>
      </c>
      <c r="I7" s="8">
        <v>15.25</v>
      </c>
      <c r="J7" s="8" t="s">
        <v>282</v>
      </c>
      <c r="K7" s="8" t="s">
        <v>282</v>
      </c>
      <c r="L7" s="8" t="s">
        <v>156</v>
      </c>
      <c r="M7" s="8">
        <v>15.25</v>
      </c>
      <c r="N7" s="8" t="s">
        <v>189</v>
      </c>
      <c r="O7" s="8" t="s">
        <v>281</v>
      </c>
      <c r="P7" s="8" t="s">
        <v>161</v>
      </c>
      <c r="Q7" s="8">
        <v>14</v>
      </c>
      <c r="R7" s="8" t="s">
        <v>280</v>
      </c>
      <c r="S7" s="8" t="s">
        <v>280</v>
      </c>
      <c r="T7" s="8" t="s">
        <v>156</v>
      </c>
      <c r="U7" s="8">
        <v>13.75</v>
      </c>
      <c r="V7" s="8" t="s">
        <v>279</v>
      </c>
      <c r="W7" s="8" t="s">
        <v>268</v>
      </c>
      <c r="X7" s="8" t="s">
        <v>156</v>
      </c>
      <c r="Y7" s="8">
        <v>75.5</v>
      </c>
    </row>
    <row r="8" spans="1:25">
      <c r="A8" s="8">
        <v>7</v>
      </c>
      <c r="B8" s="8">
        <v>23968</v>
      </c>
      <c r="C8" s="8" t="s">
        <v>57</v>
      </c>
      <c r="D8" s="8" t="s">
        <v>38</v>
      </c>
      <c r="E8" s="8">
        <v>16.75</v>
      </c>
      <c r="F8" s="8" t="s">
        <v>275</v>
      </c>
      <c r="G8" s="8" t="s">
        <v>278</v>
      </c>
      <c r="H8" s="8" t="s">
        <v>161</v>
      </c>
      <c r="I8" s="8">
        <v>15.25</v>
      </c>
      <c r="J8" s="8" t="s">
        <v>275</v>
      </c>
      <c r="K8" s="8" t="s">
        <v>277</v>
      </c>
      <c r="L8" s="8" t="s">
        <v>161</v>
      </c>
      <c r="M8" s="8">
        <v>14.5</v>
      </c>
      <c r="N8" s="8" t="s">
        <v>275</v>
      </c>
      <c r="O8" s="8" t="s">
        <v>276</v>
      </c>
      <c r="P8" s="8" t="s">
        <v>161</v>
      </c>
      <c r="Q8" s="8">
        <v>14.25</v>
      </c>
      <c r="R8" s="8" t="s">
        <v>275</v>
      </c>
      <c r="S8" s="8" t="s">
        <v>266</v>
      </c>
      <c r="T8" s="8" t="s">
        <v>161</v>
      </c>
      <c r="U8" s="8">
        <v>14</v>
      </c>
      <c r="V8" s="8" t="s">
        <v>275</v>
      </c>
      <c r="W8" s="8" t="s">
        <v>251</v>
      </c>
      <c r="X8" s="8" t="s">
        <v>161</v>
      </c>
      <c r="Y8" s="8">
        <v>74.75</v>
      </c>
    </row>
    <row r="9" spans="1:25">
      <c r="A9" s="8">
        <v>8</v>
      </c>
      <c r="B9" s="8">
        <v>22216</v>
      </c>
      <c r="C9" s="8" t="s">
        <v>93</v>
      </c>
      <c r="D9" s="8" t="s">
        <v>38</v>
      </c>
      <c r="E9" s="8">
        <v>18.5</v>
      </c>
      <c r="F9" s="8" t="s">
        <v>274</v>
      </c>
      <c r="G9" s="8" t="s">
        <v>273</v>
      </c>
      <c r="H9" s="8" t="s">
        <v>88</v>
      </c>
      <c r="I9" s="8">
        <v>14.25</v>
      </c>
      <c r="J9" s="8" t="s">
        <v>272</v>
      </c>
      <c r="K9" s="8" t="s">
        <v>271</v>
      </c>
      <c r="L9" s="8" t="s">
        <v>169</v>
      </c>
      <c r="M9" s="8">
        <v>13.75</v>
      </c>
      <c r="N9" s="8" t="s">
        <v>270</v>
      </c>
      <c r="O9" s="8" t="s">
        <v>269</v>
      </c>
      <c r="P9" s="8" t="s">
        <v>169</v>
      </c>
      <c r="Q9" s="8">
        <v>13</v>
      </c>
      <c r="R9" s="8" t="s">
        <v>268</v>
      </c>
      <c r="S9" s="8" t="s">
        <v>267</v>
      </c>
      <c r="T9" s="8" t="s">
        <v>169</v>
      </c>
      <c r="U9" s="8">
        <v>12.75</v>
      </c>
      <c r="V9" s="8" t="s">
        <v>266</v>
      </c>
      <c r="W9" s="8" t="s">
        <v>200</v>
      </c>
      <c r="X9" s="8" t="s">
        <v>169</v>
      </c>
      <c r="Y9" s="8">
        <v>72.25</v>
      </c>
    </row>
    <row r="10" spans="1:25">
      <c r="A10" s="8">
        <v>9</v>
      </c>
      <c r="B10" s="8">
        <v>2196</v>
      </c>
      <c r="C10" s="8" t="s">
        <v>6</v>
      </c>
      <c r="D10" s="8" t="s">
        <v>38</v>
      </c>
      <c r="E10" s="8">
        <v>19.25</v>
      </c>
      <c r="F10" s="8" t="s">
        <v>265</v>
      </c>
      <c r="G10" s="8" t="s">
        <v>264</v>
      </c>
      <c r="H10" s="8" t="s">
        <v>161</v>
      </c>
      <c r="I10" s="8">
        <v>13</v>
      </c>
      <c r="J10" s="8" t="s">
        <v>263</v>
      </c>
      <c r="K10" s="8" t="s">
        <v>263</v>
      </c>
      <c r="L10" s="8" t="s">
        <v>161</v>
      </c>
      <c r="M10" s="8">
        <v>12.75</v>
      </c>
      <c r="N10" s="8" t="s">
        <v>253</v>
      </c>
      <c r="O10" s="8" t="s">
        <v>253</v>
      </c>
      <c r="P10" s="8" t="s">
        <v>169</v>
      </c>
      <c r="Q10" s="8">
        <v>12.75</v>
      </c>
      <c r="R10" s="8" t="s">
        <v>213</v>
      </c>
      <c r="S10" s="8" t="s">
        <v>212</v>
      </c>
      <c r="T10" s="8" t="s">
        <v>161</v>
      </c>
      <c r="U10" s="8">
        <v>12.5</v>
      </c>
      <c r="V10" s="8" t="s">
        <v>262</v>
      </c>
      <c r="W10" s="8" t="s">
        <v>262</v>
      </c>
      <c r="X10" s="8" t="s">
        <v>169</v>
      </c>
      <c r="Y10" s="8">
        <v>70.25</v>
      </c>
    </row>
    <row r="11" spans="1:25">
      <c r="A11" s="8">
        <v>10</v>
      </c>
      <c r="B11" s="8">
        <v>31365</v>
      </c>
      <c r="C11" s="8" t="s">
        <v>98</v>
      </c>
      <c r="D11" s="8" t="s">
        <v>38</v>
      </c>
      <c r="E11" s="8">
        <v>19.5</v>
      </c>
      <c r="F11" s="8" t="s">
        <v>259</v>
      </c>
      <c r="G11" s="8" t="s">
        <v>236</v>
      </c>
      <c r="H11" s="8" t="s">
        <v>161</v>
      </c>
      <c r="I11" s="8">
        <v>18.5</v>
      </c>
      <c r="J11" s="8" t="s">
        <v>259</v>
      </c>
      <c r="K11" s="8" t="s">
        <v>261</v>
      </c>
      <c r="L11" s="8" t="s">
        <v>161</v>
      </c>
      <c r="M11" s="8">
        <v>17.25</v>
      </c>
      <c r="N11" s="8" t="s">
        <v>260</v>
      </c>
      <c r="O11" s="8" t="s">
        <v>260</v>
      </c>
      <c r="P11" s="8" t="s">
        <v>161</v>
      </c>
      <c r="Q11" s="8">
        <v>14.75</v>
      </c>
      <c r="R11" s="8" t="s">
        <v>259</v>
      </c>
      <c r="S11" s="8" t="s">
        <v>258</v>
      </c>
      <c r="T11" s="8" t="s">
        <v>161</v>
      </c>
      <c r="U11" s="8">
        <v>0</v>
      </c>
      <c r="Y11" s="8">
        <v>70</v>
      </c>
    </row>
    <row r="12" spans="1:25">
      <c r="A12" s="8">
        <v>11</v>
      </c>
      <c r="B12" s="8">
        <v>22387</v>
      </c>
      <c r="C12" s="9" t="s">
        <v>323</v>
      </c>
      <c r="D12" s="8" t="s">
        <v>38</v>
      </c>
      <c r="E12" s="8">
        <v>14.5</v>
      </c>
      <c r="F12" s="8" t="s">
        <v>256</v>
      </c>
      <c r="G12" s="8" t="s">
        <v>255</v>
      </c>
      <c r="H12" s="8" t="s">
        <v>250</v>
      </c>
      <c r="I12" s="8">
        <v>13</v>
      </c>
      <c r="J12" s="8" t="s">
        <v>254</v>
      </c>
      <c r="K12" s="8" t="s">
        <v>253</v>
      </c>
      <c r="L12" s="8" t="s">
        <v>250</v>
      </c>
      <c r="M12" s="8">
        <v>12.5</v>
      </c>
      <c r="N12" s="8" t="s">
        <v>252</v>
      </c>
      <c r="O12" s="8" t="s">
        <v>251</v>
      </c>
      <c r="P12" s="8" t="s">
        <v>250</v>
      </c>
      <c r="Q12" s="8">
        <v>12.5</v>
      </c>
      <c r="R12" s="8" t="s">
        <v>249</v>
      </c>
      <c r="S12" s="8" t="s">
        <v>248</v>
      </c>
      <c r="T12" s="8" t="s">
        <v>156</v>
      </c>
      <c r="U12" s="8">
        <v>12.5</v>
      </c>
      <c r="V12" s="8" t="s">
        <v>247</v>
      </c>
      <c r="W12" s="8" t="s">
        <v>246</v>
      </c>
      <c r="X12" s="8" t="s">
        <v>88</v>
      </c>
      <c r="Y12" s="8">
        <v>65</v>
      </c>
    </row>
    <row r="13" spans="1:25">
      <c r="A13" s="8">
        <v>12</v>
      </c>
      <c r="B13" s="8">
        <v>5386</v>
      </c>
      <c r="C13" s="8" t="s">
        <v>130</v>
      </c>
      <c r="D13" s="8" t="s">
        <v>38</v>
      </c>
      <c r="E13" s="8">
        <v>20</v>
      </c>
      <c r="F13" s="8" t="s">
        <v>245</v>
      </c>
      <c r="G13" s="8" t="s">
        <v>244</v>
      </c>
      <c r="H13" s="8" t="s">
        <v>156</v>
      </c>
      <c r="I13" s="8">
        <v>12.5</v>
      </c>
      <c r="J13" s="8" t="s">
        <v>243</v>
      </c>
      <c r="K13" s="8" t="s">
        <v>242</v>
      </c>
      <c r="L13" s="8" t="s">
        <v>156</v>
      </c>
      <c r="M13" s="8">
        <v>12.5</v>
      </c>
      <c r="N13" s="8" t="s">
        <v>241</v>
      </c>
      <c r="O13" s="8" t="s">
        <v>187</v>
      </c>
      <c r="P13" s="8" t="s">
        <v>156</v>
      </c>
      <c r="Q13" s="8">
        <v>12.25</v>
      </c>
      <c r="R13" s="8" t="s">
        <v>240</v>
      </c>
      <c r="S13" s="8" t="s">
        <v>239</v>
      </c>
      <c r="T13" s="8" t="s">
        <v>156</v>
      </c>
      <c r="U13" s="8">
        <v>0</v>
      </c>
      <c r="Y13" s="8">
        <v>57.25</v>
      </c>
    </row>
    <row r="14" spans="1:25">
      <c r="A14" s="8">
        <v>13</v>
      </c>
      <c r="B14" s="8">
        <v>30678</v>
      </c>
      <c r="C14" s="8" t="s">
        <v>238</v>
      </c>
      <c r="D14" s="8" t="s">
        <v>38</v>
      </c>
      <c r="E14" s="8">
        <v>16.5</v>
      </c>
      <c r="F14" s="8" t="s">
        <v>237</v>
      </c>
      <c r="G14" s="8" t="s">
        <v>236</v>
      </c>
      <c r="H14" s="8" t="s">
        <v>156</v>
      </c>
      <c r="I14" s="8">
        <v>14.25</v>
      </c>
      <c r="J14" s="8" t="s">
        <v>235</v>
      </c>
      <c r="K14" s="8" t="s">
        <v>234</v>
      </c>
      <c r="L14" s="8" t="s">
        <v>156</v>
      </c>
      <c r="M14" s="8">
        <v>13.25</v>
      </c>
      <c r="N14" s="8" t="s">
        <v>233</v>
      </c>
      <c r="O14" s="8" t="s">
        <v>232</v>
      </c>
      <c r="P14" s="8" t="s">
        <v>156</v>
      </c>
      <c r="Q14" s="8">
        <v>12.75</v>
      </c>
      <c r="R14" s="8" t="s">
        <v>231</v>
      </c>
      <c r="S14" s="8" t="s">
        <v>230</v>
      </c>
      <c r="T14" s="8" t="s">
        <v>169</v>
      </c>
      <c r="U14" s="8">
        <v>0</v>
      </c>
      <c r="Y14" s="8">
        <v>56.75</v>
      </c>
    </row>
    <row r="15" spans="1:25">
      <c r="A15" s="8">
        <v>14</v>
      </c>
      <c r="B15" s="8">
        <v>2443</v>
      </c>
      <c r="C15" s="8" t="s">
        <v>48</v>
      </c>
      <c r="D15" s="8" t="s">
        <v>38</v>
      </c>
      <c r="E15" s="8">
        <v>14.5</v>
      </c>
      <c r="F15" s="8" t="s">
        <v>229</v>
      </c>
      <c r="G15" s="8" t="s">
        <v>228</v>
      </c>
      <c r="H15" s="8" t="s">
        <v>88</v>
      </c>
      <c r="I15" s="8">
        <v>14.25</v>
      </c>
      <c r="J15" s="8" t="s">
        <v>227</v>
      </c>
      <c r="K15" s="8" t="s">
        <v>160</v>
      </c>
      <c r="L15" s="8" t="s">
        <v>169</v>
      </c>
      <c r="M15" s="8">
        <v>14</v>
      </c>
      <c r="N15" s="8" t="s">
        <v>226</v>
      </c>
      <c r="O15" s="8" t="s">
        <v>225</v>
      </c>
      <c r="P15" s="8" t="s">
        <v>156</v>
      </c>
      <c r="Q15" s="8">
        <v>13</v>
      </c>
      <c r="R15" s="8" t="s">
        <v>224</v>
      </c>
      <c r="S15" s="8" t="s">
        <v>223</v>
      </c>
      <c r="T15" s="8" t="s">
        <v>169</v>
      </c>
      <c r="U15" s="8">
        <v>0</v>
      </c>
      <c r="Y15" s="8">
        <v>55.75</v>
      </c>
    </row>
    <row r="16" spans="1:25">
      <c r="A16" s="8">
        <v>15</v>
      </c>
      <c r="B16" s="8">
        <v>1407</v>
      </c>
      <c r="C16" s="8" t="s">
        <v>8</v>
      </c>
      <c r="D16" s="8" t="s">
        <v>38</v>
      </c>
      <c r="E16" s="8">
        <v>17.25</v>
      </c>
      <c r="F16" s="8" t="s">
        <v>222</v>
      </c>
      <c r="G16" s="8" t="s">
        <v>221</v>
      </c>
      <c r="H16" s="8" t="s">
        <v>169</v>
      </c>
      <c r="I16" s="8">
        <v>16.5</v>
      </c>
      <c r="J16" s="8" t="s">
        <v>199</v>
      </c>
      <c r="K16" s="8" t="s">
        <v>220</v>
      </c>
      <c r="L16" s="8" t="s">
        <v>169</v>
      </c>
      <c r="M16" s="8">
        <v>15</v>
      </c>
      <c r="N16" s="8" t="s">
        <v>219</v>
      </c>
      <c r="O16" s="8" t="s">
        <v>218</v>
      </c>
      <c r="P16" s="8" t="s">
        <v>169</v>
      </c>
      <c r="Q16" s="8">
        <v>0</v>
      </c>
      <c r="U16" s="8">
        <v>0</v>
      </c>
      <c r="Y16" s="8">
        <v>48.75</v>
      </c>
    </row>
    <row r="17" spans="1:25">
      <c r="A17" s="8">
        <v>16</v>
      </c>
      <c r="B17" s="8">
        <v>29119</v>
      </c>
      <c r="C17" s="8" t="s">
        <v>91</v>
      </c>
      <c r="D17" s="8" t="s">
        <v>38</v>
      </c>
      <c r="E17" s="8">
        <v>14.5</v>
      </c>
      <c r="F17" s="8" t="s">
        <v>217</v>
      </c>
      <c r="G17" s="8" t="s">
        <v>216</v>
      </c>
      <c r="H17" s="8" t="s">
        <v>156</v>
      </c>
      <c r="I17" s="8">
        <v>13.5</v>
      </c>
      <c r="J17" s="8" t="s">
        <v>215</v>
      </c>
      <c r="K17" s="8" t="s">
        <v>214</v>
      </c>
      <c r="L17" s="8" t="s">
        <v>169</v>
      </c>
      <c r="M17" s="8">
        <v>12</v>
      </c>
      <c r="N17" s="8" t="s">
        <v>213</v>
      </c>
      <c r="O17" s="8" t="s">
        <v>212</v>
      </c>
      <c r="P17" s="8" t="s">
        <v>161</v>
      </c>
      <c r="Q17" s="8">
        <v>0</v>
      </c>
      <c r="U17" s="8">
        <v>0</v>
      </c>
      <c r="Y17" s="8">
        <v>40</v>
      </c>
    </row>
    <row r="18" spans="1:25">
      <c r="A18" s="8">
        <v>17</v>
      </c>
      <c r="B18" s="8">
        <v>1572</v>
      </c>
      <c r="C18" s="8" t="s">
        <v>24</v>
      </c>
      <c r="D18" s="8" t="s">
        <v>39</v>
      </c>
      <c r="E18" s="8">
        <v>19</v>
      </c>
      <c r="F18" s="8" t="s">
        <v>170</v>
      </c>
      <c r="G18" s="8" t="s">
        <v>211</v>
      </c>
      <c r="H18" s="8" t="s">
        <v>169</v>
      </c>
      <c r="I18" s="8">
        <v>13.75</v>
      </c>
      <c r="J18" s="8" t="s">
        <v>210</v>
      </c>
      <c r="K18" s="8" t="s">
        <v>209</v>
      </c>
      <c r="L18" s="8" t="s">
        <v>169</v>
      </c>
      <c r="M18" s="8">
        <v>0</v>
      </c>
      <c r="Q18" s="8">
        <v>0</v>
      </c>
      <c r="U18" s="8">
        <v>0</v>
      </c>
      <c r="Y18" s="8">
        <v>32.75</v>
      </c>
    </row>
    <row r="19" spans="1:25">
      <c r="A19" s="8">
        <v>18</v>
      </c>
      <c r="B19" s="8">
        <v>24301</v>
      </c>
      <c r="C19" s="8" t="s">
        <v>58</v>
      </c>
      <c r="D19" s="8" t="s">
        <v>38</v>
      </c>
      <c r="E19" s="8">
        <v>17</v>
      </c>
      <c r="F19" s="8" t="s">
        <v>208</v>
      </c>
      <c r="G19" s="8" t="s">
        <v>207</v>
      </c>
      <c r="H19" s="8" t="s">
        <v>156</v>
      </c>
      <c r="I19" s="8">
        <v>14.25</v>
      </c>
      <c r="J19" s="8" t="s">
        <v>206</v>
      </c>
      <c r="K19" s="8" t="s">
        <v>205</v>
      </c>
      <c r="L19" s="8" t="s">
        <v>156</v>
      </c>
      <c r="M19" s="8">
        <v>0</v>
      </c>
      <c r="Q19" s="8">
        <v>0</v>
      </c>
      <c r="U19" s="8">
        <v>0</v>
      </c>
      <c r="Y19" s="8">
        <v>31.25</v>
      </c>
    </row>
    <row r="20" spans="1:25">
      <c r="A20" s="8">
        <v>19</v>
      </c>
      <c r="B20" s="8">
        <v>27972</v>
      </c>
      <c r="C20" s="8" t="s">
        <v>60</v>
      </c>
      <c r="D20" s="8" t="s">
        <v>40</v>
      </c>
      <c r="E20" s="8">
        <v>17.25</v>
      </c>
      <c r="F20" s="8" t="s">
        <v>204</v>
      </c>
      <c r="G20" s="8" t="s">
        <v>203</v>
      </c>
      <c r="H20" s="8" t="s">
        <v>161</v>
      </c>
      <c r="I20" s="8">
        <v>13</v>
      </c>
      <c r="J20" s="8" t="s">
        <v>202</v>
      </c>
      <c r="K20" s="8" t="s">
        <v>201</v>
      </c>
      <c r="L20" s="8" t="s">
        <v>156</v>
      </c>
      <c r="M20" s="8">
        <v>0</v>
      </c>
      <c r="Q20" s="8">
        <v>0</v>
      </c>
      <c r="U20" s="8">
        <v>0</v>
      </c>
      <c r="Y20" s="8">
        <v>30.25</v>
      </c>
    </row>
    <row r="21" spans="1:25">
      <c r="A21" s="8">
        <v>20</v>
      </c>
      <c r="B21" s="8">
        <v>13876</v>
      </c>
      <c r="C21" s="8" t="s">
        <v>16</v>
      </c>
      <c r="D21" s="8" t="s">
        <v>38</v>
      </c>
      <c r="E21" s="8">
        <v>16.75</v>
      </c>
      <c r="F21" s="8" t="s">
        <v>200</v>
      </c>
      <c r="G21" s="8" t="s">
        <v>199</v>
      </c>
      <c r="H21" s="8" t="s">
        <v>156</v>
      </c>
      <c r="I21" s="8">
        <v>13.5</v>
      </c>
      <c r="J21" s="8" t="s">
        <v>193</v>
      </c>
      <c r="K21" s="8" t="s">
        <v>198</v>
      </c>
      <c r="L21" s="8" t="s">
        <v>156</v>
      </c>
      <c r="M21" s="8">
        <v>0</v>
      </c>
      <c r="Q21" s="8">
        <v>0</v>
      </c>
      <c r="U21" s="8">
        <v>0</v>
      </c>
      <c r="Y21" s="8">
        <v>30.25</v>
      </c>
    </row>
    <row r="22" spans="1:25">
      <c r="A22" s="8">
        <v>21</v>
      </c>
      <c r="B22" s="8">
        <v>13085</v>
      </c>
      <c r="C22" s="8" t="s">
        <v>28</v>
      </c>
      <c r="D22" s="8" t="s">
        <v>38</v>
      </c>
      <c r="E22" s="8">
        <v>17.25</v>
      </c>
      <c r="F22" s="8" t="s">
        <v>197</v>
      </c>
      <c r="G22" s="8" t="s">
        <v>196</v>
      </c>
      <c r="H22" s="8" t="s">
        <v>156</v>
      </c>
      <c r="I22" s="8">
        <v>12.25</v>
      </c>
      <c r="J22" s="8" t="s">
        <v>195</v>
      </c>
      <c r="K22" s="8" t="s">
        <v>194</v>
      </c>
      <c r="L22" s="8" t="s">
        <v>169</v>
      </c>
      <c r="M22" s="8">
        <v>0</v>
      </c>
      <c r="Q22" s="8">
        <v>0</v>
      </c>
      <c r="U22" s="8">
        <v>0</v>
      </c>
      <c r="Y22" s="8">
        <v>29.5</v>
      </c>
    </row>
    <row r="23" spans="1:25">
      <c r="A23" s="8">
        <v>22</v>
      </c>
      <c r="B23" s="8">
        <v>7819</v>
      </c>
      <c r="C23" s="8" t="s">
        <v>145</v>
      </c>
      <c r="D23" s="8" t="s">
        <v>38</v>
      </c>
      <c r="E23" s="8">
        <v>13.75</v>
      </c>
      <c r="F23" s="8" t="s">
        <v>193</v>
      </c>
      <c r="G23" s="8" t="s">
        <v>193</v>
      </c>
      <c r="H23" s="8" t="s">
        <v>169</v>
      </c>
      <c r="I23" s="8">
        <v>12.75</v>
      </c>
      <c r="J23" s="8" t="s">
        <v>192</v>
      </c>
      <c r="K23" s="8" t="s">
        <v>192</v>
      </c>
      <c r="L23" s="8" t="s">
        <v>169</v>
      </c>
      <c r="M23" s="8">
        <v>0</v>
      </c>
      <c r="Q23" s="8">
        <v>0</v>
      </c>
      <c r="U23" s="8">
        <v>0</v>
      </c>
      <c r="Y23" s="8">
        <v>26.5</v>
      </c>
    </row>
    <row r="24" spans="1:25">
      <c r="A24" s="8">
        <v>23</v>
      </c>
      <c r="B24" s="8">
        <v>8124</v>
      </c>
      <c r="C24" s="8" t="s">
        <v>103</v>
      </c>
      <c r="D24" s="8" t="s">
        <v>38</v>
      </c>
      <c r="E24" s="8">
        <v>13.5</v>
      </c>
      <c r="F24" s="8" t="s">
        <v>191</v>
      </c>
      <c r="G24" s="8" t="s">
        <v>190</v>
      </c>
      <c r="H24" s="8" t="s">
        <v>156</v>
      </c>
      <c r="I24" s="8">
        <v>13</v>
      </c>
      <c r="J24" s="8" t="s">
        <v>167</v>
      </c>
      <c r="K24" s="8" t="s">
        <v>189</v>
      </c>
      <c r="L24" s="8" t="s">
        <v>88</v>
      </c>
      <c r="M24" s="8">
        <v>0</v>
      </c>
      <c r="Q24" s="8">
        <v>0</v>
      </c>
      <c r="U24" s="8">
        <v>0</v>
      </c>
      <c r="Y24" s="8">
        <v>26.5</v>
      </c>
    </row>
    <row r="25" spans="1:25">
      <c r="A25" s="8">
        <v>24</v>
      </c>
      <c r="B25" s="8">
        <v>16582</v>
      </c>
      <c r="C25" s="8" t="s">
        <v>25</v>
      </c>
      <c r="D25" s="8" t="s">
        <v>38</v>
      </c>
      <c r="E25" s="8">
        <v>13.25</v>
      </c>
      <c r="F25" s="8" t="s">
        <v>188</v>
      </c>
      <c r="G25" s="8" t="s">
        <v>187</v>
      </c>
      <c r="H25" s="8" t="s">
        <v>156</v>
      </c>
      <c r="I25" s="8">
        <v>12.25</v>
      </c>
      <c r="J25" s="8" t="s">
        <v>186</v>
      </c>
      <c r="K25" s="8" t="s">
        <v>185</v>
      </c>
      <c r="L25" s="8" t="s">
        <v>169</v>
      </c>
      <c r="M25" s="8">
        <v>0</v>
      </c>
      <c r="Q25" s="8">
        <v>0</v>
      </c>
      <c r="U25" s="8">
        <v>0</v>
      </c>
      <c r="Y25" s="8">
        <v>25.5</v>
      </c>
    </row>
    <row r="26" spans="1:25">
      <c r="A26" s="8">
        <v>25</v>
      </c>
      <c r="B26" s="8">
        <v>12353</v>
      </c>
      <c r="C26" s="8" t="s">
        <v>13</v>
      </c>
      <c r="D26" s="8" t="s">
        <v>38</v>
      </c>
      <c r="E26" s="8">
        <v>17.25</v>
      </c>
      <c r="F26" s="8" t="s">
        <v>184</v>
      </c>
      <c r="G26" s="8" t="s">
        <v>183</v>
      </c>
      <c r="H26" s="8" t="s">
        <v>156</v>
      </c>
      <c r="I26" s="8">
        <v>0</v>
      </c>
      <c r="M26" s="8">
        <v>0</v>
      </c>
      <c r="Q26" s="8">
        <v>0</v>
      </c>
      <c r="U26" s="8">
        <v>0</v>
      </c>
      <c r="Y26" s="8">
        <v>17.25</v>
      </c>
    </row>
    <row r="27" spans="1:25">
      <c r="A27" s="8">
        <v>26</v>
      </c>
      <c r="B27" s="8">
        <v>28144</v>
      </c>
      <c r="C27" s="8" t="s">
        <v>182</v>
      </c>
      <c r="D27" s="8" t="s">
        <v>38</v>
      </c>
      <c r="E27" s="8">
        <v>17</v>
      </c>
      <c r="F27" s="8" t="s">
        <v>181</v>
      </c>
      <c r="G27" s="8" t="s">
        <v>180</v>
      </c>
      <c r="H27" s="8" t="s">
        <v>161</v>
      </c>
      <c r="I27" s="8">
        <v>0</v>
      </c>
      <c r="M27" s="8">
        <v>0</v>
      </c>
      <c r="Q27" s="8">
        <v>0</v>
      </c>
      <c r="U27" s="8">
        <v>0</v>
      </c>
      <c r="Y27" s="8">
        <v>17</v>
      </c>
    </row>
    <row r="28" spans="1:25">
      <c r="A28" s="8">
        <v>27</v>
      </c>
      <c r="B28" s="8">
        <v>37566</v>
      </c>
      <c r="C28" s="8" t="s">
        <v>120</v>
      </c>
      <c r="D28" s="8" t="s">
        <v>38</v>
      </c>
      <c r="E28" s="8">
        <v>16.5</v>
      </c>
      <c r="F28" s="8" t="s">
        <v>179</v>
      </c>
      <c r="G28" s="8" t="s">
        <v>179</v>
      </c>
      <c r="H28" s="8" t="s">
        <v>156</v>
      </c>
      <c r="I28" s="8">
        <v>0</v>
      </c>
      <c r="M28" s="8">
        <v>0</v>
      </c>
      <c r="Q28" s="8">
        <v>0</v>
      </c>
      <c r="U28" s="8">
        <v>0</v>
      </c>
      <c r="Y28" s="8">
        <v>16.5</v>
      </c>
    </row>
    <row r="29" spans="1:25">
      <c r="A29" s="8">
        <v>28</v>
      </c>
      <c r="B29" s="8">
        <v>20813</v>
      </c>
      <c r="C29" s="8" t="s">
        <v>135</v>
      </c>
      <c r="D29" s="8" t="s">
        <v>178</v>
      </c>
      <c r="E29" s="8">
        <v>16</v>
      </c>
      <c r="F29" s="8" t="s">
        <v>177</v>
      </c>
      <c r="G29" s="8" t="s">
        <v>176</v>
      </c>
      <c r="H29" s="8" t="s">
        <v>156</v>
      </c>
      <c r="I29" s="8">
        <v>0</v>
      </c>
      <c r="M29" s="8">
        <v>0</v>
      </c>
      <c r="Q29" s="8">
        <v>0</v>
      </c>
      <c r="U29" s="8">
        <v>0</v>
      </c>
      <c r="Y29" s="8">
        <v>16</v>
      </c>
    </row>
    <row r="30" spans="1:25">
      <c r="A30" s="8">
        <v>29</v>
      </c>
      <c r="B30" s="8">
        <v>37102</v>
      </c>
      <c r="C30" s="8" t="s">
        <v>115</v>
      </c>
      <c r="E30" s="8">
        <v>15.5</v>
      </c>
      <c r="F30" s="8" t="s">
        <v>175</v>
      </c>
      <c r="G30" s="8" t="s">
        <v>174</v>
      </c>
      <c r="H30" s="8" t="s">
        <v>161</v>
      </c>
      <c r="I30" s="8">
        <v>0</v>
      </c>
      <c r="M30" s="8">
        <v>0</v>
      </c>
      <c r="Q30" s="8">
        <v>0</v>
      </c>
      <c r="U30" s="8">
        <v>0</v>
      </c>
      <c r="Y30" s="8">
        <v>15.5</v>
      </c>
    </row>
    <row r="31" spans="1:25">
      <c r="A31" s="8">
        <v>30</v>
      </c>
      <c r="B31" s="8">
        <v>1949</v>
      </c>
      <c r="C31" s="8" t="s">
        <v>5</v>
      </c>
      <c r="D31" s="8" t="s">
        <v>38</v>
      </c>
      <c r="E31" s="8">
        <v>15.25</v>
      </c>
      <c r="F31" s="8" t="s">
        <v>173</v>
      </c>
      <c r="G31" s="8" t="s">
        <v>172</v>
      </c>
      <c r="H31" s="8" t="s">
        <v>156</v>
      </c>
      <c r="I31" s="8">
        <v>0</v>
      </c>
      <c r="M31" s="8">
        <v>0</v>
      </c>
      <c r="Q31" s="8">
        <v>0</v>
      </c>
      <c r="U31" s="8">
        <v>0</v>
      </c>
      <c r="Y31" s="8">
        <v>15.25</v>
      </c>
    </row>
    <row r="32" spans="1:25">
      <c r="A32" s="8">
        <v>31</v>
      </c>
      <c r="B32" s="8">
        <v>774</v>
      </c>
      <c r="C32" s="8" t="s">
        <v>150</v>
      </c>
      <c r="D32" s="8" t="s">
        <v>40</v>
      </c>
      <c r="E32" s="8">
        <v>14.75</v>
      </c>
      <c r="F32" s="8" t="s">
        <v>171</v>
      </c>
      <c r="G32" s="8" t="s">
        <v>170</v>
      </c>
      <c r="H32" s="8" t="s">
        <v>169</v>
      </c>
      <c r="I32" s="8">
        <v>0</v>
      </c>
      <c r="M32" s="8">
        <v>0</v>
      </c>
      <c r="Q32" s="8">
        <v>0</v>
      </c>
      <c r="U32" s="8">
        <v>0</v>
      </c>
      <c r="Y32" s="8">
        <v>14.75</v>
      </c>
    </row>
    <row r="33" spans="1:25">
      <c r="A33" s="8">
        <v>32</v>
      </c>
      <c r="B33" s="8">
        <v>37757</v>
      </c>
      <c r="C33" s="8" t="s">
        <v>168</v>
      </c>
      <c r="D33" s="8" t="s">
        <v>38</v>
      </c>
      <c r="E33" s="8">
        <v>14.5</v>
      </c>
      <c r="F33" s="8" t="s">
        <v>167</v>
      </c>
      <c r="G33" s="8" t="s">
        <v>166</v>
      </c>
      <c r="H33" s="8" t="s">
        <v>88</v>
      </c>
      <c r="I33" s="8">
        <v>0</v>
      </c>
      <c r="M33" s="8">
        <v>0</v>
      </c>
      <c r="Q33" s="8">
        <v>0</v>
      </c>
      <c r="U33" s="8">
        <v>0</v>
      </c>
      <c r="Y33" s="8">
        <v>14.5</v>
      </c>
    </row>
    <row r="34" spans="1:25">
      <c r="A34" s="8">
        <v>33</v>
      </c>
      <c r="B34" s="8">
        <v>28031</v>
      </c>
      <c r="C34" s="8" t="s">
        <v>61</v>
      </c>
      <c r="D34" s="8" t="s">
        <v>38</v>
      </c>
      <c r="E34" s="8">
        <v>13.5</v>
      </c>
      <c r="F34" s="8" t="s">
        <v>165</v>
      </c>
      <c r="G34" s="8" t="s">
        <v>164</v>
      </c>
      <c r="H34" s="8" t="s">
        <v>156</v>
      </c>
      <c r="I34" s="8">
        <v>0</v>
      </c>
      <c r="M34" s="8">
        <v>0</v>
      </c>
      <c r="Q34" s="8">
        <v>0</v>
      </c>
      <c r="U34" s="8">
        <v>0</v>
      </c>
      <c r="Y34" s="8">
        <v>13.5</v>
      </c>
    </row>
    <row r="35" spans="1:25">
      <c r="A35" s="8">
        <v>34</v>
      </c>
      <c r="B35" s="8">
        <v>898</v>
      </c>
      <c r="C35" s="8" t="s">
        <v>4</v>
      </c>
      <c r="D35" s="8" t="s">
        <v>38</v>
      </c>
      <c r="E35" s="8">
        <v>13.25</v>
      </c>
      <c r="F35" s="8" t="s">
        <v>163</v>
      </c>
      <c r="G35" s="8" t="s">
        <v>162</v>
      </c>
      <c r="H35" s="8" t="s">
        <v>161</v>
      </c>
      <c r="I35" s="8">
        <v>0</v>
      </c>
      <c r="M35" s="8">
        <v>0</v>
      </c>
      <c r="Q35" s="8">
        <v>0</v>
      </c>
      <c r="U35" s="8">
        <v>0</v>
      </c>
      <c r="Y35" s="8">
        <v>13.25</v>
      </c>
    </row>
    <row r="36" spans="1:25">
      <c r="A36" s="8">
        <v>35</v>
      </c>
      <c r="B36" s="8">
        <v>15281</v>
      </c>
      <c r="C36" s="8" t="s">
        <v>23</v>
      </c>
      <c r="D36" s="8" t="s">
        <v>38</v>
      </c>
      <c r="E36" s="8">
        <v>12</v>
      </c>
      <c r="F36" s="8" t="s">
        <v>160</v>
      </c>
      <c r="G36" s="8" t="s">
        <v>159</v>
      </c>
      <c r="H36" s="8" t="s">
        <v>156</v>
      </c>
      <c r="I36" s="8">
        <v>0</v>
      </c>
      <c r="M36" s="8">
        <v>0</v>
      </c>
      <c r="Q36" s="8">
        <v>0</v>
      </c>
      <c r="U36" s="8">
        <v>0</v>
      </c>
      <c r="Y36" s="8">
        <v>12</v>
      </c>
    </row>
    <row r="37" spans="1:25">
      <c r="A37" s="8">
        <v>36</v>
      </c>
      <c r="B37" s="8">
        <v>31529</v>
      </c>
      <c r="C37" s="8" t="s">
        <v>95</v>
      </c>
      <c r="D37" s="8" t="s">
        <v>38</v>
      </c>
      <c r="E37" s="8">
        <v>12</v>
      </c>
      <c r="F37" s="8" t="s">
        <v>158</v>
      </c>
      <c r="G37" s="8" t="s">
        <v>157</v>
      </c>
      <c r="H37" s="8" t="s">
        <v>156</v>
      </c>
      <c r="I37" s="8">
        <v>0</v>
      </c>
      <c r="M37" s="8">
        <v>0</v>
      </c>
      <c r="Q37" s="8">
        <v>0</v>
      </c>
      <c r="U37" s="8">
        <v>0</v>
      </c>
      <c r="Y37" s="8">
        <v>12</v>
      </c>
    </row>
    <row r="38" spans="1:25">
      <c r="A38" s="8">
        <v>37</v>
      </c>
      <c r="B38" s="8">
        <v>4565</v>
      </c>
      <c r="C38" s="8" t="s">
        <v>149</v>
      </c>
      <c r="D38" s="8" t="s">
        <v>38</v>
      </c>
      <c r="E38" s="8">
        <v>0</v>
      </c>
      <c r="I38" s="8">
        <v>0</v>
      </c>
      <c r="M38" s="8">
        <v>0</v>
      </c>
      <c r="Q38" s="8">
        <v>0</v>
      </c>
      <c r="U38" s="8">
        <v>0</v>
      </c>
      <c r="Y38" s="8">
        <v>0</v>
      </c>
    </row>
    <row r="39" spans="1:25">
      <c r="A39" s="8">
        <v>38</v>
      </c>
      <c r="B39" s="8">
        <v>28043</v>
      </c>
      <c r="C39" s="8" t="s">
        <v>56</v>
      </c>
      <c r="D39" s="8" t="s">
        <v>38</v>
      </c>
      <c r="E39" s="8">
        <v>0</v>
      </c>
      <c r="I39" s="8">
        <v>0</v>
      </c>
      <c r="M39" s="8">
        <v>0</v>
      </c>
      <c r="Q39" s="8">
        <v>0</v>
      </c>
      <c r="U39" s="8">
        <v>0</v>
      </c>
      <c r="Y39" s="8">
        <v>0</v>
      </c>
    </row>
    <row r="40" spans="1:25">
      <c r="A40" s="8">
        <v>39</v>
      </c>
      <c r="B40" s="8">
        <v>5806</v>
      </c>
      <c r="C40" s="8" t="s">
        <v>102</v>
      </c>
      <c r="D40" s="8" t="s">
        <v>39</v>
      </c>
      <c r="E40" s="8">
        <v>0</v>
      </c>
      <c r="I40" s="8">
        <v>0</v>
      </c>
      <c r="M40" s="8">
        <v>0</v>
      </c>
      <c r="Q40" s="8">
        <v>0</v>
      </c>
      <c r="U40" s="8">
        <v>0</v>
      </c>
      <c r="Y40" s="8">
        <v>0</v>
      </c>
    </row>
    <row r="41" spans="1:25">
      <c r="A41" s="8">
        <v>40</v>
      </c>
      <c r="B41" s="8">
        <v>35600</v>
      </c>
      <c r="C41" s="8" t="s">
        <v>121</v>
      </c>
      <c r="D41" s="8" t="s">
        <v>38</v>
      </c>
      <c r="E41" s="8">
        <v>0</v>
      </c>
      <c r="I41" s="8">
        <v>0</v>
      </c>
      <c r="M41" s="8">
        <v>0</v>
      </c>
      <c r="Q41" s="8">
        <v>0</v>
      </c>
      <c r="U41" s="8">
        <v>0</v>
      </c>
      <c r="Y41" s="8">
        <v>0</v>
      </c>
    </row>
    <row r="42" spans="1:25">
      <c r="A42" s="8">
        <v>41</v>
      </c>
      <c r="B42" s="8">
        <v>16338</v>
      </c>
      <c r="C42" s="8" t="s">
        <v>22</v>
      </c>
      <c r="E42" s="8">
        <v>0</v>
      </c>
      <c r="I42" s="8">
        <v>0</v>
      </c>
      <c r="M42" s="8">
        <v>0</v>
      </c>
      <c r="Q42" s="8">
        <v>0</v>
      </c>
      <c r="U42" s="8">
        <v>0</v>
      </c>
      <c r="Y42" s="8">
        <v>0</v>
      </c>
    </row>
    <row r="43" spans="1:25">
      <c r="A43" s="8">
        <v>42</v>
      </c>
      <c r="B43" s="8">
        <v>13131</v>
      </c>
      <c r="C43" s="8" t="s">
        <v>20</v>
      </c>
      <c r="D43" s="8" t="s">
        <v>38</v>
      </c>
      <c r="E43" s="8">
        <v>0</v>
      </c>
      <c r="I43" s="8">
        <v>0</v>
      </c>
      <c r="M43" s="8">
        <v>0</v>
      </c>
      <c r="Q43" s="8">
        <v>0</v>
      </c>
      <c r="U43" s="8">
        <v>0</v>
      </c>
      <c r="Y43" s="8">
        <v>0</v>
      </c>
    </row>
    <row r="44" spans="1:25">
      <c r="A44" s="8">
        <v>43</v>
      </c>
      <c r="B44" s="8">
        <v>35952</v>
      </c>
      <c r="C44" s="8" t="s">
        <v>113</v>
      </c>
      <c r="E44" s="8">
        <v>0</v>
      </c>
      <c r="I44" s="8">
        <v>0</v>
      </c>
      <c r="M44" s="8">
        <v>0</v>
      </c>
      <c r="Q44" s="8">
        <v>0</v>
      </c>
      <c r="U44" s="8">
        <v>0</v>
      </c>
      <c r="Y44" s="8">
        <v>0</v>
      </c>
    </row>
    <row r="45" spans="1:25">
      <c r="A45" s="8">
        <v>44</v>
      </c>
      <c r="B45" s="8">
        <v>2262</v>
      </c>
      <c r="C45" s="8" t="s">
        <v>26</v>
      </c>
      <c r="D45" s="8" t="s">
        <v>38</v>
      </c>
      <c r="E45" s="8">
        <v>0</v>
      </c>
      <c r="I45" s="8">
        <v>0</v>
      </c>
      <c r="M45" s="8">
        <v>0</v>
      </c>
      <c r="Q45" s="8">
        <v>0</v>
      </c>
      <c r="U45" s="8">
        <v>0</v>
      </c>
      <c r="Y45" s="8">
        <v>0</v>
      </c>
    </row>
    <row r="46" spans="1:25">
      <c r="A46" s="8">
        <v>45</v>
      </c>
      <c r="B46" s="8">
        <v>299</v>
      </c>
      <c r="C46" s="8" t="s">
        <v>142</v>
      </c>
      <c r="D46" s="8" t="s">
        <v>155</v>
      </c>
      <c r="E46" s="8">
        <v>0</v>
      </c>
      <c r="I46" s="8">
        <v>0</v>
      </c>
      <c r="M46" s="8">
        <v>0</v>
      </c>
      <c r="Q46" s="8">
        <v>0</v>
      </c>
      <c r="U46" s="8">
        <v>0</v>
      </c>
      <c r="Y46" s="8">
        <v>0</v>
      </c>
    </row>
    <row r="47" spans="1:25">
      <c r="A47" s="8">
        <v>46</v>
      </c>
      <c r="B47" s="8">
        <v>44871</v>
      </c>
      <c r="C47" s="8" t="s">
        <v>154</v>
      </c>
      <c r="D47" s="8" t="s">
        <v>38</v>
      </c>
      <c r="E47" s="8">
        <v>0</v>
      </c>
      <c r="I47" s="8">
        <v>0</v>
      </c>
      <c r="M47" s="8">
        <v>0</v>
      </c>
      <c r="Q47" s="8">
        <v>0</v>
      </c>
      <c r="U47" s="8">
        <v>0</v>
      </c>
      <c r="Y47" s="8">
        <v>0</v>
      </c>
    </row>
    <row r="48" spans="1:25">
      <c r="A48" s="8">
        <v>47</v>
      </c>
      <c r="B48" s="8">
        <v>24616</v>
      </c>
      <c r="C48" s="8" t="s">
        <v>52</v>
      </c>
      <c r="D48" s="8" t="s">
        <v>38</v>
      </c>
      <c r="E48" s="8">
        <v>0</v>
      </c>
      <c r="I48" s="8">
        <v>0</v>
      </c>
      <c r="M48" s="8">
        <v>0</v>
      </c>
      <c r="Q48" s="8">
        <v>0</v>
      </c>
      <c r="U48" s="8">
        <v>0</v>
      </c>
      <c r="Y48" s="8">
        <v>0</v>
      </c>
    </row>
    <row r="49" spans="1:25">
      <c r="A49" s="8">
        <v>48</v>
      </c>
      <c r="B49" s="8">
        <v>34896</v>
      </c>
      <c r="C49" s="8" t="s">
        <v>119</v>
      </c>
      <c r="D49" s="8" t="s">
        <v>38</v>
      </c>
      <c r="E49" s="8">
        <v>0</v>
      </c>
      <c r="I49" s="8">
        <v>0</v>
      </c>
      <c r="M49" s="8">
        <v>0</v>
      </c>
      <c r="Q49" s="8">
        <v>0</v>
      </c>
      <c r="U49" s="8">
        <v>0</v>
      </c>
      <c r="Y49" s="8">
        <v>0</v>
      </c>
    </row>
    <row r="50" spans="1:25">
      <c r="A50" s="8">
        <v>49</v>
      </c>
      <c r="B50" s="8">
        <v>44391</v>
      </c>
      <c r="C50" s="8" t="s">
        <v>146</v>
      </c>
      <c r="D50" s="8" t="s">
        <v>38</v>
      </c>
      <c r="E50" s="8">
        <v>0</v>
      </c>
      <c r="I50" s="8">
        <v>0</v>
      </c>
      <c r="M50" s="8">
        <v>0</v>
      </c>
      <c r="Q50" s="8">
        <v>0</v>
      </c>
      <c r="U50" s="8">
        <v>0</v>
      </c>
      <c r="Y50" s="8">
        <v>0</v>
      </c>
    </row>
    <row r="51" spans="1:25">
      <c r="A51" s="8">
        <v>50</v>
      </c>
      <c r="B51" s="8">
        <v>20916</v>
      </c>
      <c r="C51" s="8" t="s">
        <v>63</v>
      </c>
      <c r="D51" s="8" t="s">
        <v>39</v>
      </c>
      <c r="E51" s="8">
        <v>0</v>
      </c>
      <c r="I51" s="8">
        <v>0</v>
      </c>
      <c r="M51" s="8">
        <v>0</v>
      </c>
      <c r="Q51" s="8">
        <v>0</v>
      </c>
      <c r="U51" s="8">
        <v>0</v>
      </c>
      <c r="Y51" s="8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0"/>
  <sheetViews>
    <sheetView workbookViewId="0"/>
  </sheetViews>
  <sheetFormatPr defaultColWidth="11.42578125" defaultRowHeight="12.75"/>
  <cols>
    <col min="1" max="1" width="16.85546875" bestFit="1" customWidth="1"/>
  </cols>
  <sheetData>
    <row r="1" spans="1:2">
      <c r="A1" t="s">
        <v>50</v>
      </c>
      <c r="B1">
        <v>200</v>
      </c>
    </row>
    <row r="2" spans="1:2">
      <c r="A2" t="s">
        <v>51</v>
      </c>
      <c r="B2">
        <v>198</v>
      </c>
    </row>
    <row r="3" spans="1:2">
      <c r="A3" t="s">
        <v>140</v>
      </c>
      <c r="B3">
        <v>196</v>
      </c>
    </row>
    <row r="4" spans="1:2">
      <c r="A4" t="s">
        <v>11</v>
      </c>
      <c r="B4">
        <v>194</v>
      </c>
    </row>
    <row r="5" spans="1:2">
      <c r="A5" t="s">
        <v>1</v>
      </c>
      <c r="B5">
        <v>192</v>
      </c>
    </row>
    <row r="6" spans="1:2">
      <c r="A6" t="s">
        <v>59</v>
      </c>
      <c r="B6">
        <v>190</v>
      </c>
    </row>
    <row r="7" spans="1:2">
      <c r="A7" t="s">
        <v>57</v>
      </c>
      <c r="B7">
        <v>188</v>
      </c>
    </row>
    <row r="8" spans="1:2">
      <c r="A8" t="s">
        <v>93</v>
      </c>
      <c r="B8">
        <v>186</v>
      </c>
    </row>
    <row r="9" spans="1:2">
      <c r="A9" t="s">
        <v>6</v>
      </c>
      <c r="B9">
        <v>184</v>
      </c>
    </row>
    <row r="10" spans="1:2">
      <c r="A10" t="s">
        <v>98</v>
      </c>
      <c r="B10">
        <v>182</v>
      </c>
    </row>
    <row r="11" spans="1:2">
      <c r="A11" t="s">
        <v>324</v>
      </c>
      <c r="B11">
        <v>180</v>
      </c>
    </row>
    <row r="12" spans="1:2">
      <c r="A12" t="s">
        <v>130</v>
      </c>
      <c r="B12">
        <v>178</v>
      </c>
    </row>
    <row r="13" spans="1:2">
      <c r="A13" t="s">
        <v>238</v>
      </c>
      <c r="B13">
        <v>176</v>
      </c>
    </row>
    <row r="14" spans="1:2">
      <c r="A14" t="s">
        <v>48</v>
      </c>
      <c r="B14">
        <v>174</v>
      </c>
    </row>
    <row r="15" spans="1:2">
      <c r="A15" t="s">
        <v>8</v>
      </c>
      <c r="B15">
        <v>172</v>
      </c>
    </row>
    <row r="16" spans="1:2">
      <c r="A16" t="s">
        <v>91</v>
      </c>
      <c r="B16">
        <v>170</v>
      </c>
    </row>
    <row r="17" spans="1:2">
      <c r="A17" t="s">
        <v>24</v>
      </c>
      <c r="B17">
        <v>168</v>
      </c>
    </row>
    <row r="18" spans="1:2">
      <c r="A18" t="s">
        <v>58</v>
      </c>
      <c r="B18">
        <v>166</v>
      </c>
    </row>
    <row r="19" spans="1:2">
      <c r="A19" t="s">
        <v>60</v>
      </c>
      <c r="B19">
        <v>164</v>
      </c>
    </row>
    <row r="20" spans="1:2">
      <c r="A20" t="s">
        <v>16</v>
      </c>
      <c r="B20">
        <v>162</v>
      </c>
    </row>
    <row r="21" spans="1:2">
      <c r="A21" t="s">
        <v>28</v>
      </c>
      <c r="B21">
        <v>160</v>
      </c>
    </row>
    <row r="22" spans="1:2">
      <c r="A22" t="s">
        <v>145</v>
      </c>
      <c r="B22">
        <v>158</v>
      </c>
    </row>
    <row r="23" spans="1:2">
      <c r="A23" t="s">
        <v>103</v>
      </c>
      <c r="B23">
        <v>156</v>
      </c>
    </row>
    <row r="24" spans="1:2">
      <c r="A24" t="s">
        <v>25</v>
      </c>
      <c r="B24">
        <v>154</v>
      </c>
    </row>
    <row r="25" spans="1:2">
      <c r="A25" t="s">
        <v>13</v>
      </c>
      <c r="B25">
        <v>152</v>
      </c>
    </row>
    <row r="26" spans="1:2">
      <c r="A26" t="s">
        <v>182</v>
      </c>
      <c r="B26">
        <v>150</v>
      </c>
    </row>
    <row r="27" spans="1:2">
      <c r="A27" t="s">
        <v>120</v>
      </c>
      <c r="B27">
        <v>148</v>
      </c>
    </row>
    <row r="28" spans="1:2">
      <c r="A28" t="s">
        <v>135</v>
      </c>
      <c r="B28">
        <v>146</v>
      </c>
    </row>
    <row r="29" spans="1:2">
      <c r="A29" t="s">
        <v>115</v>
      </c>
      <c r="B29">
        <v>144</v>
      </c>
    </row>
    <row r="30" spans="1:2">
      <c r="A30" t="s">
        <v>5</v>
      </c>
      <c r="B30">
        <v>142</v>
      </c>
    </row>
    <row r="31" spans="1:2">
      <c r="A31" t="s">
        <v>150</v>
      </c>
      <c r="B31">
        <v>140</v>
      </c>
    </row>
    <row r="32" spans="1:2">
      <c r="A32" t="s">
        <v>168</v>
      </c>
      <c r="B32">
        <v>138</v>
      </c>
    </row>
    <row r="33" spans="1:2">
      <c r="A33" t="s">
        <v>61</v>
      </c>
      <c r="B33">
        <v>136</v>
      </c>
    </row>
    <row r="34" spans="1:2">
      <c r="A34" t="s">
        <v>4</v>
      </c>
      <c r="B34">
        <v>134</v>
      </c>
    </row>
    <row r="35" spans="1:2">
      <c r="A35" t="s">
        <v>23</v>
      </c>
      <c r="B35">
        <v>132</v>
      </c>
    </row>
    <row r="36" spans="1:2">
      <c r="A36" t="s">
        <v>95</v>
      </c>
      <c r="B36">
        <v>130</v>
      </c>
    </row>
    <row r="37" spans="1:2">
      <c r="A37" t="s">
        <v>149</v>
      </c>
      <c r="B37">
        <v>40</v>
      </c>
    </row>
    <row r="38" spans="1:2">
      <c r="A38" t="s">
        <v>56</v>
      </c>
      <c r="B38">
        <v>40</v>
      </c>
    </row>
    <row r="39" spans="1:2">
      <c r="A39" t="s">
        <v>102</v>
      </c>
      <c r="B39">
        <v>40</v>
      </c>
    </row>
    <row r="40" spans="1:2">
      <c r="A40" t="s">
        <v>121</v>
      </c>
      <c r="B40">
        <v>40</v>
      </c>
    </row>
    <row r="41" spans="1:2">
      <c r="A41" t="s">
        <v>22</v>
      </c>
      <c r="B41">
        <v>40</v>
      </c>
    </row>
    <row r="42" spans="1:2">
      <c r="A42" t="s">
        <v>20</v>
      </c>
      <c r="B42">
        <v>40</v>
      </c>
    </row>
    <row r="43" spans="1:2">
      <c r="A43" t="s">
        <v>113</v>
      </c>
      <c r="B43">
        <v>40</v>
      </c>
    </row>
    <row r="44" spans="1:2">
      <c r="A44" t="s">
        <v>26</v>
      </c>
      <c r="B44">
        <v>40</v>
      </c>
    </row>
    <row r="45" spans="1:2">
      <c r="A45" t="s">
        <v>142</v>
      </c>
      <c r="B45">
        <v>40</v>
      </c>
    </row>
    <row r="46" spans="1:2">
      <c r="A46" t="s">
        <v>154</v>
      </c>
      <c r="B46">
        <v>40</v>
      </c>
    </row>
    <row r="47" spans="1:2">
      <c r="A47" t="s">
        <v>52</v>
      </c>
      <c r="B47">
        <v>40</v>
      </c>
    </row>
    <row r="48" spans="1:2">
      <c r="A48" t="s">
        <v>119</v>
      </c>
      <c r="B48">
        <v>40</v>
      </c>
    </row>
    <row r="49" spans="1:2">
      <c r="A49" t="s">
        <v>146</v>
      </c>
      <c r="B49">
        <v>40</v>
      </c>
    </row>
    <row r="50" spans="1:2">
      <c r="A50" t="s">
        <v>63</v>
      </c>
      <c r="B50">
        <v>40</v>
      </c>
    </row>
  </sheetData>
  <dataConsolidate>
    <dataRefs count="1">
      <dataRef name="trailstop_1"/>
    </dataRefs>
  </dataConsolid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5"/>
  <sheetViews>
    <sheetView workbookViewId="0">
      <selection activeCell="K61" sqref="K61"/>
    </sheetView>
  </sheetViews>
  <sheetFormatPr defaultColWidth="10.85546875" defaultRowHeight="15.75"/>
  <cols>
    <col min="1" max="2" width="10.85546875" style="10"/>
    <col min="3" max="3" width="21.28515625" style="10" bestFit="1" customWidth="1"/>
    <col min="4" max="16384" width="10.85546875" style="10"/>
  </cols>
  <sheetData>
    <row r="1" spans="1:25">
      <c r="A1" s="10" t="s">
        <v>29</v>
      </c>
      <c r="B1" s="10" t="s">
        <v>76</v>
      </c>
      <c r="C1" s="10" t="s">
        <v>0</v>
      </c>
      <c r="D1" s="10" t="s">
        <v>30</v>
      </c>
      <c r="E1" s="10" t="s">
        <v>31</v>
      </c>
      <c r="F1" s="10" t="s">
        <v>32</v>
      </c>
      <c r="G1" s="10" t="s">
        <v>42</v>
      </c>
      <c r="H1" s="10" t="s">
        <v>77</v>
      </c>
      <c r="I1" s="10" t="s">
        <v>33</v>
      </c>
      <c r="J1" s="10" t="s">
        <v>34</v>
      </c>
      <c r="K1" s="10" t="s">
        <v>43</v>
      </c>
      <c r="L1" s="10" t="s">
        <v>78</v>
      </c>
      <c r="M1" s="10" t="s">
        <v>35</v>
      </c>
      <c r="N1" s="10" t="s">
        <v>36</v>
      </c>
      <c r="O1" s="10" t="s">
        <v>44</v>
      </c>
      <c r="P1" s="10" t="s">
        <v>79</v>
      </c>
      <c r="Q1" s="10" t="s">
        <v>80</v>
      </c>
      <c r="R1" s="10" t="s">
        <v>81</v>
      </c>
      <c r="S1" s="10" t="s">
        <v>82</v>
      </c>
      <c r="T1" s="10" t="s">
        <v>83</v>
      </c>
      <c r="U1" s="10" t="s">
        <v>84</v>
      </c>
      <c r="V1" s="10" t="s">
        <v>85</v>
      </c>
      <c r="W1" s="10" t="s">
        <v>86</v>
      </c>
      <c r="X1" s="10" t="s">
        <v>87</v>
      </c>
      <c r="Y1" s="10" t="s">
        <v>37</v>
      </c>
    </row>
    <row r="2" spans="1:25">
      <c r="A2" s="10">
        <v>1</v>
      </c>
      <c r="B2" s="10">
        <v>7773</v>
      </c>
      <c r="C2" s="10" t="s">
        <v>45</v>
      </c>
      <c r="D2" s="10" t="s">
        <v>40</v>
      </c>
      <c r="E2" s="10">
        <v>19</v>
      </c>
      <c r="F2" s="10" t="s">
        <v>325</v>
      </c>
      <c r="G2" s="10" t="s">
        <v>326</v>
      </c>
      <c r="H2" s="10" t="s">
        <v>327</v>
      </c>
      <c r="I2" s="10">
        <v>18.5</v>
      </c>
      <c r="J2" s="10" t="s">
        <v>328</v>
      </c>
      <c r="K2" s="10" t="s">
        <v>329</v>
      </c>
      <c r="L2" s="10" t="s">
        <v>327</v>
      </c>
      <c r="M2" s="10">
        <v>18.25</v>
      </c>
      <c r="N2" s="10" t="s">
        <v>330</v>
      </c>
      <c r="O2" s="10" t="s">
        <v>331</v>
      </c>
      <c r="P2" s="10" t="s">
        <v>327</v>
      </c>
      <c r="Q2" s="10">
        <v>18</v>
      </c>
      <c r="R2" s="10" t="s">
        <v>328</v>
      </c>
      <c r="S2" s="10" t="s">
        <v>332</v>
      </c>
      <c r="T2" s="10" t="s">
        <v>327</v>
      </c>
      <c r="U2" s="10">
        <v>18</v>
      </c>
      <c r="V2" s="10" t="s">
        <v>333</v>
      </c>
      <c r="W2" s="10" t="s">
        <v>334</v>
      </c>
      <c r="X2" s="10" t="s">
        <v>327</v>
      </c>
      <c r="Y2" s="10">
        <v>91.75</v>
      </c>
    </row>
    <row r="3" spans="1:25">
      <c r="A3" s="10">
        <v>2</v>
      </c>
      <c r="B3" s="10">
        <v>13085</v>
      </c>
      <c r="C3" s="10" t="s">
        <v>28</v>
      </c>
      <c r="D3" s="10" t="s">
        <v>38</v>
      </c>
      <c r="E3" s="10">
        <v>19.25</v>
      </c>
      <c r="F3" s="10" t="s">
        <v>335</v>
      </c>
      <c r="G3" s="10" t="s">
        <v>336</v>
      </c>
      <c r="H3" s="10" t="s">
        <v>88</v>
      </c>
      <c r="I3" s="10">
        <v>18.5</v>
      </c>
      <c r="J3" s="10" t="s">
        <v>337</v>
      </c>
      <c r="K3" s="10" t="s">
        <v>338</v>
      </c>
      <c r="L3" s="10" t="s">
        <v>327</v>
      </c>
      <c r="M3" s="10">
        <v>18.5</v>
      </c>
      <c r="N3" s="10" t="s">
        <v>337</v>
      </c>
      <c r="O3" s="10" t="s">
        <v>339</v>
      </c>
      <c r="P3" s="10" t="s">
        <v>88</v>
      </c>
      <c r="Q3" s="10">
        <v>18</v>
      </c>
      <c r="R3" s="10" t="s">
        <v>340</v>
      </c>
      <c r="S3" s="10" t="s">
        <v>341</v>
      </c>
      <c r="T3" s="10" t="s">
        <v>327</v>
      </c>
      <c r="U3" s="10">
        <v>17.25</v>
      </c>
      <c r="V3" s="10" t="s">
        <v>342</v>
      </c>
      <c r="W3" s="10" t="s">
        <v>343</v>
      </c>
      <c r="X3" s="10" t="s">
        <v>327</v>
      </c>
      <c r="Y3" s="10">
        <v>91.5</v>
      </c>
    </row>
    <row r="4" spans="1:25">
      <c r="A4" s="10">
        <v>3</v>
      </c>
      <c r="B4" s="10">
        <v>20556</v>
      </c>
      <c r="C4" s="10" t="s">
        <v>7</v>
      </c>
      <c r="D4" s="10" t="s">
        <v>38</v>
      </c>
      <c r="E4" s="10">
        <v>19.25</v>
      </c>
      <c r="F4" s="10" t="s">
        <v>344</v>
      </c>
      <c r="G4" s="10" t="s">
        <v>345</v>
      </c>
      <c r="H4" s="10" t="s">
        <v>88</v>
      </c>
      <c r="I4" s="10">
        <v>18.25</v>
      </c>
      <c r="J4" s="10" t="s">
        <v>344</v>
      </c>
      <c r="K4" s="10" t="s">
        <v>346</v>
      </c>
      <c r="L4" s="10" t="s">
        <v>88</v>
      </c>
      <c r="M4" s="10">
        <v>18</v>
      </c>
      <c r="N4" s="10" t="s">
        <v>347</v>
      </c>
      <c r="O4" s="10" t="s">
        <v>348</v>
      </c>
      <c r="P4" s="10" t="s">
        <v>88</v>
      </c>
      <c r="Q4" s="10">
        <v>16.25</v>
      </c>
      <c r="R4" s="10" t="s">
        <v>349</v>
      </c>
      <c r="S4" s="10" t="s">
        <v>350</v>
      </c>
      <c r="T4" s="10" t="s">
        <v>88</v>
      </c>
      <c r="U4" s="10">
        <v>16</v>
      </c>
      <c r="V4" s="10" t="s">
        <v>351</v>
      </c>
      <c r="W4" s="10" t="s">
        <v>352</v>
      </c>
      <c r="X4" s="10" t="s">
        <v>88</v>
      </c>
      <c r="Y4" s="10">
        <v>87.75</v>
      </c>
    </row>
    <row r="5" spans="1:25">
      <c r="A5" s="10">
        <v>4</v>
      </c>
      <c r="B5" s="10">
        <v>13876</v>
      </c>
      <c r="C5" s="10" t="s">
        <v>16</v>
      </c>
      <c r="D5" s="10" t="s">
        <v>38</v>
      </c>
      <c r="E5" s="10">
        <v>18.5</v>
      </c>
      <c r="F5" s="10" t="s">
        <v>353</v>
      </c>
      <c r="G5" s="10" t="s">
        <v>354</v>
      </c>
      <c r="H5" s="10" t="s">
        <v>88</v>
      </c>
      <c r="I5" s="10">
        <v>18.25</v>
      </c>
      <c r="J5" s="10" t="s">
        <v>355</v>
      </c>
      <c r="K5" s="10" t="s">
        <v>356</v>
      </c>
      <c r="L5" s="10" t="s">
        <v>327</v>
      </c>
      <c r="M5" s="10">
        <v>17</v>
      </c>
      <c r="N5" s="10" t="s">
        <v>357</v>
      </c>
      <c r="O5" s="10" t="s">
        <v>358</v>
      </c>
      <c r="P5" s="10" t="s">
        <v>88</v>
      </c>
      <c r="Q5" s="10">
        <v>17</v>
      </c>
      <c r="R5" s="10" t="s">
        <v>359</v>
      </c>
      <c r="S5" s="10" t="s">
        <v>360</v>
      </c>
      <c r="T5" s="10" t="s">
        <v>327</v>
      </c>
      <c r="U5" s="10">
        <v>16.75</v>
      </c>
      <c r="V5" s="10" t="s">
        <v>361</v>
      </c>
      <c r="W5" s="10" t="s">
        <v>331</v>
      </c>
      <c r="X5" s="10" t="s">
        <v>327</v>
      </c>
      <c r="Y5" s="10">
        <v>87.5</v>
      </c>
    </row>
    <row r="6" spans="1:25">
      <c r="A6" s="10">
        <v>5</v>
      </c>
      <c r="B6" s="10">
        <v>12866</v>
      </c>
      <c r="C6" s="10" t="s">
        <v>51</v>
      </c>
      <c r="D6" s="10" t="s">
        <v>38</v>
      </c>
      <c r="E6" s="10">
        <v>19.5</v>
      </c>
      <c r="F6" s="10" t="s">
        <v>362</v>
      </c>
      <c r="G6" s="10" t="s">
        <v>363</v>
      </c>
      <c r="H6" s="10" t="s">
        <v>88</v>
      </c>
      <c r="I6" s="10">
        <v>18</v>
      </c>
      <c r="J6" s="10" t="s">
        <v>364</v>
      </c>
      <c r="K6" s="10" t="s">
        <v>365</v>
      </c>
      <c r="L6" s="10" t="s">
        <v>327</v>
      </c>
      <c r="M6" s="10">
        <v>17.5</v>
      </c>
      <c r="N6" s="10" t="s">
        <v>366</v>
      </c>
      <c r="O6" s="10" t="s">
        <v>367</v>
      </c>
      <c r="P6" s="10" t="s">
        <v>327</v>
      </c>
      <c r="Q6" s="10">
        <v>16</v>
      </c>
      <c r="R6" s="10" t="s">
        <v>368</v>
      </c>
      <c r="S6" s="10" t="s">
        <v>369</v>
      </c>
      <c r="T6" s="10" t="s">
        <v>327</v>
      </c>
      <c r="U6" s="10">
        <v>15.75</v>
      </c>
      <c r="V6" s="10" t="s">
        <v>370</v>
      </c>
      <c r="W6" s="10" t="s">
        <v>371</v>
      </c>
      <c r="X6" s="10" t="s">
        <v>327</v>
      </c>
      <c r="Y6" s="10">
        <v>86.75</v>
      </c>
    </row>
    <row r="7" spans="1:25">
      <c r="A7" s="10">
        <v>6</v>
      </c>
      <c r="B7" s="10">
        <v>23968</v>
      </c>
      <c r="C7" s="10" t="s">
        <v>57</v>
      </c>
      <c r="D7" s="10" t="s">
        <v>38</v>
      </c>
      <c r="E7" s="10">
        <v>18.25</v>
      </c>
      <c r="F7" s="10" t="s">
        <v>372</v>
      </c>
      <c r="G7" s="10" t="s">
        <v>373</v>
      </c>
      <c r="H7" s="10" t="s">
        <v>327</v>
      </c>
      <c r="I7" s="10">
        <v>17.5</v>
      </c>
      <c r="J7" s="10" t="s">
        <v>374</v>
      </c>
      <c r="K7" s="10" t="s">
        <v>375</v>
      </c>
      <c r="L7" s="10" t="s">
        <v>88</v>
      </c>
      <c r="M7" s="10">
        <v>17</v>
      </c>
      <c r="N7" s="10" t="s">
        <v>376</v>
      </c>
      <c r="O7" s="10" t="s">
        <v>377</v>
      </c>
      <c r="P7" s="10" t="s">
        <v>327</v>
      </c>
      <c r="Q7" s="10">
        <v>16.5</v>
      </c>
      <c r="R7" s="10" t="s">
        <v>378</v>
      </c>
      <c r="S7" s="10" t="s">
        <v>379</v>
      </c>
      <c r="T7" s="10" t="s">
        <v>88</v>
      </c>
      <c r="U7" s="10">
        <v>16.25</v>
      </c>
      <c r="V7" s="10" t="s">
        <v>380</v>
      </c>
      <c r="W7" s="10" t="s">
        <v>381</v>
      </c>
      <c r="X7" s="10" t="s">
        <v>88</v>
      </c>
      <c r="Y7" s="10">
        <v>85.5</v>
      </c>
    </row>
    <row r="8" spans="1:25">
      <c r="A8" s="10">
        <v>7</v>
      </c>
      <c r="B8" s="10">
        <v>27985</v>
      </c>
      <c r="C8" s="10" t="s">
        <v>50</v>
      </c>
      <c r="D8" s="10" t="s">
        <v>38</v>
      </c>
      <c r="E8" s="10">
        <v>17.75</v>
      </c>
      <c r="F8" s="10" t="s">
        <v>382</v>
      </c>
      <c r="G8" s="10" t="s">
        <v>383</v>
      </c>
      <c r="H8" s="10" t="s">
        <v>327</v>
      </c>
      <c r="I8" s="10">
        <v>17.25</v>
      </c>
      <c r="J8" s="10" t="s">
        <v>384</v>
      </c>
      <c r="K8" s="10" t="s">
        <v>385</v>
      </c>
      <c r="L8" s="10" t="s">
        <v>327</v>
      </c>
      <c r="M8" s="10">
        <v>16.5</v>
      </c>
      <c r="N8" s="10" t="s">
        <v>386</v>
      </c>
      <c r="O8" s="10" t="s">
        <v>387</v>
      </c>
      <c r="P8" s="10" t="s">
        <v>88</v>
      </c>
      <c r="Q8" s="10">
        <v>16</v>
      </c>
      <c r="R8" s="10" t="s">
        <v>388</v>
      </c>
      <c r="S8" s="10" t="s">
        <v>389</v>
      </c>
      <c r="T8" s="10" t="s">
        <v>327</v>
      </c>
      <c r="U8" s="10">
        <v>15.75</v>
      </c>
      <c r="V8" s="10" t="s">
        <v>390</v>
      </c>
      <c r="W8" s="10" t="s">
        <v>391</v>
      </c>
      <c r="X8" s="10" t="s">
        <v>327</v>
      </c>
      <c r="Y8" s="10">
        <v>83.25</v>
      </c>
    </row>
    <row r="9" spans="1:25">
      <c r="A9" s="10">
        <v>8</v>
      </c>
      <c r="B9" s="10">
        <v>28116</v>
      </c>
      <c r="C9" s="10" t="s">
        <v>59</v>
      </c>
      <c r="D9" s="10" t="s">
        <v>38</v>
      </c>
      <c r="E9" s="10">
        <v>17.5</v>
      </c>
      <c r="F9" s="10" t="s">
        <v>392</v>
      </c>
      <c r="G9" s="10" t="s">
        <v>393</v>
      </c>
      <c r="H9" s="10" t="s">
        <v>88</v>
      </c>
      <c r="I9" s="10">
        <v>17.5</v>
      </c>
      <c r="J9" s="10" t="s">
        <v>394</v>
      </c>
      <c r="K9" s="10" t="s">
        <v>395</v>
      </c>
      <c r="L9" s="10" t="s">
        <v>88</v>
      </c>
      <c r="M9" s="10">
        <v>16.25</v>
      </c>
      <c r="N9" s="10" t="s">
        <v>396</v>
      </c>
      <c r="O9" s="10" t="s">
        <v>397</v>
      </c>
      <c r="P9" s="10" t="s">
        <v>327</v>
      </c>
      <c r="Q9" s="10">
        <v>16.25</v>
      </c>
      <c r="R9" s="10" t="s">
        <v>398</v>
      </c>
      <c r="S9" s="10" t="s">
        <v>399</v>
      </c>
      <c r="T9" s="10" t="s">
        <v>327</v>
      </c>
      <c r="U9" s="10">
        <v>15.25</v>
      </c>
      <c r="V9" s="10" t="s">
        <v>400</v>
      </c>
      <c r="W9" s="10" t="s">
        <v>401</v>
      </c>
      <c r="X9" s="10" t="s">
        <v>88</v>
      </c>
      <c r="Y9" s="10">
        <v>82.75</v>
      </c>
    </row>
    <row r="10" spans="1:25">
      <c r="A10" s="10">
        <v>9</v>
      </c>
      <c r="B10" s="10">
        <v>1572</v>
      </c>
      <c r="C10" s="10" t="s">
        <v>24</v>
      </c>
      <c r="D10" s="10" t="s">
        <v>39</v>
      </c>
      <c r="E10" s="10">
        <v>16.5</v>
      </c>
      <c r="F10" s="10" t="s">
        <v>402</v>
      </c>
      <c r="G10" s="10" t="s">
        <v>403</v>
      </c>
      <c r="H10" s="10" t="s">
        <v>88</v>
      </c>
      <c r="I10" s="10">
        <v>16.5</v>
      </c>
      <c r="J10" s="10" t="s">
        <v>404</v>
      </c>
      <c r="K10" s="10" t="s">
        <v>405</v>
      </c>
      <c r="L10" s="10" t="s">
        <v>88</v>
      </c>
      <c r="M10" s="10">
        <v>16.5</v>
      </c>
      <c r="N10" s="10" t="s">
        <v>406</v>
      </c>
      <c r="O10" s="10" t="s">
        <v>407</v>
      </c>
      <c r="P10" s="10" t="s">
        <v>88</v>
      </c>
      <c r="Q10" s="10">
        <v>16.5</v>
      </c>
      <c r="R10" s="10" t="s">
        <v>408</v>
      </c>
      <c r="S10" s="10" t="s">
        <v>409</v>
      </c>
      <c r="T10" s="10" t="s">
        <v>88</v>
      </c>
      <c r="U10" s="10">
        <v>16</v>
      </c>
      <c r="V10" s="10" t="s">
        <v>410</v>
      </c>
      <c r="W10" s="10" t="s">
        <v>411</v>
      </c>
      <c r="X10" s="10" t="s">
        <v>88</v>
      </c>
      <c r="Y10" s="10">
        <v>82</v>
      </c>
    </row>
    <row r="11" spans="1:25">
      <c r="A11" s="10">
        <v>10</v>
      </c>
      <c r="B11" s="10">
        <v>22216</v>
      </c>
      <c r="C11" s="10" t="s">
        <v>93</v>
      </c>
      <c r="D11" s="10" t="s">
        <v>38</v>
      </c>
      <c r="E11" s="10">
        <v>19.5</v>
      </c>
      <c r="F11" s="10" t="s">
        <v>412</v>
      </c>
      <c r="G11" s="10" t="s">
        <v>413</v>
      </c>
      <c r="H11" s="10" t="s">
        <v>88</v>
      </c>
      <c r="I11" s="10">
        <v>16.5</v>
      </c>
      <c r="J11" s="10" t="s">
        <v>414</v>
      </c>
      <c r="K11" s="10" t="s">
        <v>415</v>
      </c>
      <c r="L11" s="10" t="s">
        <v>88</v>
      </c>
      <c r="M11" s="10">
        <v>16.25</v>
      </c>
      <c r="N11" s="10" t="s">
        <v>416</v>
      </c>
      <c r="O11" s="10" t="s">
        <v>417</v>
      </c>
      <c r="P11" s="10" t="s">
        <v>88</v>
      </c>
      <c r="Q11" s="10">
        <v>15.5</v>
      </c>
      <c r="R11" s="10" t="s">
        <v>418</v>
      </c>
      <c r="S11" s="10" t="s">
        <v>419</v>
      </c>
      <c r="T11" s="10" t="s">
        <v>88</v>
      </c>
      <c r="U11" s="10">
        <v>14</v>
      </c>
      <c r="V11" s="10" t="s">
        <v>420</v>
      </c>
      <c r="W11" s="10" t="s">
        <v>421</v>
      </c>
      <c r="X11" s="10" t="s">
        <v>88</v>
      </c>
      <c r="Y11" s="10">
        <v>81.75</v>
      </c>
    </row>
    <row r="12" spans="1:25">
      <c r="A12" s="10">
        <v>11</v>
      </c>
      <c r="B12" s="10">
        <v>1407</v>
      </c>
      <c r="C12" s="10" t="s">
        <v>8</v>
      </c>
      <c r="D12" s="10" t="s">
        <v>38</v>
      </c>
      <c r="E12" s="10">
        <v>17.75</v>
      </c>
      <c r="F12" s="10" t="s">
        <v>422</v>
      </c>
      <c r="G12" s="10" t="s">
        <v>423</v>
      </c>
      <c r="H12" s="10" t="s">
        <v>327</v>
      </c>
      <c r="I12" s="10">
        <v>16</v>
      </c>
      <c r="J12" s="10" t="s">
        <v>424</v>
      </c>
      <c r="K12" s="10" t="s">
        <v>425</v>
      </c>
      <c r="L12" s="10" t="s">
        <v>88</v>
      </c>
      <c r="M12" s="10">
        <v>16</v>
      </c>
      <c r="N12" s="10" t="s">
        <v>387</v>
      </c>
      <c r="O12" s="10" t="s">
        <v>426</v>
      </c>
      <c r="P12" s="10" t="s">
        <v>88</v>
      </c>
      <c r="Q12" s="10">
        <v>16</v>
      </c>
      <c r="R12" s="10" t="s">
        <v>427</v>
      </c>
      <c r="S12" s="10" t="s">
        <v>428</v>
      </c>
      <c r="T12" s="10" t="s">
        <v>88</v>
      </c>
      <c r="U12" s="10">
        <v>15.5</v>
      </c>
      <c r="V12" s="10" t="s">
        <v>429</v>
      </c>
      <c r="W12" s="10" t="s">
        <v>430</v>
      </c>
      <c r="X12" s="10" t="s">
        <v>327</v>
      </c>
      <c r="Y12" s="10">
        <v>81.25</v>
      </c>
    </row>
    <row r="13" spans="1:25">
      <c r="A13" s="10">
        <v>12</v>
      </c>
      <c r="B13" s="10">
        <v>28861</v>
      </c>
      <c r="C13" s="10" t="s">
        <v>431</v>
      </c>
      <c r="D13" s="10" t="s">
        <v>38</v>
      </c>
      <c r="E13" s="10">
        <v>18.25</v>
      </c>
      <c r="F13" s="10" t="s">
        <v>432</v>
      </c>
      <c r="G13" s="10" t="s">
        <v>433</v>
      </c>
      <c r="H13" s="10" t="s">
        <v>327</v>
      </c>
      <c r="I13" s="10">
        <v>15.75</v>
      </c>
      <c r="J13" s="10" t="s">
        <v>434</v>
      </c>
      <c r="K13" s="10" t="s">
        <v>435</v>
      </c>
      <c r="L13" s="10" t="s">
        <v>88</v>
      </c>
      <c r="M13" s="10">
        <v>15.75</v>
      </c>
      <c r="N13" s="10" t="s">
        <v>436</v>
      </c>
      <c r="O13" s="10" t="s">
        <v>437</v>
      </c>
      <c r="P13" s="10" t="s">
        <v>88</v>
      </c>
      <c r="Q13" s="10">
        <v>15.75</v>
      </c>
      <c r="R13" s="10" t="s">
        <v>438</v>
      </c>
      <c r="S13" s="10" t="s">
        <v>439</v>
      </c>
      <c r="T13" s="10" t="s">
        <v>88</v>
      </c>
      <c r="U13" s="10">
        <v>15.5</v>
      </c>
      <c r="V13" s="10" t="s">
        <v>440</v>
      </c>
      <c r="W13" s="10" t="s">
        <v>441</v>
      </c>
      <c r="X13" s="10" t="s">
        <v>88</v>
      </c>
      <c r="Y13" s="10">
        <v>81</v>
      </c>
    </row>
    <row r="14" spans="1:25">
      <c r="A14" s="10">
        <v>13</v>
      </c>
      <c r="B14" s="10">
        <v>16582</v>
      </c>
      <c r="C14" s="10" t="s">
        <v>25</v>
      </c>
      <c r="D14" s="10" t="s">
        <v>38</v>
      </c>
      <c r="E14" s="10">
        <v>18</v>
      </c>
      <c r="F14" s="10" t="s">
        <v>442</v>
      </c>
      <c r="G14" s="10" t="s">
        <v>443</v>
      </c>
      <c r="H14" s="10" t="s">
        <v>88</v>
      </c>
      <c r="I14" s="10">
        <v>16.25</v>
      </c>
      <c r="J14" s="10" t="s">
        <v>402</v>
      </c>
      <c r="K14" s="10" t="s">
        <v>444</v>
      </c>
      <c r="L14" s="10" t="s">
        <v>88</v>
      </c>
      <c r="M14" s="10">
        <v>16</v>
      </c>
      <c r="N14" s="10" t="s">
        <v>445</v>
      </c>
      <c r="O14" s="10" t="s">
        <v>446</v>
      </c>
      <c r="P14" s="10" t="s">
        <v>88</v>
      </c>
      <c r="Q14" s="10">
        <v>14.5</v>
      </c>
      <c r="R14" s="10" t="s">
        <v>447</v>
      </c>
      <c r="S14" s="10" t="s">
        <v>448</v>
      </c>
      <c r="T14" s="10" t="s">
        <v>88</v>
      </c>
      <c r="U14" s="10">
        <v>13.25</v>
      </c>
      <c r="V14" s="10" t="s">
        <v>449</v>
      </c>
      <c r="W14" s="10" t="s">
        <v>450</v>
      </c>
      <c r="X14" s="10" t="s">
        <v>88</v>
      </c>
      <c r="Y14" s="10">
        <v>78</v>
      </c>
    </row>
    <row r="15" spans="1:25">
      <c r="A15" s="10">
        <v>14</v>
      </c>
      <c r="B15" s="10">
        <v>3903</v>
      </c>
      <c r="C15" s="10" t="s">
        <v>11</v>
      </c>
      <c r="D15" s="10" t="s">
        <v>38</v>
      </c>
      <c r="E15" s="10">
        <v>16.5</v>
      </c>
      <c r="F15" s="10" t="s">
        <v>451</v>
      </c>
      <c r="G15" s="10" t="s">
        <v>452</v>
      </c>
      <c r="H15" s="10" t="s">
        <v>88</v>
      </c>
      <c r="I15" s="10">
        <v>16</v>
      </c>
      <c r="J15" s="10" t="s">
        <v>453</v>
      </c>
      <c r="K15" s="10" t="s">
        <v>454</v>
      </c>
      <c r="L15" s="10" t="s">
        <v>88</v>
      </c>
      <c r="M15" s="10">
        <v>15.25</v>
      </c>
      <c r="N15" s="10" t="s">
        <v>455</v>
      </c>
      <c r="O15" s="10" t="s">
        <v>456</v>
      </c>
      <c r="P15" s="10" t="s">
        <v>88</v>
      </c>
      <c r="Q15" s="10">
        <v>15.25</v>
      </c>
      <c r="R15" s="10" t="s">
        <v>457</v>
      </c>
      <c r="S15" s="10" t="s">
        <v>458</v>
      </c>
      <c r="T15" s="10" t="s">
        <v>327</v>
      </c>
      <c r="U15" s="10">
        <v>14.75</v>
      </c>
      <c r="V15" s="10" t="s">
        <v>459</v>
      </c>
      <c r="W15" s="10" t="s">
        <v>460</v>
      </c>
      <c r="X15" s="10" t="s">
        <v>88</v>
      </c>
      <c r="Y15" s="10">
        <v>77.75</v>
      </c>
    </row>
    <row r="16" spans="1:25">
      <c r="A16" s="10">
        <v>15</v>
      </c>
      <c r="B16" s="10">
        <v>2443</v>
      </c>
      <c r="C16" s="10" t="s">
        <v>48</v>
      </c>
      <c r="D16" s="10" t="s">
        <v>38</v>
      </c>
      <c r="E16" s="10">
        <v>16.5</v>
      </c>
      <c r="F16" s="10" t="s">
        <v>461</v>
      </c>
      <c r="G16" s="10" t="s">
        <v>396</v>
      </c>
      <c r="H16" s="10" t="s">
        <v>327</v>
      </c>
      <c r="I16" s="10">
        <v>16</v>
      </c>
      <c r="J16" s="10" t="s">
        <v>462</v>
      </c>
      <c r="K16" s="10" t="s">
        <v>389</v>
      </c>
      <c r="L16" s="10" t="s">
        <v>327</v>
      </c>
      <c r="M16" s="10">
        <v>15.5</v>
      </c>
      <c r="N16" s="10" t="s">
        <v>463</v>
      </c>
      <c r="O16" s="10" t="s">
        <v>464</v>
      </c>
      <c r="P16" s="10" t="s">
        <v>327</v>
      </c>
      <c r="Q16" s="10">
        <v>14.75</v>
      </c>
      <c r="R16" s="10" t="s">
        <v>465</v>
      </c>
      <c r="S16" s="10" t="s">
        <v>466</v>
      </c>
      <c r="T16" s="10" t="s">
        <v>327</v>
      </c>
      <c r="U16" s="10">
        <v>14.75</v>
      </c>
      <c r="V16" s="10" t="s">
        <v>467</v>
      </c>
      <c r="W16" s="10" t="s">
        <v>468</v>
      </c>
      <c r="X16" s="10" t="s">
        <v>327</v>
      </c>
      <c r="Y16" s="10">
        <v>77.5</v>
      </c>
    </row>
    <row r="17" spans="1:25">
      <c r="A17" s="10">
        <v>16</v>
      </c>
      <c r="B17" s="10">
        <v>4565</v>
      </c>
      <c r="C17" s="10" t="s">
        <v>149</v>
      </c>
      <c r="D17" s="10" t="s">
        <v>38</v>
      </c>
      <c r="E17" s="10">
        <v>17.5</v>
      </c>
      <c r="F17" s="10" t="s">
        <v>469</v>
      </c>
      <c r="G17" s="10" t="s">
        <v>470</v>
      </c>
      <c r="H17" s="10" t="s">
        <v>327</v>
      </c>
      <c r="I17" s="10">
        <v>15.25</v>
      </c>
      <c r="J17" s="10" t="s">
        <v>471</v>
      </c>
      <c r="K17" s="10" t="s">
        <v>472</v>
      </c>
      <c r="L17" s="10" t="s">
        <v>88</v>
      </c>
      <c r="M17" s="10">
        <v>14.75</v>
      </c>
      <c r="N17" s="10" t="s">
        <v>473</v>
      </c>
      <c r="O17" s="10" t="s">
        <v>474</v>
      </c>
      <c r="P17" s="10" t="s">
        <v>88</v>
      </c>
      <c r="Q17" s="10">
        <v>14.75</v>
      </c>
      <c r="R17" s="10" t="s">
        <v>475</v>
      </c>
      <c r="S17" s="10" t="s">
        <v>467</v>
      </c>
      <c r="T17" s="10" t="s">
        <v>327</v>
      </c>
      <c r="U17" s="10">
        <v>14.5</v>
      </c>
      <c r="V17" s="10" t="s">
        <v>476</v>
      </c>
      <c r="W17" s="10" t="s">
        <v>477</v>
      </c>
      <c r="X17" s="10" t="s">
        <v>88</v>
      </c>
      <c r="Y17" s="10">
        <v>76.75</v>
      </c>
    </row>
    <row r="18" spans="1:25">
      <c r="A18" s="10">
        <v>17</v>
      </c>
      <c r="B18" s="10">
        <v>898</v>
      </c>
      <c r="C18" s="10" t="s">
        <v>4</v>
      </c>
      <c r="D18" s="10" t="s">
        <v>38</v>
      </c>
      <c r="E18" s="10">
        <v>17</v>
      </c>
      <c r="F18" s="10" t="s">
        <v>478</v>
      </c>
      <c r="G18" s="10" t="s">
        <v>478</v>
      </c>
      <c r="H18" s="10" t="s">
        <v>327</v>
      </c>
      <c r="I18" s="10">
        <v>15.75</v>
      </c>
      <c r="J18" s="10" t="s">
        <v>479</v>
      </c>
      <c r="K18" s="10" t="s">
        <v>479</v>
      </c>
      <c r="L18" s="10" t="s">
        <v>88</v>
      </c>
      <c r="M18" s="10">
        <v>15</v>
      </c>
      <c r="N18" s="10" t="s">
        <v>410</v>
      </c>
      <c r="O18" s="10" t="s">
        <v>410</v>
      </c>
      <c r="P18" s="10" t="s">
        <v>88</v>
      </c>
      <c r="Q18" s="10">
        <v>14.25</v>
      </c>
      <c r="R18" s="10" t="s">
        <v>480</v>
      </c>
      <c r="S18" s="10" t="s">
        <v>480</v>
      </c>
      <c r="T18" s="10" t="s">
        <v>88</v>
      </c>
      <c r="U18" s="10">
        <v>14</v>
      </c>
      <c r="V18" s="10" t="s">
        <v>481</v>
      </c>
      <c r="W18" s="10" t="s">
        <v>481</v>
      </c>
      <c r="X18" s="10" t="s">
        <v>88</v>
      </c>
      <c r="Y18" s="10">
        <v>76</v>
      </c>
    </row>
    <row r="19" spans="1:25">
      <c r="A19" s="10">
        <v>18</v>
      </c>
      <c r="B19" s="10">
        <v>10656</v>
      </c>
      <c r="C19" s="10" t="s">
        <v>10</v>
      </c>
      <c r="D19" s="10" t="s">
        <v>482</v>
      </c>
      <c r="E19" s="10">
        <v>16.25</v>
      </c>
      <c r="F19" s="10" t="s">
        <v>483</v>
      </c>
      <c r="G19" s="10" t="s">
        <v>484</v>
      </c>
      <c r="H19" s="10" t="s">
        <v>88</v>
      </c>
      <c r="I19" s="10">
        <v>15</v>
      </c>
      <c r="J19" s="10" t="s">
        <v>485</v>
      </c>
      <c r="K19" s="10" t="s">
        <v>416</v>
      </c>
      <c r="L19" s="10" t="s">
        <v>88</v>
      </c>
      <c r="M19" s="10">
        <v>14.75</v>
      </c>
      <c r="N19" s="10" t="s">
        <v>486</v>
      </c>
      <c r="O19" s="10" t="s">
        <v>487</v>
      </c>
      <c r="P19" s="10" t="s">
        <v>88</v>
      </c>
      <c r="Q19" s="10">
        <v>13.5</v>
      </c>
      <c r="R19" s="10" t="s">
        <v>488</v>
      </c>
      <c r="S19" s="10" t="s">
        <v>489</v>
      </c>
      <c r="T19" s="10" t="s">
        <v>88</v>
      </c>
      <c r="U19" s="10">
        <v>12.5</v>
      </c>
      <c r="V19" s="10" t="s">
        <v>490</v>
      </c>
      <c r="W19" s="10" t="s">
        <v>348</v>
      </c>
      <c r="X19" s="10" t="s">
        <v>88</v>
      </c>
      <c r="Y19" s="10">
        <v>72</v>
      </c>
    </row>
    <row r="20" spans="1:25">
      <c r="A20" s="10">
        <v>19</v>
      </c>
      <c r="B20" s="10">
        <v>37757</v>
      </c>
      <c r="C20" s="10" t="s">
        <v>168</v>
      </c>
      <c r="D20" s="10" t="s">
        <v>38</v>
      </c>
      <c r="E20" s="10">
        <v>19.75</v>
      </c>
      <c r="F20" s="10" t="s">
        <v>491</v>
      </c>
      <c r="G20" s="10" t="s">
        <v>492</v>
      </c>
      <c r="H20" s="10" t="s">
        <v>327</v>
      </c>
      <c r="I20" s="10">
        <v>17.75</v>
      </c>
      <c r="J20" s="10" t="s">
        <v>493</v>
      </c>
      <c r="K20" s="10" t="s">
        <v>494</v>
      </c>
      <c r="L20" s="10" t="s">
        <v>88</v>
      </c>
      <c r="M20" s="10">
        <v>14.5</v>
      </c>
      <c r="N20" s="10" t="s">
        <v>495</v>
      </c>
      <c r="O20" s="10" t="s">
        <v>343</v>
      </c>
      <c r="P20" s="10" t="s">
        <v>327</v>
      </c>
      <c r="Q20" s="10">
        <v>13.5</v>
      </c>
      <c r="R20" s="10" t="s">
        <v>491</v>
      </c>
      <c r="S20" s="10" t="s">
        <v>496</v>
      </c>
      <c r="T20" s="10" t="s">
        <v>327</v>
      </c>
      <c r="U20" s="10">
        <v>0</v>
      </c>
      <c r="Y20" s="10">
        <v>65.5</v>
      </c>
    </row>
    <row r="21" spans="1:25">
      <c r="A21" s="10">
        <v>20</v>
      </c>
      <c r="B21" s="10">
        <v>37782</v>
      </c>
      <c r="C21" s="10" t="s">
        <v>140</v>
      </c>
      <c r="E21" s="10">
        <v>17.5</v>
      </c>
      <c r="F21" s="10" t="s">
        <v>497</v>
      </c>
      <c r="G21" s="10" t="s">
        <v>462</v>
      </c>
      <c r="H21" s="10" t="s">
        <v>327</v>
      </c>
      <c r="I21" s="10">
        <v>17</v>
      </c>
      <c r="J21" s="10" t="s">
        <v>498</v>
      </c>
      <c r="K21" s="10" t="s">
        <v>346</v>
      </c>
      <c r="L21" s="10" t="s">
        <v>88</v>
      </c>
      <c r="M21" s="10">
        <v>14.5</v>
      </c>
      <c r="N21" s="10" t="s">
        <v>499</v>
      </c>
      <c r="O21" s="10" t="s">
        <v>500</v>
      </c>
      <c r="P21" s="10" t="s">
        <v>88</v>
      </c>
      <c r="Q21" s="10">
        <v>13</v>
      </c>
      <c r="R21" s="10" t="s">
        <v>501</v>
      </c>
      <c r="S21" s="10" t="s">
        <v>502</v>
      </c>
      <c r="T21" s="10" t="s">
        <v>327</v>
      </c>
      <c r="U21" s="10">
        <v>0</v>
      </c>
      <c r="Y21" s="10">
        <v>62</v>
      </c>
    </row>
    <row r="22" spans="1:25">
      <c r="A22" s="10">
        <v>21</v>
      </c>
      <c r="B22" s="10">
        <v>1949</v>
      </c>
      <c r="C22" s="10" t="s">
        <v>5</v>
      </c>
      <c r="D22" s="10" t="s">
        <v>38</v>
      </c>
      <c r="E22" s="10">
        <v>15.25</v>
      </c>
      <c r="F22" s="10" t="s">
        <v>503</v>
      </c>
      <c r="G22" s="10" t="s">
        <v>504</v>
      </c>
      <c r="H22" s="10" t="s">
        <v>88</v>
      </c>
      <c r="I22" s="10">
        <v>15</v>
      </c>
      <c r="J22" s="10" t="s">
        <v>503</v>
      </c>
      <c r="K22" s="10" t="s">
        <v>337</v>
      </c>
      <c r="L22" s="10" t="s">
        <v>88</v>
      </c>
      <c r="M22" s="10">
        <v>13.25</v>
      </c>
      <c r="N22" s="10" t="s">
        <v>505</v>
      </c>
      <c r="O22" s="10" t="s">
        <v>506</v>
      </c>
      <c r="P22" s="10" t="s">
        <v>88</v>
      </c>
      <c r="Q22" s="10">
        <v>12.25</v>
      </c>
      <c r="R22" s="10" t="s">
        <v>507</v>
      </c>
      <c r="S22" s="10" t="s">
        <v>508</v>
      </c>
      <c r="T22" s="10" t="s">
        <v>327</v>
      </c>
      <c r="U22" s="10">
        <v>0</v>
      </c>
      <c r="Y22" s="10">
        <v>55.75</v>
      </c>
    </row>
    <row r="23" spans="1:25">
      <c r="A23" s="10">
        <v>22</v>
      </c>
      <c r="B23" s="10">
        <v>20916</v>
      </c>
      <c r="C23" s="10" t="s">
        <v>63</v>
      </c>
      <c r="D23" s="10" t="s">
        <v>39</v>
      </c>
      <c r="E23" s="10">
        <v>21</v>
      </c>
      <c r="F23" s="10" t="s">
        <v>509</v>
      </c>
      <c r="G23" s="10" t="s">
        <v>510</v>
      </c>
      <c r="H23" s="10" t="s">
        <v>88</v>
      </c>
      <c r="I23" s="10">
        <v>15.5</v>
      </c>
      <c r="J23" s="10" t="s">
        <v>511</v>
      </c>
      <c r="K23" s="10" t="s">
        <v>512</v>
      </c>
      <c r="L23" s="10" t="s">
        <v>88</v>
      </c>
      <c r="M23" s="10">
        <v>13.25</v>
      </c>
      <c r="N23" s="10" t="s">
        <v>513</v>
      </c>
      <c r="O23" s="10" t="s">
        <v>436</v>
      </c>
      <c r="P23" s="10" t="s">
        <v>88</v>
      </c>
      <c r="Q23" s="10">
        <v>0</v>
      </c>
      <c r="U23" s="10">
        <v>0</v>
      </c>
      <c r="Y23" s="10">
        <v>49.75</v>
      </c>
    </row>
    <row r="24" spans="1:25">
      <c r="A24" s="10">
        <v>23</v>
      </c>
      <c r="B24" s="10">
        <v>31365</v>
      </c>
      <c r="C24" s="10" t="s">
        <v>98</v>
      </c>
      <c r="D24" s="10" t="s">
        <v>38</v>
      </c>
      <c r="E24" s="10">
        <v>16.75</v>
      </c>
      <c r="F24" s="10" t="s">
        <v>514</v>
      </c>
      <c r="G24" s="10" t="s">
        <v>333</v>
      </c>
      <c r="H24" s="10" t="s">
        <v>327</v>
      </c>
      <c r="I24" s="10">
        <v>16</v>
      </c>
      <c r="J24" s="10" t="s">
        <v>515</v>
      </c>
      <c r="K24" s="10" t="s">
        <v>470</v>
      </c>
      <c r="L24" s="10" t="s">
        <v>327</v>
      </c>
      <c r="M24" s="10">
        <v>14.5</v>
      </c>
      <c r="N24" s="10" t="s">
        <v>515</v>
      </c>
      <c r="O24" s="10" t="s">
        <v>516</v>
      </c>
      <c r="P24" s="10" t="s">
        <v>327</v>
      </c>
      <c r="Q24" s="10">
        <v>0</v>
      </c>
      <c r="U24" s="10">
        <v>0</v>
      </c>
      <c r="Y24" s="10">
        <v>47.25</v>
      </c>
    </row>
    <row r="25" spans="1:25">
      <c r="A25" s="10">
        <v>24</v>
      </c>
      <c r="B25" s="10">
        <v>8124</v>
      </c>
      <c r="C25" s="10" t="s">
        <v>103</v>
      </c>
      <c r="D25" s="10" t="s">
        <v>38</v>
      </c>
      <c r="E25" s="10">
        <v>15.75</v>
      </c>
      <c r="F25" s="10" t="s">
        <v>331</v>
      </c>
      <c r="G25" s="10" t="s">
        <v>517</v>
      </c>
      <c r="H25" s="10" t="s">
        <v>327</v>
      </c>
      <c r="I25" s="10">
        <v>14</v>
      </c>
      <c r="J25" s="10" t="s">
        <v>518</v>
      </c>
      <c r="K25" s="10" t="s">
        <v>519</v>
      </c>
      <c r="L25" s="10" t="s">
        <v>327</v>
      </c>
      <c r="M25" s="10">
        <v>13.25</v>
      </c>
      <c r="N25" s="10" t="s">
        <v>520</v>
      </c>
      <c r="O25" s="10" t="s">
        <v>521</v>
      </c>
      <c r="P25" s="10" t="s">
        <v>327</v>
      </c>
      <c r="Q25" s="10">
        <v>0</v>
      </c>
      <c r="U25" s="10">
        <v>0</v>
      </c>
      <c r="Y25" s="10">
        <v>43</v>
      </c>
    </row>
    <row r="26" spans="1:25">
      <c r="A26" s="10">
        <v>25</v>
      </c>
      <c r="B26" s="10">
        <v>24301</v>
      </c>
      <c r="C26" s="10" t="s">
        <v>58</v>
      </c>
      <c r="D26" s="10" t="s">
        <v>38</v>
      </c>
      <c r="E26" s="10">
        <v>15.5</v>
      </c>
      <c r="F26" s="10" t="s">
        <v>522</v>
      </c>
      <c r="G26" s="10" t="s">
        <v>523</v>
      </c>
      <c r="H26" s="10" t="s">
        <v>88</v>
      </c>
      <c r="I26" s="10">
        <v>12.75</v>
      </c>
      <c r="J26" s="10" t="s">
        <v>524</v>
      </c>
      <c r="K26" s="10" t="s">
        <v>525</v>
      </c>
      <c r="L26" s="10" t="s">
        <v>88</v>
      </c>
      <c r="M26" s="10">
        <v>12</v>
      </c>
      <c r="N26" s="10" t="s">
        <v>526</v>
      </c>
      <c r="O26" s="10" t="s">
        <v>527</v>
      </c>
      <c r="P26" s="10" t="s">
        <v>327</v>
      </c>
      <c r="Q26" s="10">
        <v>0</v>
      </c>
      <c r="U26" s="10">
        <v>0</v>
      </c>
      <c r="Y26" s="10">
        <v>40.25</v>
      </c>
    </row>
    <row r="27" spans="1:25">
      <c r="A27" s="10">
        <v>26</v>
      </c>
      <c r="B27" s="10">
        <v>2262</v>
      </c>
      <c r="C27" s="10" t="s">
        <v>26</v>
      </c>
      <c r="D27" s="10" t="s">
        <v>38</v>
      </c>
      <c r="E27" s="10">
        <v>18.25</v>
      </c>
      <c r="F27" s="10" t="s">
        <v>528</v>
      </c>
      <c r="G27" s="10" t="s">
        <v>529</v>
      </c>
      <c r="H27" s="10" t="s">
        <v>88</v>
      </c>
      <c r="I27" s="10">
        <v>16.25</v>
      </c>
      <c r="J27" s="10" t="s">
        <v>530</v>
      </c>
      <c r="K27" s="10" t="s">
        <v>348</v>
      </c>
      <c r="L27" s="10" t="s">
        <v>88</v>
      </c>
      <c r="M27" s="10">
        <v>0</v>
      </c>
      <c r="Q27" s="10">
        <v>0</v>
      </c>
      <c r="U27" s="10">
        <v>0</v>
      </c>
      <c r="Y27" s="10">
        <v>34.5</v>
      </c>
    </row>
    <row r="28" spans="1:25">
      <c r="A28" s="10">
        <v>27</v>
      </c>
      <c r="B28" s="10">
        <v>37102</v>
      </c>
      <c r="C28" s="10" t="s">
        <v>115</v>
      </c>
      <c r="E28" s="10">
        <v>19.5</v>
      </c>
      <c r="F28" s="10" t="s">
        <v>531</v>
      </c>
      <c r="G28" s="10" t="s">
        <v>532</v>
      </c>
      <c r="H28" s="10" t="s">
        <v>327</v>
      </c>
      <c r="I28" s="10">
        <v>13.25</v>
      </c>
      <c r="J28" s="10" t="s">
        <v>533</v>
      </c>
      <c r="K28" s="10" t="s">
        <v>534</v>
      </c>
      <c r="L28" s="10" t="s">
        <v>327</v>
      </c>
      <c r="M28" s="10">
        <v>0</v>
      </c>
      <c r="Q28" s="10">
        <v>0</v>
      </c>
      <c r="U28" s="10">
        <v>0</v>
      </c>
      <c r="Y28" s="10">
        <v>32.75</v>
      </c>
    </row>
    <row r="29" spans="1:25">
      <c r="A29" s="10">
        <v>28</v>
      </c>
      <c r="B29" s="10">
        <v>27972</v>
      </c>
      <c r="C29" s="10" t="s">
        <v>60</v>
      </c>
      <c r="D29" s="10" t="s">
        <v>40</v>
      </c>
      <c r="E29" s="10">
        <v>15.25</v>
      </c>
      <c r="F29" s="10" t="s">
        <v>535</v>
      </c>
      <c r="G29" s="10" t="s">
        <v>536</v>
      </c>
      <c r="H29" s="10" t="s">
        <v>327</v>
      </c>
      <c r="I29" s="10">
        <v>14.25</v>
      </c>
      <c r="J29" s="10" t="s">
        <v>537</v>
      </c>
      <c r="K29" s="10" t="s">
        <v>538</v>
      </c>
      <c r="L29" s="10" t="s">
        <v>327</v>
      </c>
      <c r="M29" s="10">
        <v>0</v>
      </c>
      <c r="Q29" s="10">
        <v>0</v>
      </c>
      <c r="U29" s="10">
        <v>0</v>
      </c>
      <c r="Y29" s="10">
        <v>29.5</v>
      </c>
    </row>
    <row r="30" spans="1:25">
      <c r="A30" s="10">
        <v>29</v>
      </c>
      <c r="B30" s="10">
        <v>46478</v>
      </c>
      <c r="C30" s="10" t="s">
        <v>539</v>
      </c>
      <c r="D30" s="10" t="s">
        <v>38</v>
      </c>
      <c r="E30" s="10">
        <v>15.25</v>
      </c>
      <c r="F30" s="10" t="s">
        <v>356</v>
      </c>
      <c r="G30" s="10" t="s">
        <v>540</v>
      </c>
      <c r="H30" s="10" t="s">
        <v>327</v>
      </c>
      <c r="I30" s="10">
        <v>13.25</v>
      </c>
      <c r="J30" s="10" t="s">
        <v>541</v>
      </c>
      <c r="K30" s="10" t="s">
        <v>542</v>
      </c>
      <c r="L30" s="10" t="s">
        <v>88</v>
      </c>
      <c r="M30" s="10">
        <v>0</v>
      </c>
      <c r="Q30" s="10">
        <v>0</v>
      </c>
      <c r="U30" s="10">
        <v>0</v>
      </c>
      <c r="Y30" s="10">
        <v>28.5</v>
      </c>
    </row>
    <row r="31" spans="1:25">
      <c r="A31" s="10">
        <v>30</v>
      </c>
      <c r="B31" s="10">
        <v>5806</v>
      </c>
      <c r="C31" s="10" t="s">
        <v>102</v>
      </c>
      <c r="D31" s="10" t="s">
        <v>39</v>
      </c>
      <c r="E31" s="10">
        <v>16.25</v>
      </c>
      <c r="F31" s="10" t="s">
        <v>543</v>
      </c>
      <c r="G31" s="10" t="s">
        <v>544</v>
      </c>
      <c r="H31" s="10" t="s">
        <v>88</v>
      </c>
      <c r="I31" s="10">
        <v>12</v>
      </c>
      <c r="J31" s="10" t="s">
        <v>421</v>
      </c>
      <c r="K31" s="10" t="s">
        <v>354</v>
      </c>
      <c r="L31" s="10" t="s">
        <v>88</v>
      </c>
      <c r="M31" s="10">
        <v>0</v>
      </c>
      <c r="Q31" s="10">
        <v>0</v>
      </c>
      <c r="U31" s="10">
        <v>0</v>
      </c>
      <c r="Y31" s="10">
        <v>28.25</v>
      </c>
    </row>
    <row r="32" spans="1:25">
      <c r="A32" s="10">
        <v>31</v>
      </c>
      <c r="B32" s="10">
        <v>28043</v>
      </c>
      <c r="C32" s="10" t="s">
        <v>56</v>
      </c>
      <c r="D32" s="10" t="s">
        <v>38</v>
      </c>
      <c r="E32" s="10">
        <v>13.5</v>
      </c>
      <c r="F32" s="10" t="s">
        <v>545</v>
      </c>
      <c r="G32" s="10" t="s">
        <v>546</v>
      </c>
      <c r="H32" s="10" t="s">
        <v>327</v>
      </c>
      <c r="I32" s="10">
        <v>12.5</v>
      </c>
      <c r="J32" s="10" t="s">
        <v>547</v>
      </c>
      <c r="K32" s="10" t="s">
        <v>548</v>
      </c>
      <c r="L32" s="10" t="s">
        <v>327</v>
      </c>
      <c r="M32" s="10">
        <v>0</v>
      </c>
      <c r="Q32" s="10">
        <v>0</v>
      </c>
      <c r="U32" s="10">
        <v>0</v>
      </c>
      <c r="Y32" s="10">
        <v>26</v>
      </c>
    </row>
    <row r="33" spans="1:25">
      <c r="A33" s="10">
        <v>32</v>
      </c>
      <c r="B33" s="10">
        <v>29119</v>
      </c>
      <c r="C33" s="10" t="s">
        <v>91</v>
      </c>
      <c r="D33" s="10" t="s">
        <v>38</v>
      </c>
      <c r="E33" s="10">
        <v>19.5</v>
      </c>
      <c r="F33" s="10" t="s">
        <v>549</v>
      </c>
      <c r="G33" s="10" t="s">
        <v>550</v>
      </c>
      <c r="H33" s="10" t="s">
        <v>88</v>
      </c>
      <c r="I33" s="10">
        <v>0</v>
      </c>
      <c r="M33" s="10">
        <v>0</v>
      </c>
      <c r="Q33" s="10">
        <v>0</v>
      </c>
      <c r="U33" s="10">
        <v>0</v>
      </c>
      <c r="Y33" s="10">
        <v>19.5</v>
      </c>
    </row>
    <row r="34" spans="1:25">
      <c r="A34" s="10">
        <v>33</v>
      </c>
      <c r="B34" s="10">
        <v>22387</v>
      </c>
      <c r="C34" s="10" t="s">
        <v>257</v>
      </c>
      <c r="D34" s="10" t="s">
        <v>38</v>
      </c>
      <c r="E34" s="10">
        <v>17.75</v>
      </c>
      <c r="F34" s="10" t="s">
        <v>551</v>
      </c>
      <c r="G34" s="10" t="s">
        <v>552</v>
      </c>
      <c r="H34" s="10" t="s">
        <v>327</v>
      </c>
      <c r="I34" s="10">
        <v>0</v>
      </c>
      <c r="M34" s="10">
        <v>0</v>
      </c>
      <c r="Q34" s="10">
        <v>0</v>
      </c>
      <c r="U34" s="10">
        <v>0</v>
      </c>
      <c r="Y34" s="10">
        <v>17.75</v>
      </c>
    </row>
    <row r="35" spans="1:25">
      <c r="A35" s="10">
        <v>34</v>
      </c>
      <c r="B35" s="10">
        <v>35952</v>
      </c>
      <c r="C35" s="10" t="s">
        <v>113</v>
      </c>
      <c r="E35" s="10">
        <v>17</v>
      </c>
      <c r="F35" s="10" t="s">
        <v>335</v>
      </c>
      <c r="G35" s="10" t="s">
        <v>553</v>
      </c>
      <c r="H35" s="10" t="s">
        <v>88</v>
      </c>
      <c r="I35" s="10">
        <v>0</v>
      </c>
      <c r="M35" s="10">
        <v>0</v>
      </c>
      <c r="Q35" s="10">
        <v>0</v>
      </c>
      <c r="U35" s="10">
        <v>0</v>
      </c>
      <c r="Y35" s="10">
        <v>17</v>
      </c>
    </row>
    <row r="36" spans="1:25">
      <c r="A36" s="10">
        <v>35</v>
      </c>
      <c r="B36" s="10">
        <v>7819</v>
      </c>
      <c r="C36" s="10" t="s">
        <v>145</v>
      </c>
      <c r="D36" s="10" t="s">
        <v>38</v>
      </c>
      <c r="E36" s="10">
        <v>16</v>
      </c>
      <c r="F36" s="10" t="s">
        <v>554</v>
      </c>
      <c r="G36" s="10" t="s">
        <v>554</v>
      </c>
      <c r="H36" s="10" t="s">
        <v>327</v>
      </c>
      <c r="I36" s="10">
        <v>0</v>
      </c>
      <c r="M36" s="10">
        <v>0</v>
      </c>
      <c r="Q36" s="10">
        <v>0</v>
      </c>
      <c r="U36" s="10">
        <v>0</v>
      </c>
      <c r="Y36" s="10">
        <v>16</v>
      </c>
    </row>
    <row r="37" spans="1:25">
      <c r="A37" s="10">
        <v>36</v>
      </c>
      <c r="B37" s="10">
        <v>15281</v>
      </c>
      <c r="C37" s="10" t="s">
        <v>23</v>
      </c>
      <c r="D37" s="10" t="s">
        <v>38</v>
      </c>
      <c r="E37" s="10">
        <v>15.5</v>
      </c>
      <c r="F37" s="10" t="s">
        <v>555</v>
      </c>
      <c r="G37" s="10" t="s">
        <v>556</v>
      </c>
      <c r="H37" s="10" t="s">
        <v>88</v>
      </c>
      <c r="I37" s="10">
        <v>0</v>
      </c>
      <c r="M37" s="10">
        <v>0</v>
      </c>
      <c r="Q37" s="10">
        <v>0</v>
      </c>
      <c r="U37" s="10">
        <v>0</v>
      </c>
      <c r="Y37" s="10">
        <v>15.5</v>
      </c>
    </row>
    <row r="38" spans="1:25">
      <c r="A38" s="10">
        <v>37</v>
      </c>
      <c r="B38" s="10">
        <v>24616</v>
      </c>
      <c r="C38" s="10" t="s">
        <v>52</v>
      </c>
      <c r="D38" s="10" t="s">
        <v>38</v>
      </c>
      <c r="E38" s="10">
        <v>15.5</v>
      </c>
      <c r="F38" s="10" t="s">
        <v>557</v>
      </c>
      <c r="G38" s="10" t="s">
        <v>335</v>
      </c>
      <c r="H38" s="10" t="s">
        <v>88</v>
      </c>
      <c r="I38" s="10">
        <v>0</v>
      </c>
      <c r="M38" s="10">
        <v>0</v>
      </c>
      <c r="Q38" s="10">
        <v>0</v>
      </c>
      <c r="U38" s="10">
        <v>0</v>
      </c>
      <c r="Y38" s="10">
        <v>15.5</v>
      </c>
    </row>
    <row r="39" spans="1:25">
      <c r="A39" s="10">
        <v>38</v>
      </c>
      <c r="B39" s="10">
        <v>17337</v>
      </c>
      <c r="C39" s="10" t="s">
        <v>558</v>
      </c>
      <c r="D39" s="10" t="s">
        <v>40</v>
      </c>
      <c r="E39" s="10">
        <v>15</v>
      </c>
      <c r="F39" s="10" t="s">
        <v>559</v>
      </c>
      <c r="G39" s="10" t="s">
        <v>560</v>
      </c>
      <c r="H39" s="10" t="s">
        <v>327</v>
      </c>
      <c r="I39" s="10">
        <v>0</v>
      </c>
      <c r="M39" s="10">
        <v>0</v>
      </c>
      <c r="Q39" s="10">
        <v>0</v>
      </c>
      <c r="U39" s="10">
        <v>0</v>
      </c>
      <c r="Y39" s="10">
        <v>15</v>
      </c>
    </row>
    <row r="40" spans="1:25">
      <c r="A40" s="10">
        <v>39</v>
      </c>
      <c r="B40" s="10">
        <v>31968</v>
      </c>
      <c r="C40" s="10" t="s">
        <v>561</v>
      </c>
      <c r="E40" s="10">
        <v>14.75</v>
      </c>
      <c r="F40" s="10" t="s">
        <v>562</v>
      </c>
      <c r="G40" s="10" t="s">
        <v>563</v>
      </c>
      <c r="H40" s="10" t="s">
        <v>88</v>
      </c>
      <c r="I40" s="10">
        <v>0</v>
      </c>
      <c r="M40" s="10">
        <v>0</v>
      </c>
      <c r="Q40" s="10">
        <v>0</v>
      </c>
      <c r="U40" s="10">
        <v>0</v>
      </c>
      <c r="Y40" s="10">
        <v>14.75</v>
      </c>
    </row>
    <row r="41" spans="1:25">
      <c r="A41" s="10">
        <v>40</v>
      </c>
      <c r="B41" s="10">
        <v>11031</v>
      </c>
      <c r="C41" s="10" t="s">
        <v>71</v>
      </c>
      <c r="D41" s="10" t="s">
        <v>38</v>
      </c>
      <c r="E41" s="10">
        <v>0</v>
      </c>
      <c r="I41" s="10">
        <v>0</v>
      </c>
      <c r="M41" s="10">
        <v>0</v>
      </c>
      <c r="Q41" s="10">
        <v>0</v>
      </c>
      <c r="U41" s="10">
        <v>0</v>
      </c>
      <c r="Y41" s="10">
        <v>0</v>
      </c>
    </row>
    <row r="42" spans="1:25">
      <c r="A42" s="10">
        <v>41</v>
      </c>
      <c r="B42" s="10">
        <v>35600</v>
      </c>
      <c r="C42" s="10" t="s">
        <v>121</v>
      </c>
      <c r="D42" s="10" t="s">
        <v>38</v>
      </c>
      <c r="E42" s="10">
        <v>0</v>
      </c>
      <c r="I42" s="10">
        <v>0</v>
      </c>
      <c r="M42" s="10">
        <v>0</v>
      </c>
      <c r="Q42" s="10">
        <v>0</v>
      </c>
      <c r="U42" s="10">
        <v>0</v>
      </c>
      <c r="Y42" s="10">
        <v>0</v>
      </c>
    </row>
    <row r="43" spans="1:25">
      <c r="A43" s="10">
        <v>42</v>
      </c>
      <c r="B43" s="10">
        <v>24150</v>
      </c>
      <c r="C43" s="10" t="s">
        <v>564</v>
      </c>
      <c r="D43" s="10" t="s">
        <v>38</v>
      </c>
      <c r="E43" s="10">
        <v>0</v>
      </c>
      <c r="I43" s="10">
        <v>0</v>
      </c>
      <c r="M43" s="10">
        <v>0</v>
      </c>
      <c r="Q43" s="10">
        <v>0</v>
      </c>
      <c r="U43" s="10">
        <v>0</v>
      </c>
      <c r="Y43" s="10">
        <v>0</v>
      </c>
    </row>
    <row r="44" spans="1:25">
      <c r="A44" s="10">
        <v>43</v>
      </c>
      <c r="B44" s="10">
        <v>20619</v>
      </c>
      <c r="C44" s="10" t="s">
        <v>565</v>
      </c>
      <c r="D44" s="10" t="s">
        <v>38</v>
      </c>
      <c r="E44" s="10">
        <v>0</v>
      </c>
      <c r="I44" s="10">
        <v>0</v>
      </c>
      <c r="M44" s="10">
        <v>0</v>
      </c>
      <c r="Q44" s="10">
        <v>0</v>
      </c>
      <c r="U44" s="10">
        <v>0</v>
      </c>
      <c r="Y44" s="10">
        <v>0</v>
      </c>
    </row>
    <row r="45" spans="1:25">
      <c r="A45" s="10">
        <v>44</v>
      </c>
      <c r="B45" s="10">
        <v>34896</v>
      </c>
      <c r="C45" s="10" t="s">
        <v>119</v>
      </c>
      <c r="D45" s="10" t="s">
        <v>38</v>
      </c>
      <c r="E45" s="10">
        <v>0</v>
      </c>
      <c r="I45" s="10">
        <v>0</v>
      </c>
      <c r="M45" s="10">
        <v>0</v>
      </c>
      <c r="Q45" s="10">
        <v>0</v>
      </c>
      <c r="U45" s="10">
        <v>0</v>
      </c>
      <c r="Y45" s="10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0"/>
  <sheetViews>
    <sheetView workbookViewId="0">
      <selection activeCell="A4" sqref="A4"/>
    </sheetView>
  </sheetViews>
  <sheetFormatPr defaultColWidth="11.42578125" defaultRowHeight="12.75"/>
  <cols>
    <col min="1" max="1" width="16.85546875" bestFit="1" customWidth="1"/>
  </cols>
  <sheetData>
    <row r="1" spans="1:2">
      <c r="A1" t="s">
        <v>51</v>
      </c>
      <c r="B1">
        <v>390</v>
      </c>
    </row>
    <row r="2" spans="1:2">
      <c r="A2" t="s">
        <v>50</v>
      </c>
      <c r="B2">
        <v>388</v>
      </c>
    </row>
    <row r="3" spans="1:2">
      <c r="A3" t="s">
        <v>57</v>
      </c>
      <c r="B3">
        <v>378</v>
      </c>
    </row>
    <row r="4" spans="1:2">
      <c r="A4" t="s">
        <v>59</v>
      </c>
      <c r="B4">
        <v>376</v>
      </c>
    </row>
    <row r="5" spans="1:2">
      <c r="A5" t="s">
        <v>11</v>
      </c>
      <c r="B5">
        <v>368</v>
      </c>
    </row>
    <row r="6" spans="1:2">
      <c r="A6" t="s">
        <v>93</v>
      </c>
      <c r="B6">
        <v>368</v>
      </c>
    </row>
    <row r="7" spans="1:2">
      <c r="A7" t="s">
        <v>140</v>
      </c>
      <c r="B7">
        <v>358</v>
      </c>
    </row>
    <row r="8" spans="1:2">
      <c r="A8" t="s">
        <v>28</v>
      </c>
      <c r="B8">
        <v>358</v>
      </c>
    </row>
    <row r="9" spans="1:2">
      <c r="A9" t="s">
        <v>16</v>
      </c>
      <c r="B9">
        <v>356</v>
      </c>
    </row>
    <row r="10" spans="1:2">
      <c r="A10" t="s">
        <v>8</v>
      </c>
      <c r="B10">
        <v>352</v>
      </c>
    </row>
    <row r="11" spans="1:2">
      <c r="A11" t="s">
        <v>24</v>
      </c>
      <c r="B11">
        <v>352</v>
      </c>
    </row>
    <row r="12" spans="1:2">
      <c r="A12" t="s">
        <v>48</v>
      </c>
      <c r="B12">
        <v>346</v>
      </c>
    </row>
    <row r="13" spans="1:2">
      <c r="A13" t="s">
        <v>98</v>
      </c>
      <c r="B13">
        <v>338</v>
      </c>
    </row>
    <row r="14" spans="1:2">
      <c r="A14" t="s">
        <v>25</v>
      </c>
      <c r="B14">
        <v>330</v>
      </c>
    </row>
    <row r="15" spans="1:2">
      <c r="A15" t="s">
        <v>58</v>
      </c>
      <c r="B15">
        <v>318</v>
      </c>
    </row>
    <row r="16" spans="1:2">
      <c r="A16" t="s">
        <v>324</v>
      </c>
      <c r="B16">
        <v>316</v>
      </c>
    </row>
    <row r="17" spans="1:2">
      <c r="A17" t="s">
        <v>60</v>
      </c>
      <c r="B17">
        <v>310</v>
      </c>
    </row>
    <row r="18" spans="1:2">
      <c r="A18" t="s">
        <v>103</v>
      </c>
      <c r="B18">
        <v>310</v>
      </c>
    </row>
    <row r="19" spans="1:2">
      <c r="A19" t="s">
        <v>91</v>
      </c>
      <c r="B19">
        <v>308</v>
      </c>
    </row>
    <row r="20" spans="1:2">
      <c r="A20" t="s">
        <v>5</v>
      </c>
      <c r="B20">
        <v>302</v>
      </c>
    </row>
    <row r="21" spans="1:2">
      <c r="A21" t="s">
        <v>168</v>
      </c>
      <c r="B21">
        <v>302</v>
      </c>
    </row>
    <row r="22" spans="1:2">
      <c r="A22" t="s">
        <v>4</v>
      </c>
      <c r="B22">
        <v>302</v>
      </c>
    </row>
    <row r="23" spans="1:2">
      <c r="A23" t="s">
        <v>115</v>
      </c>
      <c r="B23">
        <v>292</v>
      </c>
    </row>
    <row r="24" spans="1:2">
      <c r="A24" t="s">
        <v>145</v>
      </c>
      <c r="B24">
        <v>290</v>
      </c>
    </row>
    <row r="25" spans="1:2">
      <c r="A25" t="s">
        <v>23</v>
      </c>
      <c r="B25">
        <v>262</v>
      </c>
    </row>
    <row r="26" spans="1:2">
      <c r="A26" t="s">
        <v>149</v>
      </c>
      <c r="B26">
        <v>210</v>
      </c>
    </row>
    <row r="27" spans="1:2">
      <c r="A27" t="s">
        <v>45</v>
      </c>
      <c r="B27">
        <v>200</v>
      </c>
    </row>
    <row r="28" spans="1:2">
      <c r="A28" t="s">
        <v>63</v>
      </c>
      <c r="B28">
        <v>198</v>
      </c>
    </row>
    <row r="29" spans="1:2">
      <c r="A29" t="s">
        <v>7</v>
      </c>
      <c r="B29">
        <v>196</v>
      </c>
    </row>
    <row r="30" spans="1:2">
      <c r="A30" t="s">
        <v>1</v>
      </c>
      <c r="B30">
        <v>192</v>
      </c>
    </row>
    <row r="31" spans="1:2">
      <c r="A31" t="s">
        <v>26</v>
      </c>
      <c r="B31">
        <v>190</v>
      </c>
    </row>
    <row r="32" spans="1:2">
      <c r="A32" t="s">
        <v>6</v>
      </c>
      <c r="B32">
        <v>184</v>
      </c>
    </row>
    <row r="33" spans="1:2">
      <c r="A33" t="s">
        <v>102</v>
      </c>
      <c r="B33">
        <v>182</v>
      </c>
    </row>
    <row r="34" spans="1:2">
      <c r="A34" t="s">
        <v>56</v>
      </c>
      <c r="B34">
        <v>180</v>
      </c>
    </row>
    <row r="35" spans="1:2">
      <c r="A35" t="s">
        <v>130</v>
      </c>
      <c r="B35">
        <v>178</v>
      </c>
    </row>
    <row r="36" spans="1:2">
      <c r="A36" t="s">
        <v>431</v>
      </c>
      <c r="B36">
        <v>178</v>
      </c>
    </row>
    <row r="37" spans="1:2">
      <c r="A37" t="s">
        <v>238</v>
      </c>
      <c r="B37">
        <v>176</v>
      </c>
    </row>
    <row r="38" spans="1:2">
      <c r="A38" t="s">
        <v>113</v>
      </c>
      <c r="B38">
        <v>174</v>
      </c>
    </row>
    <row r="39" spans="1:2">
      <c r="A39" t="s">
        <v>52</v>
      </c>
      <c r="B39">
        <v>168</v>
      </c>
    </row>
    <row r="40" spans="1:2">
      <c r="A40" t="s">
        <v>10</v>
      </c>
      <c r="B40">
        <v>166</v>
      </c>
    </row>
    <row r="41" spans="1:2">
      <c r="A41" t="s">
        <v>13</v>
      </c>
      <c r="B41">
        <v>152</v>
      </c>
    </row>
    <row r="42" spans="1:2">
      <c r="A42" t="s">
        <v>182</v>
      </c>
      <c r="B42">
        <v>150</v>
      </c>
    </row>
    <row r="43" spans="1:2">
      <c r="A43" t="s">
        <v>120</v>
      </c>
      <c r="B43">
        <v>148</v>
      </c>
    </row>
    <row r="44" spans="1:2">
      <c r="A44" t="s">
        <v>135</v>
      </c>
      <c r="B44">
        <v>146</v>
      </c>
    </row>
    <row r="45" spans="1:2">
      <c r="A45" t="s">
        <v>539</v>
      </c>
      <c r="B45">
        <v>144</v>
      </c>
    </row>
    <row r="46" spans="1:2">
      <c r="A46" t="s">
        <v>150</v>
      </c>
      <c r="B46">
        <v>140</v>
      </c>
    </row>
    <row r="47" spans="1:2">
      <c r="A47" t="s">
        <v>61</v>
      </c>
      <c r="B47">
        <v>136</v>
      </c>
    </row>
    <row r="48" spans="1:2">
      <c r="A48" t="s">
        <v>95</v>
      </c>
      <c r="B48">
        <v>130</v>
      </c>
    </row>
    <row r="49" spans="1:2">
      <c r="A49" t="s">
        <v>558</v>
      </c>
      <c r="B49">
        <v>126</v>
      </c>
    </row>
    <row r="50" spans="1:2">
      <c r="A50" t="s">
        <v>561</v>
      </c>
      <c r="B50">
        <v>124</v>
      </c>
    </row>
    <row r="51" spans="1:2">
      <c r="A51" t="s">
        <v>121</v>
      </c>
      <c r="B51">
        <v>80</v>
      </c>
    </row>
    <row r="52" spans="1:2">
      <c r="A52" t="s">
        <v>119</v>
      </c>
      <c r="B52">
        <v>80</v>
      </c>
    </row>
    <row r="53" spans="1:2">
      <c r="A53" t="s">
        <v>71</v>
      </c>
      <c r="B53">
        <v>40</v>
      </c>
    </row>
    <row r="54" spans="1:2">
      <c r="A54" t="s">
        <v>22</v>
      </c>
      <c r="B54">
        <v>40</v>
      </c>
    </row>
    <row r="55" spans="1:2">
      <c r="A55" t="s">
        <v>20</v>
      </c>
      <c r="B55">
        <v>40</v>
      </c>
    </row>
    <row r="56" spans="1:2">
      <c r="A56" t="s">
        <v>142</v>
      </c>
      <c r="B56">
        <v>40</v>
      </c>
    </row>
    <row r="57" spans="1:2">
      <c r="A57" t="s">
        <v>154</v>
      </c>
      <c r="B57">
        <v>40</v>
      </c>
    </row>
    <row r="58" spans="1:2">
      <c r="A58" t="s">
        <v>564</v>
      </c>
      <c r="B58">
        <v>40</v>
      </c>
    </row>
    <row r="59" spans="1:2">
      <c r="A59" t="s">
        <v>565</v>
      </c>
      <c r="B59">
        <v>40</v>
      </c>
    </row>
    <row r="60" spans="1:2">
      <c r="A60" t="s">
        <v>146</v>
      </c>
      <c r="B60">
        <v>40</v>
      </c>
    </row>
  </sheetData>
  <sortState xmlns:xlrd2="http://schemas.microsoft.com/office/spreadsheetml/2017/richdata2" ref="A1:B60">
    <sortCondition descending="1" ref="B1:B60"/>
  </sortState>
  <dataConsolidate>
    <dataRefs count="2">
      <dataRef name="trailstop_1"/>
      <dataRef name="trailstop_2"/>
    </dataRefs>
  </dataConsolid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5"/>
  <sheetViews>
    <sheetView workbookViewId="0">
      <selection activeCell="C2" sqref="C2:C35"/>
    </sheetView>
  </sheetViews>
  <sheetFormatPr defaultColWidth="11.42578125" defaultRowHeight="15"/>
  <cols>
    <col min="1" max="2" width="11.42578125" style="11"/>
    <col min="3" max="3" width="17.7109375" style="11" bestFit="1" customWidth="1"/>
    <col min="4" max="16384" width="11.42578125" style="11"/>
  </cols>
  <sheetData>
    <row r="1" spans="1:25">
      <c r="A1" s="11" t="s">
        <v>29</v>
      </c>
      <c r="B1" s="11" t="s">
        <v>76</v>
      </c>
      <c r="C1" s="11" t="s">
        <v>0</v>
      </c>
      <c r="D1" s="11" t="s">
        <v>30</v>
      </c>
      <c r="E1" s="11" t="s">
        <v>31</v>
      </c>
      <c r="F1" s="11" t="s">
        <v>32</v>
      </c>
      <c r="G1" s="11" t="s">
        <v>42</v>
      </c>
      <c r="H1" s="11" t="s">
        <v>77</v>
      </c>
      <c r="I1" s="11" t="s">
        <v>33</v>
      </c>
      <c r="J1" s="11" t="s">
        <v>34</v>
      </c>
      <c r="K1" s="11" t="s">
        <v>43</v>
      </c>
      <c r="L1" s="11" t="s">
        <v>78</v>
      </c>
      <c r="M1" s="11" t="s">
        <v>35</v>
      </c>
      <c r="N1" s="11" t="s">
        <v>36</v>
      </c>
      <c r="O1" s="11" t="s">
        <v>44</v>
      </c>
      <c r="P1" s="11" t="s">
        <v>79</v>
      </c>
      <c r="Q1" s="11" t="s">
        <v>80</v>
      </c>
      <c r="R1" s="11" t="s">
        <v>81</v>
      </c>
      <c r="S1" s="11" t="s">
        <v>82</v>
      </c>
      <c r="T1" s="11" t="s">
        <v>83</v>
      </c>
      <c r="U1" s="11" t="s">
        <v>84</v>
      </c>
      <c r="V1" s="11" t="s">
        <v>85</v>
      </c>
      <c r="W1" s="11" t="s">
        <v>86</v>
      </c>
      <c r="X1" s="11" t="s">
        <v>87</v>
      </c>
      <c r="Y1" s="11" t="s">
        <v>37</v>
      </c>
    </row>
    <row r="2" spans="1:25">
      <c r="A2" s="11">
        <v>1</v>
      </c>
      <c r="B2" s="11">
        <v>28861</v>
      </c>
      <c r="C2" s="11" t="s">
        <v>431</v>
      </c>
      <c r="D2" s="11" t="s">
        <v>38</v>
      </c>
      <c r="E2" s="11">
        <v>17.5</v>
      </c>
      <c r="F2" s="11" t="s">
        <v>568</v>
      </c>
      <c r="G2" s="11" t="s">
        <v>569</v>
      </c>
      <c r="H2" s="11" t="s">
        <v>327</v>
      </c>
      <c r="I2" s="11">
        <v>17</v>
      </c>
      <c r="J2" s="11" t="s">
        <v>570</v>
      </c>
      <c r="K2" s="11" t="s">
        <v>571</v>
      </c>
      <c r="L2" s="11" t="s">
        <v>327</v>
      </c>
      <c r="M2" s="11">
        <v>14.25</v>
      </c>
      <c r="N2" s="11" t="s">
        <v>572</v>
      </c>
      <c r="O2" s="11" t="s">
        <v>573</v>
      </c>
      <c r="P2" s="11" t="s">
        <v>327</v>
      </c>
      <c r="Q2" s="11">
        <v>12.75</v>
      </c>
      <c r="R2" s="11" t="s">
        <v>574</v>
      </c>
      <c r="S2" s="11" t="s">
        <v>575</v>
      </c>
      <c r="T2" s="11" t="s">
        <v>327</v>
      </c>
      <c r="U2" s="11">
        <v>12.5</v>
      </c>
      <c r="V2" s="11" t="s">
        <v>576</v>
      </c>
      <c r="W2" s="11" t="s">
        <v>577</v>
      </c>
      <c r="X2" s="11" t="s">
        <v>327</v>
      </c>
      <c r="Y2" s="11">
        <v>74</v>
      </c>
    </row>
    <row r="3" spans="1:25">
      <c r="A3" s="11">
        <v>2</v>
      </c>
      <c r="B3" s="11">
        <v>8124</v>
      </c>
      <c r="C3" s="11" t="s">
        <v>103</v>
      </c>
      <c r="D3" s="11" t="s">
        <v>38</v>
      </c>
      <c r="E3" s="11">
        <v>15</v>
      </c>
      <c r="F3" s="11" t="s">
        <v>578</v>
      </c>
      <c r="G3" s="11" t="s">
        <v>579</v>
      </c>
      <c r="H3" s="11" t="s">
        <v>327</v>
      </c>
      <c r="I3" s="11">
        <v>14.5</v>
      </c>
      <c r="J3" s="11" t="s">
        <v>580</v>
      </c>
      <c r="K3" s="11" t="s">
        <v>581</v>
      </c>
      <c r="L3" s="11" t="s">
        <v>327</v>
      </c>
      <c r="M3" s="11">
        <v>14</v>
      </c>
      <c r="N3" s="11" t="s">
        <v>582</v>
      </c>
      <c r="O3" s="11" t="s">
        <v>583</v>
      </c>
      <c r="P3" s="11" t="s">
        <v>327</v>
      </c>
      <c r="Q3" s="11">
        <v>13</v>
      </c>
      <c r="R3" s="11" t="s">
        <v>584</v>
      </c>
      <c r="S3" s="11" t="s">
        <v>585</v>
      </c>
      <c r="T3" s="11" t="s">
        <v>88</v>
      </c>
      <c r="U3" s="11">
        <v>0</v>
      </c>
      <c r="Y3" s="11">
        <v>56.5</v>
      </c>
    </row>
    <row r="4" spans="1:25">
      <c r="A4" s="11">
        <v>3</v>
      </c>
      <c r="B4" s="11">
        <v>27985</v>
      </c>
      <c r="C4" s="11" t="s">
        <v>50</v>
      </c>
      <c r="D4" s="11" t="s">
        <v>38</v>
      </c>
      <c r="E4" s="11">
        <v>15</v>
      </c>
      <c r="F4" s="11" t="s">
        <v>586</v>
      </c>
      <c r="G4" s="11" t="s">
        <v>587</v>
      </c>
      <c r="H4" s="11" t="s">
        <v>327</v>
      </c>
      <c r="I4" s="11">
        <v>14</v>
      </c>
      <c r="J4" s="11" t="s">
        <v>588</v>
      </c>
      <c r="K4" s="11" t="s">
        <v>589</v>
      </c>
      <c r="L4" s="11" t="s">
        <v>327</v>
      </c>
      <c r="M4" s="11">
        <v>13.75</v>
      </c>
      <c r="N4" s="11" t="s">
        <v>590</v>
      </c>
      <c r="O4" s="11" t="s">
        <v>591</v>
      </c>
      <c r="P4" s="11" t="s">
        <v>327</v>
      </c>
      <c r="Q4" s="11">
        <v>13</v>
      </c>
      <c r="R4" s="11" t="s">
        <v>588</v>
      </c>
      <c r="S4" s="11" t="s">
        <v>592</v>
      </c>
      <c r="T4" s="11" t="s">
        <v>327</v>
      </c>
      <c r="U4" s="11">
        <v>0</v>
      </c>
      <c r="Y4" s="11">
        <v>55.75</v>
      </c>
    </row>
    <row r="5" spans="1:25">
      <c r="A5" s="11">
        <v>4</v>
      </c>
      <c r="B5" s="11">
        <v>898</v>
      </c>
      <c r="C5" s="11" t="s">
        <v>4</v>
      </c>
      <c r="D5" s="11" t="s">
        <v>38</v>
      </c>
      <c r="E5" s="11">
        <v>14.25</v>
      </c>
      <c r="F5" s="11" t="s">
        <v>593</v>
      </c>
      <c r="G5" s="11" t="s">
        <v>594</v>
      </c>
      <c r="H5" s="11" t="s">
        <v>327</v>
      </c>
      <c r="I5" s="11">
        <v>12.25</v>
      </c>
      <c r="J5" s="11" t="s">
        <v>595</v>
      </c>
      <c r="K5" s="11" t="s">
        <v>582</v>
      </c>
      <c r="L5" s="11" t="s">
        <v>327</v>
      </c>
      <c r="M5" s="11">
        <v>12</v>
      </c>
      <c r="N5" s="11" t="s">
        <v>596</v>
      </c>
      <c r="O5" s="11" t="s">
        <v>597</v>
      </c>
      <c r="P5" s="11" t="s">
        <v>327</v>
      </c>
      <c r="Q5" s="11">
        <v>12</v>
      </c>
      <c r="R5" s="11" t="s">
        <v>598</v>
      </c>
      <c r="S5" s="11" t="s">
        <v>599</v>
      </c>
      <c r="T5" s="11" t="s">
        <v>327</v>
      </c>
      <c r="U5" s="11">
        <v>0</v>
      </c>
      <c r="Y5" s="11">
        <v>50.5</v>
      </c>
    </row>
    <row r="6" spans="1:25">
      <c r="A6" s="11">
        <v>5</v>
      </c>
      <c r="B6" s="11">
        <v>5806</v>
      </c>
      <c r="C6" s="11" t="s">
        <v>102</v>
      </c>
      <c r="D6" s="11" t="s">
        <v>39</v>
      </c>
      <c r="E6" s="11">
        <v>12.75</v>
      </c>
      <c r="F6" s="11" t="s">
        <v>600</v>
      </c>
      <c r="G6" s="11" t="s">
        <v>601</v>
      </c>
      <c r="H6" s="11" t="s">
        <v>327</v>
      </c>
      <c r="I6" s="11">
        <v>12.5</v>
      </c>
      <c r="J6" s="11" t="s">
        <v>602</v>
      </c>
      <c r="K6" s="11" t="s">
        <v>603</v>
      </c>
      <c r="L6" s="11" t="s">
        <v>327</v>
      </c>
      <c r="M6" s="11">
        <v>12</v>
      </c>
      <c r="N6" s="11" t="s">
        <v>600</v>
      </c>
      <c r="O6" s="11" t="s">
        <v>604</v>
      </c>
      <c r="P6" s="11" t="s">
        <v>327</v>
      </c>
      <c r="Q6" s="11">
        <v>12</v>
      </c>
      <c r="R6" s="11" t="s">
        <v>605</v>
      </c>
      <c r="S6" s="11" t="s">
        <v>606</v>
      </c>
      <c r="T6" s="11" t="s">
        <v>327</v>
      </c>
      <c r="U6" s="11">
        <v>0</v>
      </c>
      <c r="Y6" s="11">
        <v>49.25</v>
      </c>
    </row>
    <row r="7" spans="1:25">
      <c r="A7" s="11">
        <v>6</v>
      </c>
      <c r="B7" s="11">
        <v>35600</v>
      </c>
      <c r="C7" s="11" t="s">
        <v>121</v>
      </c>
      <c r="D7" s="11" t="s">
        <v>38</v>
      </c>
      <c r="E7" s="11">
        <v>21</v>
      </c>
      <c r="F7" s="11" t="s">
        <v>607</v>
      </c>
      <c r="G7" s="11" t="s">
        <v>608</v>
      </c>
      <c r="H7" s="11" t="s">
        <v>327</v>
      </c>
      <c r="I7" s="11">
        <v>14.5</v>
      </c>
      <c r="J7" s="11" t="s">
        <v>609</v>
      </c>
      <c r="K7" s="11" t="s">
        <v>610</v>
      </c>
      <c r="L7" s="11" t="s">
        <v>327</v>
      </c>
      <c r="M7" s="11">
        <v>13.5</v>
      </c>
      <c r="N7" s="11" t="s">
        <v>611</v>
      </c>
      <c r="O7" s="11" t="s">
        <v>612</v>
      </c>
      <c r="P7" s="11" t="s">
        <v>327</v>
      </c>
      <c r="Q7" s="11">
        <v>0</v>
      </c>
      <c r="U7" s="11">
        <v>0</v>
      </c>
      <c r="Y7" s="11">
        <v>49</v>
      </c>
    </row>
    <row r="8" spans="1:25">
      <c r="A8" s="11">
        <v>7</v>
      </c>
      <c r="B8" s="11">
        <v>13085</v>
      </c>
      <c r="C8" s="11" t="s">
        <v>28</v>
      </c>
      <c r="D8" s="11" t="s">
        <v>38</v>
      </c>
      <c r="E8" s="11">
        <v>15.5</v>
      </c>
      <c r="F8" s="11" t="s">
        <v>602</v>
      </c>
      <c r="G8" s="11" t="s">
        <v>613</v>
      </c>
      <c r="H8" s="11" t="s">
        <v>327</v>
      </c>
      <c r="I8" s="11">
        <v>15.25</v>
      </c>
      <c r="J8" s="11" t="s">
        <v>602</v>
      </c>
      <c r="K8" s="11" t="s">
        <v>614</v>
      </c>
      <c r="L8" s="11" t="s">
        <v>327</v>
      </c>
      <c r="M8" s="11">
        <v>14.5</v>
      </c>
      <c r="N8" s="11" t="s">
        <v>602</v>
      </c>
      <c r="O8" s="11" t="s">
        <v>615</v>
      </c>
      <c r="P8" s="11" t="s">
        <v>327</v>
      </c>
      <c r="Q8" s="11">
        <v>0</v>
      </c>
      <c r="U8" s="11">
        <v>0</v>
      </c>
      <c r="Y8" s="11">
        <v>45.25</v>
      </c>
    </row>
    <row r="9" spans="1:25">
      <c r="A9" s="11">
        <v>8</v>
      </c>
      <c r="B9" s="11">
        <v>37757</v>
      </c>
      <c r="C9" s="11" t="s">
        <v>168</v>
      </c>
      <c r="D9" s="11" t="s">
        <v>38</v>
      </c>
      <c r="E9" s="11">
        <v>15.25</v>
      </c>
      <c r="F9" s="11" t="s">
        <v>616</v>
      </c>
      <c r="G9" s="11" t="s">
        <v>607</v>
      </c>
      <c r="H9" s="11" t="s">
        <v>327</v>
      </c>
      <c r="I9" s="11">
        <v>14.5</v>
      </c>
      <c r="J9" s="11" t="s">
        <v>617</v>
      </c>
      <c r="K9" s="11" t="s">
        <v>618</v>
      </c>
      <c r="L9" s="11" t="s">
        <v>88</v>
      </c>
      <c r="M9" s="11">
        <v>14.25</v>
      </c>
      <c r="N9" s="11" t="s">
        <v>619</v>
      </c>
      <c r="O9" s="11" t="s">
        <v>579</v>
      </c>
      <c r="P9" s="11" t="s">
        <v>327</v>
      </c>
      <c r="Q9" s="11">
        <v>0</v>
      </c>
      <c r="U9" s="11">
        <v>0</v>
      </c>
      <c r="Y9" s="11">
        <v>44</v>
      </c>
    </row>
    <row r="10" spans="1:25">
      <c r="A10" s="11">
        <v>9</v>
      </c>
      <c r="B10" s="11">
        <v>37566</v>
      </c>
      <c r="C10" s="11" t="s">
        <v>120</v>
      </c>
      <c r="D10" s="11" t="s">
        <v>38</v>
      </c>
      <c r="E10" s="11">
        <v>17.5</v>
      </c>
      <c r="F10" s="11" t="s">
        <v>613</v>
      </c>
      <c r="G10" s="11" t="s">
        <v>620</v>
      </c>
      <c r="H10" s="11" t="s">
        <v>327</v>
      </c>
      <c r="I10" s="11">
        <v>12</v>
      </c>
      <c r="J10" s="11" t="s">
        <v>621</v>
      </c>
      <c r="K10" s="11" t="s">
        <v>622</v>
      </c>
      <c r="L10" s="11" t="s">
        <v>327</v>
      </c>
      <c r="M10" s="11">
        <v>12</v>
      </c>
      <c r="N10" s="11" t="s">
        <v>623</v>
      </c>
      <c r="O10" s="11" t="s">
        <v>624</v>
      </c>
      <c r="P10" s="11" t="s">
        <v>327</v>
      </c>
      <c r="Q10" s="11">
        <v>0</v>
      </c>
      <c r="U10" s="11">
        <v>0</v>
      </c>
      <c r="Y10" s="11">
        <v>41.5</v>
      </c>
    </row>
    <row r="11" spans="1:25">
      <c r="A11" s="11">
        <v>10</v>
      </c>
      <c r="B11" s="11">
        <v>28116</v>
      </c>
      <c r="C11" s="11" t="s">
        <v>59</v>
      </c>
      <c r="D11" s="11" t="s">
        <v>38</v>
      </c>
      <c r="E11" s="11">
        <v>18</v>
      </c>
      <c r="F11" s="11" t="s">
        <v>625</v>
      </c>
      <c r="G11" s="11" t="s">
        <v>626</v>
      </c>
      <c r="H11" s="11" t="s">
        <v>327</v>
      </c>
      <c r="I11" s="11">
        <v>12.75</v>
      </c>
      <c r="J11" s="11" t="s">
        <v>627</v>
      </c>
      <c r="K11" s="11" t="s">
        <v>628</v>
      </c>
      <c r="L11" s="11" t="s">
        <v>327</v>
      </c>
      <c r="M11" s="11">
        <v>0</v>
      </c>
      <c r="Q11" s="11">
        <v>0</v>
      </c>
      <c r="U11" s="11">
        <v>0</v>
      </c>
      <c r="Y11" s="11">
        <v>30.75</v>
      </c>
    </row>
    <row r="12" spans="1:25">
      <c r="A12" s="11">
        <v>11</v>
      </c>
      <c r="B12" s="11">
        <v>30678</v>
      </c>
      <c r="C12" s="11" t="s">
        <v>238</v>
      </c>
      <c r="D12" s="11" t="s">
        <v>38</v>
      </c>
      <c r="E12" s="11">
        <v>15</v>
      </c>
      <c r="F12" s="11" t="s">
        <v>629</v>
      </c>
      <c r="G12" s="11" t="s">
        <v>630</v>
      </c>
      <c r="H12" s="11" t="s">
        <v>327</v>
      </c>
      <c r="I12" s="11">
        <v>14.75</v>
      </c>
      <c r="J12" s="11" t="s">
        <v>631</v>
      </c>
      <c r="K12" s="11" t="s">
        <v>632</v>
      </c>
      <c r="L12" s="11" t="s">
        <v>327</v>
      </c>
      <c r="M12" s="11">
        <v>0</v>
      </c>
      <c r="Q12" s="11">
        <v>0</v>
      </c>
      <c r="U12" s="11">
        <v>0</v>
      </c>
      <c r="Y12" s="11">
        <v>29.75</v>
      </c>
    </row>
    <row r="13" spans="1:25">
      <c r="A13" s="11">
        <v>12</v>
      </c>
      <c r="B13" s="11">
        <v>31968</v>
      </c>
      <c r="C13" s="11" t="s">
        <v>561</v>
      </c>
      <c r="E13" s="11">
        <v>15.25</v>
      </c>
      <c r="F13" s="11" t="s">
        <v>633</v>
      </c>
      <c r="G13" s="11" t="s">
        <v>634</v>
      </c>
      <c r="H13" s="11" t="s">
        <v>327</v>
      </c>
      <c r="I13" s="11">
        <v>12.25</v>
      </c>
      <c r="J13" s="11" t="s">
        <v>635</v>
      </c>
      <c r="K13" s="11" t="s">
        <v>636</v>
      </c>
      <c r="L13" s="11" t="s">
        <v>327</v>
      </c>
      <c r="M13" s="11">
        <v>0</v>
      </c>
      <c r="Q13" s="11">
        <v>0</v>
      </c>
      <c r="U13" s="11">
        <v>0</v>
      </c>
      <c r="Y13" s="11">
        <v>27.5</v>
      </c>
    </row>
    <row r="14" spans="1:25">
      <c r="A14" s="11">
        <v>13</v>
      </c>
      <c r="B14" s="11">
        <v>13876</v>
      </c>
      <c r="C14" s="11" t="s">
        <v>16</v>
      </c>
      <c r="D14" s="11" t="s">
        <v>38</v>
      </c>
      <c r="E14" s="11">
        <v>14.25</v>
      </c>
      <c r="F14" s="11" t="s">
        <v>625</v>
      </c>
      <c r="G14" s="11" t="s">
        <v>637</v>
      </c>
      <c r="H14" s="11" t="s">
        <v>327</v>
      </c>
      <c r="I14" s="11">
        <v>12.5</v>
      </c>
      <c r="J14" s="11" t="s">
        <v>638</v>
      </c>
      <c r="K14" s="11" t="s">
        <v>639</v>
      </c>
      <c r="L14" s="11" t="s">
        <v>327</v>
      </c>
      <c r="M14" s="11">
        <v>0</v>
      </c>
      <c r="Q14" s="11">
        <v>0</v>
      </c>
      <c r="U14" s="11">
        <v>0</v>
      </c>
      <c r="Y14" s="11">
        <v>26.75</v>
      </c>
    </row>
    <row r="15" spans="1:25">
      <c r="A15" s="11">
        <v>14</v>
      </c>
      <c r="B15" s="11">
        <v>23968</v>
      </c>
      <c r="C15" s="11" t="s">
        <v>57</v>
      </c>
      <c r="D15" s="11" t="s">
        <v>38</v>
      </c>
      <c r="E15" s="11">
        <v>14.25</v>
      </c>
      <c r="F15" s="11" t="s">
        <v>640</v>
      </c>
      <c r="G15" s="11" t="s">
        <v>602</v>
      </c>
      <c r="H15" s="11" t="s">
        <v>327</v>
      </c>
      <c r="I15" s="11">
        <v>12</v>
      </c>
      <c r="J15" s="11" t="s">
        <v>570</v>
      </c>
      <c r="K15" s="11" t="s">
        <v>571</v>
      </c>
      <c r="L15" s="11" t="s">
        <v>327</v>
      </c>
      <c r="M15" s="11">
        <v>0</v>
      </c>
      <c r="Q15" s="11">
        <v>0</v>
      </c>
      <c r="U15" s="11">
        <v>0</v>
      </c>
      <c r="Y15" s="11">
        <v>26.25</v>
      </c>
    </row>
    <row r="16" spans="1:25">
      <c r="A16" s="11">
        <v>15</v>
      </c>
      <c r="B16" s="11">
        <v>34896</v>
      </c>
      <c r="C16" s="11" t="s">
        <v>119</v>
      </c>
      <c r="D16" s="11" t="s">
        <v>38</v>
      </c>
      <c r="E16" s="11">
        <v>13.75</v>
      </c>
      <c r="F16" s="11" t="s">
        <v>616</v>
      </c>
      <c r="G16" s="11" t="s">
        <v>641</v>
      </c>
      <c r="H16" s="11" t="s">
        <v>88</v>
      </c>
      <c r="I16" s="11">
        <v>12.5</v>
      </c>
      <c r="J16" s="11" t="s">
        <v>595</v>
      </c>
      <c r="K16" s="11" t="s">
        <v>642</v>
      </c>
      <c r="L16" s="11" t="s">
        <v>327</v>
      </c>
      <c r="M16" s="11">
        <v>0</v>
      </c>
      <c r="Q16" s="11">
        <v>0</v>
      </c>
      <c r="U16" s="11">
        <v>0</v>
      </c>
      <c r="Y16" s="11">
        <v>26.25</v>
      </c>
    </row>
    <row r="17" spans="1:25">
      <c r="A17" s="11">
        <v>16</v>
      </c>
      <c r="B17" s="11">
        <v>24616</v>
      </c>
      <c r="C17" s="11" t="s">
        <v>52</v>
      </c>
      <c r="D17" s="11" t="s">
        <v>38</v>
      </c>
      <c r="E17" s="11">
        <v>13</v>
      </c>
      <c r="F17" s="11" t="s">
        <v>643</v>
      </c>
      <c r="G17" s="11" t="s">
        <v>644</v>
      </c>
      <c r="H17" s="11" t="s">
        <v>327</v>
      </c>
      <c r="I17" s="11">
        <v>12</v>
      </c>
      <c r="J17" s="11" t="s">
        <v>645</v>
      </c>
      <c r="K17" s="11" t="s">
        <v>646</v>
      </c>
      <c r="L17" s="11" t="s">
        <v>327</v>
      </c>
      <c r="M17" s="11">
        <v>0</v>
      </c>
      <c r="Q17" s="11">
        <v>0</v>
      </c>
      <c r="U17" s="11">
        <v>0</v>
      </c>
      <c r="Y17" s="11">
        <v>25</v>
      </c>
    </row>
    <row r="18" spans="1:25">
      <c r="A18" s="11">
        <v>17</v>
      </c>
      <c r="B18" s="11">
        <v>31365</v>
      </c>
      <c r="C18" s="11" t="s">
        <v>98</v>
      </c>
      <c r="D18" s="11" t="s">
        <v>38</v>
      </c>
      <c r="E18" s="11">
        <v>12.75</v>
      </c>
      <c r="F18" s="11" t="s">
        <v>647</v>
      </c>
      <c r="G18" s="11" t="s">
        <v>648</v>
      </c>
      <c r="H18" s="11" t="s">
        <v>327</v>
      </c>
      <c r="I18" s="11">
        <v>12</v>
      </c>
      <c r="J18" s="11" t="s">
        <v>649</v>
      </c>
      <c r="K18" s="11" t="s">
        <v>650</v>
      </c>
      <c r="L18" s="11" t="s">
        <v>327</v>
      </c>
      <c r="M18" s="11">
        <v>0</v>
      </c>
      <c r="Q18" s="11">
        <v>0</v>
      </c>
      <c r="U18" s="11">
        <v>0</v>
      </c>
      <c r="Y18" s="11">
        <v>24.75</v>
      </c>
    </row>
    <row r="19" spans="1:25">
      <c r="A19" s="11">
        <v>18</v>
      </c>
      <c r="B19" s="11">
        <v>1407</v>
      </c>
      <c r="C19" s="11" t="s">
        <v>8</v>
      </c>
      <c r="D19" s="11" t="s">
        <v>38</v>
      </c>
      <c r="E19" s="11">
        <v>12.5</v>
      </c>
      <c r="F19" s="11" t="s">
        <v>651</v>
      </c>
      <c r="G19" s="11" t="s">
        <v>651</v>
      </c>
      <c r="H19" s="11" t="s">
        <v>327</v>
      </c>
      <c r="I19" s="11">
        <v>12.25</v>
      </c>
      <c r="J19" s="11" t="s">
        <v>652</v>
      </c>
      <c r="K19" s="11" t="s">
        <v>653</v>
      </c>
      <c r="L19" s="11" t="s">
        <v>327</v>
      </c>
      <c r="M19" s="11">
        <v>0</v>
      </c>
      <c r="Q19" s="11">
        <v>0</v>
      </c>
      <c r="U19" s="11">
        <v>0</v>
      </c>
      <c r="Y19" s="11">
        <v>24.75</v>
      </c>
    </row>
    <row r="20" spans="1:25">
      <c r="A20" s="11">
        <v>19</v>
      </c>
      <c r="B20" s="11">
        <v>12866</v>
      </c>
      <c r="C20" s="11" t="s">
        <v>51</v>
      </c>
      <c r="D20" s="11" t="s">
        <v>38</v>
      </c>
      <c r="E20" s="11">
        <v>16</v>
      </c>
      <c r="F20" s="11" t="s">
        <v>654</v>
      </c>
      <c r="G20" s="11" t="s">
        <v>629</v>
      </c>
      <c r="H20" s="11" t="s">
        <v>327</v>
      </c>
      <c r="I20" s="11">
        <v>0</v>
      </c>
      <c r="M20" s="11">
        <v>0</v>
      </c>
      <c r="Q20" s="11">
        <v>0</v>
      </c>
      <c r="U20" s="11">
        <v>0</v>
      </c>
      <c r="Y20" s="11">
        <v>16</v>
      </c>
    </row>
    <row r="21" spans="1:25">
      <c r="A21" s="11">
        <v>20</v>
      </c>
      <c r="B21" s="11">
        <v>2262</v>
      </c>
      <c r="C21" s="11" t="s">
        <v>26</v>
      </c>
      <c r="D21" s="11" t="s">
        <v>38</v>
      </c>
      <c r="E21" s="11">
        <v>14.5</v>
      </c>
      <c r="F21" s="11" t="s">
        <v>655</v>
      </c>
      <c r="G21" s="11" t="s">
        <v>655</v>
      </c>
      <c r="H21" s="11" t="s">
        <v>88</v>
      </c>
      <c r="I21" s="11">
        <v>0</v>
      </c>
      <c r="M21" s="11">
        <v>0</v>
      </c>
      <c r="Q21" s="11">
        <v>0</v>
      </c>
      <c r="U21" s="11">
        <v>0</v>
      </c>
      <c r="Y21" s="11">
        <v>14.5</v>
      </c>
    </row>
    <row r="22" spans="1:25">
      <c r="A22" s="11">
        <v>21</v>
      </c>
      <c r="B22" s="11">
        <v>3903</v>
      </c>
      <c r="C22" s="11" t="s">
        <v>11</v>
      </c>
      <c r="D22" s="11" t="s">
        <v>38</v>
      </c>
      <c r="E22" s="11">
        <v>14</v>
      </c>
      <c r="F22" s="11" t="s">
        <v>656</v>
      </c>
      <c r="G22" s="11" t="s">
        <v>657</v>
      </c>
      <c r="H22" s="11" t="s">
        <v>327</v>
      </c>
      <c r="I22" s="11">
        <v>0</v>
      </c>
      <c r="M22" s="11">
        <v>0</v>
      </c>
      <c r="Q22" s="11">
        <v>0</v>
      </c>
      <c r="U22" s="11">
        <v>0</v>
      </c>
      <c r="Y22" s="11">
        <v>14</v>
      </c>
    </row>
    <row r="23" spans="1:25">
      <c r="A23" s="11">
        <v>22</v>
      </c>
      <c r="B23" s="11">
        <v>11031</v>
      </c>
      <c r="C23" s="11" t="s">
        <v>71</v>
      </c>
      <c r="D23" s="11" t="s">
        <v>38</v>
      </c>
      <c r="E23" s="11">
        <v>12.75</v>
      </c>
      <c r="F23" s="11" t="s">
        <v>658</v>
      </c>
      <c r="G23" s="11" t="s">
        <v>659</v>
      </c>
      <c r="H23" s="11" t="s">
        <v>327</v>
      </c>
      <c r="I23" s="11">
        <v>0</v>
      </c>
      <c r="M23" s="11">
        <v>0</v>
      </c>
      <c r="Q23" s="11">
        <v>0</v>
      </c>
      <c r="U23" s="11">
        <v>0</v>
      </c>
      <c r="Y23" s="11">
        <v>12.75</v>
      </c>
    </row>
    <row r="24" spans="1:25">
      <c r="A24" s="11">
        <v>23</v>
      </c>
      <c r="B24" s="11">
        <v>2443</v>
      </c>
      <c r="C24" s="11" t="s">
        <v>48</v>
      </c>
      <c r="D24" s="11" t="s">
        <v>38</v>
      </c>
      <c r="E24" s="11">
        <v>12.75</v>
      </c>
      <c r="F24" s="11" t="s">
        <v>660</v>
      </c>
      <c r="G24" s="11" t="s">
        <v>661</v>
      </c>
      <c r="H24" s="11" t="s">
        <v>327</v>
      </c>
      <c r="I24" s="11">
        <v>0</v>
      </c>
      <c r="M24" s="11">
        <v>0</v>
      </c>
      <c r="Q24" s="11">
        <v>0</v>
      </c>
      <c r="U24" s="11">
        <v>0</v>
      </c>
      <c r="Y24" s="11">
        <v>12.75</v>
      </c>
    </row>
    <row r="25" spans="1:25">
      <c r="A25" s="11">
        <v>24</v>
      </c>
      <c r="B25" s="11">
        <v>27972</v>
      </c>
      <c r="C25" s="11" t="s">
        <v>60</v>
      </c>
      <c r="D25" s="11" t="s">
        <v>40</v>
      </c>
      <c r="E25" s="11">
        <v>0</v>
      </c>
      <c r="I25" s="11">
        <v>0</v>
      </c>
      <c r="M25" s="11">
        <v>0</v>
      </c>
      <c r="Q25" s="11">
        <v>0</v>
      </c>
      <c r="U25" s="11">
        <v>0</v>
      </c>
      <c r="Y25" s="11">
        <v>0</v>
      </c>
    </row>
    <row r="26" spans="1:25">
      <c r="A26" s="11">
        <v>25</v>
      </c>
      <c r="B26" s="11">
        <v>10656</v>
      </c>
      <c r="C26" s="11" t="s">
        <v>10</v>
      </c>
      <c r="D26" s="11" t="s">
        <v>482</v>
      </c>
      <c r="E26" s="11">
        <v>0</v>
      </c>
      <c r="I26" s="11">
        <v>0</v>
      </c>
      <c r="M26" s="11">
        <v>0</v>
      </c>
      <c r="Q26" s="11">
        <v>0</v>
      </c>
      <c r="U26" s="11">
        <v>0</v>
      </c>
      <c r="Y26" s="11">
        <v>0</v>
      </c>
    </row>
    <row r="27" spans="1:25">
      <c r="A27" s="11">
        <v>26</v>
      </c>
      <c r="B27" s="11">
        <v>41439</v>
      </c>
      <c r="C27" s="11" t="s">
        <v>662</v>
      </c>
      <c r="E27" s="11">
        <v>0</v>
      </c>
      <c r="I27" s="11">
        <v>0</v>
      </c>
      <c r="M27" s="11">
        <v>0</v>
      </c>
      <c r="Q27" s="11">
        <v>0</v>
      </c>
      <c r="U27" s="11">
        <v>0</v>
      </c>
      <c r="Y27" s="11">
        <v>0</v>
      </c>
    </row>
    <row r="28" spans="1:25">
      <c r="A28" s="11">
        <v>27</v>
      </c>
      <c r="B28" s="11">
        <v>28043</v>
      </c>
      <c r="C28" s="11" t="s">
        <v>56</v>
      </c>
      <c r="D28" s="11" t="s">
        <v>38</v>
      </c>
      <c r="E28" s="11">
        <v>0</v>
      </c>
      <c r="I28" s="11">
        <v>0</v>
      </c>
      <c r="M28" s="11">
        <v>0</v>
      </c>
      <c r="Q28" s="11">
        <v>0</v>
      </c>
      <c r="U28" s="11">
        <v>0</v>
      </c>
      <c r="Y28" s="11">
        <v>0</v>
      </c>
    </row>
    <row r="29" spans="1:25">
      <c r="A29" s="11">
        <v>28</v>
      </c>
      <c r="B29" s="11">
        <v>16582</v>
      </c>
      <c r="C29" s="11" t="s">
        <v>25</v>
      </c>
      <c r="D29" s="11" t="s">
        <v>38</v>
      </c>
      <c r="E29" s="11">
        <v>0</v>
      </c>
      <c r="I29" s="11">
        <v>0</v>
      </c>
      <c r="M29" s="11">
        <v>0</v>
      </c>
      <c r="Q29" s="11">
        <v>0</v>
      </c>
      <c r="U29" s="11">
        <v>0</v>
      </c>
      <c r="Y29" s="11">
        <v>0</v>
      </c>
    </row>
    <row r="30" spans="1:25">
      <c r="A30" s="11">
        <v>29</v>
      </c>
      <c r="B30" s="11">
        <v>28144</v>
      </c>
      <c r="C30" s="11" t="s">
        <v>182</v>
      </c>
      <c r="D30" s="11" t="s">
        <v>38</v>
      </c>
      <c r="E30" s="11">
        <v>0</v>
      </c>
      <c r="I30" s="11">
        <v>0</v>
      </c>
      <c r="M30" s="11">
        <v>0</v>
      </c>
      <c r="Q30" s="11">
        <v>0</v>
      </c>
      <c r="U30" s="11">
        <v>0</v>
      </c>
      <c r="Y30" s="11">
        <v>0</v>
      </c>
    </row>
    <row r="31" spans="1:25">
      <c r="A31" s="11">
        <v>30</v>
      </c>
      <c r="B31" s="11">
        <v>32335</v>
      </c>
      <c r="C31" s="11" t="s">
        <v>663</v>
      </c>
      <c r="D31" s="11" t="s">
        <v>38</v>
      </c>
      <c r="E31" s="11">
        <v>0</v>
      </c>
      <c r="I31" s="11">
        <v>0</v>
      </c>
      <c r="M31" s="11">
        <v>0</v>
      </c>
      <c r="Q31" s="11">
        <v>0</v>
      </c>
      <c r="U31" s="11">
        <v>0</v>
      </c>
      <c r="Y31" s="11">
        <v>0</v>
      </c>
    </row>
    <row r="32" spans="1:25">
      <c r="A32" s="11">
        <v>31</v>
      </c>
      <c r="B32" s="11">
        <v>24301</v>
      </c>
      <c r="C32" s="11" t="s">
        <v>58</v>
      </c>
      <c r="D32" s="11" t="s">
        <v>38</v>
      </c>
      <c r="E32" s="11">
        <v>0</v>
      </c>
      <c r="I32" s="11">
        <v>0</v>
      </c>
      <c r="M32" s="11">
        <v>0</v>
      </c>
      <c r="Q32" s="11">
        <v>0</v>
      </c>
      <c r="U32" s="11">
        <v>0</v>
      </c>
      <c r="Y32" s="11">
        <v>0</v>
      </c>
    </row>
    <row r="33" spans="1:25">
      <c r="A33" s="11">
        <v>32</v>
      </c>
      <c r="B33" s="11">
        <v>44871</v>
      </c>
      <c r="C33" s="11" t="s">
        <v>154</v>
      </c>
      <c r="D33" s="11" t="s">
        <v>38</v>
      </c>
      <c r="E33" s="11">
        <v>0</v>
      </c>
      <c r="I33" s="11">
        <v>0</v>
      </c>
      <c r="M33" s="11">
        <v>0</v>
      </c>
      <c r="Q33" s="11">
        <v>0</v>
      </c>
      <c r="U33" s="11">
        <v>0</v>
      </c>
      <c r="Y33" s="11">
        <v>0</v>
      </c>
    </row>
    <row r="34" spans="1:25">
      <c r="A34" s="11">
        <v>33</v>
      </c>
      <c r="B34" s="11">
        <v>25038</v>
      </c>
      <c r="C34" s="11" t="s">
        <v>664</v>
      </c>
      <c r="D34" s="11" t="s">
        <v>665</v>
      </c>
      <c r="E34" s="11">
        <v>0</v>
      </c>
      <c r="I34" s="11">
        <v>0</v>
      </c>
      <c r="M34" s="11">
        <v>0</v>
      </c>
      <c r="Q34" s="11">
        <v>0</v>
      </c>
      <c r="U34" s="11">
        <v>0</v>
      </c>
      <c r="Y34" s="11">
        <v>0</v>
      </c>
    </row>
    <row r="35" spans="1:25">
      <c r="A35" s="11">
        <v>34</v>
      </c>
      <c r="B35" s="11">
        <v>44391</v>
      </c>
      <c r="C35" s="11" t="s">
        <v>146</v>
      </c>
      <c r="D35" s="11" t="s">
        <v>38</v>
      </c>
      <c r="E35" s="11">
        <v>0</v>
      </c>
      <c r="I35" s="11">
        <v>0</v>
      </c>
      <c r="M35" s="11">
        <v>0</v>
      </c>
      <c r="Q35" s="11">
        <v>0</v>
      </c>
      <c r="U35" s="11">
        <v>0</v>
      </c>
      <c r="Y35" s="11">
        <v>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"/>
  <sheetViews>
    <sheetView workbookViewId="0">
      <selection activeCell="E2" sqref="E2"/>
    </sheetView>
  </sheetViews>
  <sheetFormatPr defaultColWidth="11.42578125" defaultRowHeight="12.75"/>
  <cols>
    <col min="1" max="1" width="16.85546875" bestFit="1" customWidth="1"/>
    <col min="4" max="4" width="18.85546875" customWidth="1"/>
    <col min="5" max="5" width="14" style="12" customWidth="1"/>
  </cols>
  <sheetData>
    <row r="1" spans="1:6">
      <c r="D1" s="13" t="s">
        <v>0</v>
      </c>
      <c r="E1" s="6" t="s">
        <v>666</v>
      </c>
    </row>
    <row r="2" spans="1:6" ht="14.25">
      <c r="A2" t="s">
        <v>50</v>
      </c>
      <c r="B2">
        <v>584</v>
      </c>
      <c r="C2">
        <v>1</v>
      </c>
      <c r="D2" t="s">
        <v>50</v>
      </c>
      <c r="E2" s="12">
        <v>3</v>
      </c>
      <c r="F2" s="14" t="s">
        <v>667</v>
      </c>
    </row>
    <row r="3" spans="1:6" ht="14.25">
      <c r="A3" t="s">
        <v>59</v>
      </c>
      <c r="B3">
        <v>558</v>
      </c>
      <c r="C3">
        <v>2</v>
      </c>
      <c r="D3" t="s">
        <v>51</v>
      </c>
      <c r="E3" s="12">
        <v>3</v>
      </c>
      <c r="F3" s="14" t="s">
        <v>667</v>
      </c>
    </row>
    <row r="4" spans="1:6" ht="14.25">
      <c r="A4" t="s">
        <v>51</v>
      </c>
      <c r="B4">
        <v>554</v>
      </c>
      <c r="C4">
        <v>3</v>
      </c>
      <c r="D4" t="s">
        <v>11</v>
      </c>
      <c r="E4" s="12">
        <v>3</v>
      </c>
      <c r="F4" s="14" t="s">
        <v>667</v>
      </c>
    </row>
    <row r="5" spans="1:6" ht="14.25">
      <c r="A5" t="s">
        <v>57</v>
      </c>
      <c r="B5">
        <v>552</v>
      </c>
      <c r="C5">
        <v>4</v>
      </c>
      <c r="D5" t="s">
        <v>59</v>
      </c>
      <c r="E5" s="12">
        <v>3</v>
      </c>
      <c r="F5" s="14" t="s">
        <v>667</v>
      </c>
    </row>
    <row r="6" spans="1:6" ht="14.25">
      <c r="A6" t="s">
        <v>28</v>
      </c>
      <c r="B6">
        <v>546</v>
      </c>
      <c r="C6">
        <v>5</v>
      </c>
      <c r="D6" t="s">
        <v>57</v>
      </c>
      <c r="E6" s="12">
        <v>3</v>
      </c>
      <c r="F6" s="14" t="s">
        <v>667</v>
      </c>
    </row>
    <row r="7" spans="1:6" ht="14.25">
      <c r="A7" t="s">
        <v>16</v>
      </c>
      <c r="B7">
        <v>532</v>
      </c>
      <c r="C7">
        <v>6</v>
      </c>
      <c r="D7" t="s">
        <v>98</v>
      </c>
      <c r="E7" s="12">
        <v>3</v>
      </c>
      <c r="F7" s="14" t="s">
        <v>667</v>
      </c>
    </row>
    <row r="8" spans="1:6" ht="14.25">
      <c r="A8" t="s">
        <v>11</v>
      </c>
      <c r="B8">
        <v>528</v>
      </c>
      <c r="C8">
        <v>7</v>
      </c>
      <c r="D8" t="s">
        <v>48</v>
      </c>
      <c r="E8" s="12">
        <v>3</v>
      </c>
      <c r="F8" s="14" t="s">
        <v>667</v>
      </c>
    </row>
    <row r="9" spans="1:6" ht="14.25">
      <c r="A9" t="s">
        <v>8</v>
      </c>
      <c r="B9">
        <v>518</v>
      </c>
      <c r="C9">
        <v>8</v>
      </c>
      <c r="D9" t="s">
        <v>8</v>
      </c>
      <c r="E9" s="12">
        <v>3</v>
      </c>
      <c r="F9" s="14" t="s">
        <v>667</v>
      </c>
    </row>
    <row r="10" spans="1:6" ht="14.25">
      <c r="A10" t="s">
        <v>103</v>
      </c>
      <c r="B10">
        <v>508</v>
      </c>
      <c r="C10">
        <v>9</v>
      </c>
      <c r="D10" t="s">
        <v>58</v>
      </c>
      <c r="E10" s="12">
        <v>3</v>
      </c>
      <c r="F10" s="14" t="s">
        <v>667</v>
      </c>
    </row>
    <row r="11" spans="1:6" ht="14.25">
      <c r="A11" t="s">
        <v>98</v>
      </c>
      <c r="B11">
        <v>506</v>
      </c>
      <c r="C11">
        <v>10</v>
      </c>
      <c r="D11" t="s">
        <v>60</v>
      </c>
      <c r="E11" s="12">
        <v>3</v>
      </c>
      <c r="F11" s="14" t="s">
        <v>667</v>
      </c>
    </row>
    <row r="12" spans="1:6" ht="14.25">
      <c r="A12" t="s">
        <v>48</v>
      </c>
      <c r="B12">
        <v>502</v>
      </c>
      <c r="C12">
        <v>11</v>
      </c>
      <c r="D12" t="s">
        <v>16</v>
      </c>
      <c r="E12" s="12">
        <v>3</v>
      </c>
      <c r="F12" s="14" t="s">
        <v>667</v>
      </c>
    </row>
    <row r="13" spans="1:6" ht="14.25">
      <c r="A13" t="s">
        <v>4</v>
      </c>
      <c r="B13">
        <v>496</v>
      </c>
      <c r="C13">
        <v>12</v>
      </c>
      <c r="D13" t="s">
        <v>28</v>
      </c>
      <c r="E13" s="12">
        <v>3</v>
      </c>
      <c r="F13" s="14" t="s">
        <v>667</v>
      </c>
    </row>
    <row r="14" spans="1:6" ht="14.25">
      <c r="A14" t="s">
        <v>168</v>
      </c>
      <c r="B14">
        <v>488</v>
      </c>
      <c r="C14">
        <v>13</v>
      </c>
      <c r="D14" t="s">
        <v>103</v>
      </c>
      <c r="E14" s="12">
        <v>3</v>
      </c>
      <c r="F14" s="14" t="s">
        <v>667</v>
      </c>
    </row>
    <row r="15" spans="1:6" ht="14.25">
      <c r="A15" t="s">
        <v>431</v>
      </c>
      <c r="B15">
        <v>378</v>
      </c>
      <c r="C15">
        <v>14</v>
      </c>
      <c r="D15" t="s">
        <v>25</v>
      </c>
      <c r="E15" s="12">
        <v>3</v>
      </c>
      <c r="F15" s="14" t="s">
        <v>667</v>
      </c>
    </row>
    <row r="16" spans="1:6" ht="14.25">
      <c r="A16" t="s">
        <v>102</v>
      </c>
      <c r="B16">
        <v>374</v>
      </c>
      <c r="C16">
        <v>15</v>
      </c>
      <c r="D16" t="s">
        <v>168</v>
      </c>
      <c r="E16" s="12">
        <v>3</v>
      </c>
      <c r="F16" s="14" t="s">
        <v>667</v>
      </c>
    </row>
    <row r="17" spans="1:6" ht="14.25">
      <c r="A17" t="s">
        <v>25</v>
      </c>
      <c r="B17">
        <v>370</v>
      </c>
      <c r="C17">
        <v>16</v>
      </c>
      <c r="D17" t="s">
        <v>4</v>
      </c>
      <c r="E17" s="12">
        <v>3</v>
      </c>
      <c r="F17" s="14" t="s">
        <v>667</v>
      </c>
    </row>
    <row r="18" spans="1:6" ht="14.25">
      <c r="A18" t="s">
        <v>93</v>
      </c>
      <c r="B18">
        <v>368</v>
      </c>
      <c r="C18">
        <v>17</v>
      </c>
      <c r="D18" t="s">
        <v>56</v>
      </c>
      <c r="E18" s="12">
        <v>3</v>
      </c>
      <c r="F18" s="14" t="s">
        <v>667</v>
      </c>
    </row>
    <row r="19" spans="1:6" ht="14.25">
      <c r="A19" t="s">
        <v>140</v>
      </c>
      <c r="B19">
        <v>358</v>
      </c>
      <c r="C19">
        <v>18</v>
      </c>
      <c r="D19" t="s">
        <v>102</v>
      </c>
      <c r="E19" s="12">
        <v>3</v>
      </c>
      <c r="F19" s="14" t="s">
        <v>667</v>
      </c>
    </row>
    <row r="20" spans="1:6" ht="14.25">
      <c r="A20" t="s">
        <v>58</v>
      </c>
      <c r="B20">
        <v>358</v>
      </c>
      <c r="C20">
        <v>19</v>
      </c>
      <c r="D20" t="s">
        <v>121</v>
      </c>
      <c r="E20" s="12">
        <v>3</v>
      </c>
      <c r="F20" s="14" t="s">
        <v>667</v>
      </c>
    </row>
    <row r="21" spans="1:6" ht="14.25">
      <c r="A21" t="s">
        <v>238</v>
      </c>
      <c r="B21">
        <v>356</v>
      </c>
      <c r="C21">
        <v>20</v>
      </c>
      <c r="D21" t="s">
        <v>26</v>
      </c>
      <c r="E21" s="12">
        <v>3</v>
      </c>
      <c r="F21" s="14" t="s">
        <v>667</v>
      </c>
    </row>
    <row r="22" spans="1:6" ht="14.25">
      <c r="A22" t="s">
        <v>24</v>
      </c>
      <c r="B22">
        <v>352</v>
      </c>
      <c r="C22">
        <v>21</v>
      </c>
      <c r="D22" t="s">
        <v>52</v>
      </c>
      <c r="E22" s="12">
        <v>3</v>
      </c>
      <c r="F22" s="14" t="s">
        <v>667</v>
      </c>
    </row>
    <row r="23" spans="1:6" ht="14.25">
      <c r="A23" t="s">
        <v>26</v>
      </c>
      <c r="B23">
        <v>352</v>
      </c>
      <c r="C23">
        <v>22</v>
      </c>
      <c r="D23" t="s">
        <v>119</v>
      </c>
      <c r="E23" s="12">
        <v>3</v>
      </c>
      <c r="F23" s="14" t="s">
        <v>667</v>
      </c>
    </row>
    <row r="24" spans="1:6" ht="14.25">
      <c r="A24" t="s">
        <v>60</v>
      </c>
      <c r="B24">
        <v>350</v>
      </c>
      <c r="C24">
        <v>23</v>
      </c>
      <c r="D24" t="s">
        <v>140</v>
      </c>
      <c r="E24" s="12">
        <v>2</v>
      </c>
      <c r="F24" s="14" t="s">
        <v>667</v>
      </c>
    </row>
    <row r="25" spans="1:6" ht="14.25">
      <c r="A25" t="s">
        <v>52</v>
      </c>
      <c r="B25">
        <v>338</v>
      </c>
      <c r="C25">
        <v>24</v>
      </c>
      <c r="D25" t="s">
        <v>93</v>
      </c>
      <c r="E25" s="12">
        <v>2</v>
      </c>
      <c r="F25" s="14" t="s">
        <v>667</v>
      </c>
    </row>
    <row r="26" spans="1:6" ht="14.25">
      <c r="A26" t="s">
        <v>120</v>
      </c>
      <c r="B26">
        <v>332</v>
      </c>
      <c r="C26">
        <v>25</v>
      </c>
      <c r="D26" t="s">
        <v>324</v>
      </c>
      <c r="E26" s="12">
        <v>2</v>
      </c>
      <c r="F26" s="14" t="s">
        <v>667</v>
      </c>
    </row>
    <row r="27" spans="1:6" ht="14.25">
      <c r="A27" t="s">
        <v>324</v>
      </c>
      <c r="B27">
        <v>316</v>
      </c>
      <c r="C27">
        <v>26</v>
      </c>
      <c r="D27" t="s">
        <v>238</v>
      </c>
      <c r="E27" s="12">
        <v>2</v>
      </c>
      <c r="F27" s="14" t="s">
        <v>667</v>
      </c>
    </row>
    <row r="28" spans="1:6" ht="14.25">
      <c r="A28" t="s">
        <v>91</v>
      </c>
      <c r="B28">
        <v>308</v>
      </c>
      <c r="C28">
        <v>27</v>
      </c>
      <c r="D28" t="s">
        <v>91</v>
      </c>
      <c r="E28" s="12">
        <v>2</v>
      </c>
      <c r="F28" s="14" t="s">
        <v>667</v>
      </c>
    </row>
    <row r="29" spans="1:6" ht="14.25">
      <c r="A29" t="s">
        <v>5</v>
      </c>
      <c r="B29">
        <v>302</v>
      </c>
      <c r="C29">
        <v>28</v>
      </c>
      <c r="D29" t="s">
        <v>24</v>
      </c>
      <c r="E29" s="12">
        <v>2</v>
      </c>
      <c r="F29" s="14" t="s">
        <v>667</v>
      </c>
    </row>
    <row r="30" spans="1:6" ht="14.25">
      <c r="A30" t="s">
        <v>561</v>
      </c>
      <c r="B30">
        <v>302</v>
      </c>
      <c r="C30">
        <v>29</v>
      </c>
      <c r="D30" t="s">
        <v>145</v>
      </c>
      <c r="E30" s="12">
        <v>2</v>
      </c>
      <c r="F30" s="14" t="s">
        <v>667</v>
      </c>
    </row>
    <row r="31" spans="1:6" ht="14.25">
      <c r="A31" t="s">
        <v>115</v>
      </c>
      <c r="B31">
        <v>292</v>
      </c>
      <c r="C31">
        <v>30</v>
      </c>
      <c r="D31" t="s">
        <v>431</v>
      </c>
      <c r="E31" s="12">
        <v>2</v>
      </c>
      <c r="F31" s="14" t="s">
        <v>667</v>
      </c>
    </row>
    <row r="32" spans="1:6" ht="14.25">
      <c r="A32" t="s">
        <v>145</v>
      </c>
      <c r="B32">
        <v>290</v>
      </c>
      <c r="C32">
        <v>31</v>
      </c>
      <c r="D32" t="s">
        <v>182</v>
      </c>
      <c r="E32" s="12">
        <v>2</v>
      </c>
      <c r="F32" s="14" t="s">
        <v>667</v>
      </c>
    </row>
    <row r="33" spans="1:6" ht="14.25">
      <c r="A33" t="s">
        <v>121</v>
      </c>
      <c r="B33">
        <v>270</v>
      </c>
      <c r="C33">
        <v>32</v>
      </c>
      <c r="D33" t="s">
        <v>120</v>
      </c>
      <c r="E33" s="12">
        <v>2</v>
      </c>
      <c r="F33" s="14" t="s">
        <v>667</v>
      </c>
    </row>
    <row r="34" spans="1:6" ht="14.25">
      <c r="A34" t="s">
        <v>23</v>
      </c>
      <c r="B34">
        <v>262</v>
      </c>
      <c r="C34">
        <v>33</v>
      </c>
      <c r="D34" t="s">
        <v>115</v>
      </c>
      <c r="E34" s="12">
        <v>2</v>
      </c>
      <c r="F34" s="14" t="s">
        <v>667</v>
      </c>
    </row>
    <row r="35" spans="1:6" ht="14.25">
      <c r="A35" t="s">
        <v>119</v>
      </c>
      <c r="B35">
        <v>252</v>
      </c>
      <c r="C35">
        <v>34</v>
      </c>
      <c r="D35" t="s">
        <v>5</v>
      </c>
      <c r="E35" s="12">
        <v>2</v>
      </c>
      <c r="F35" s="14" t="s">
        <v>667</v>
      </c>
    </row>
    <row r="36" spans="1:6" ht="14.25">
      <c r="A36" t="s">
        <v>56</v>
      </c>
      <c r="B36">
        <v>220</v>
      </c>
      <c r="C36">
        <v>35</v>
      </c>
      <c r="D36" t="s">
        <v>10</v>
      </c>
      <c r="E36" s="12">
        <v>2</v>
      </c>
      <c r="F36" s="14" t="s">
        <v>667</v>
      </c>
    </row>
    <row r="37" spans="1:6" ht="14.25">
      <c r="A37" t="s">
        <v>149</v>
      </c>
      <c r="B37">
        <v>210</v>
      </c>
      <c r="C37">
        <v>36</v>
      </c>
      <c r="D37" t="s">
        <v>23</v>
      </c>
      <c r="E37" s="12">
        <v>2</v>
      </c>
      <c r="F37" s="14" t="s">
        <v>667</v>
      </c>
    </row>
    <row r="38" spans="1:6" ht="14.25">
      <c r="A38" t="s">
        <v>10</v>
      </c>
      <c r="B38">
        <v>206</v>
      </c>
      <c r="C38">
        <v>37</v>
      </c>
      <c r="D38" t="s">
        <v>149</v>
      </c>
      <c r="E38" s="12">
        <v>2</v>
      </c>
      <c r="F38" s="14" t="s">
        <v>667</v>
      </c>
    </row>
    <row r="39" spans="1:6" ht="14.25">
      <c r="A39" t="s">
        <v>45</v>
      </c>
      <c r="B39">
        <v>200</v>
      </c>
      <c r="C39">
        <v>38</v>
      </c>
      <c r="D39" t="s">
        <v>561</v>
      </c>
      <c r="E39" s="12">
        <v>2</v>
      </c>
      <c r="F39" s="14" t="s">
        <v>667</v>
      </c>
    </row>
    <row r="40" spans="1:6" ht="14.25">
      <c r="A40" t="s">
        <v>71</v>
      </c>
      <c r="B40">
        <v>198</v>
      </c>
      <c r="C40">
        <v>39</v>
      </c>
      <c r="D40" t="s">
        <v>71</v>
      </c>
      <c r="E40" s="12">
        <v>2</v>
      </c>
      <c r="F40" s="14" t="s">
        <v>667</v>
      </c>
    </row>
    <row r="41" spans="1:6" ht="14.25">
      <c r="A41" t="s">
        <v>63</v>
      </c>
      <c r="B41">
        <v>198</v>
      </c>
      <c r="C41">
        <v>40</v>
      </c>
      <c r="D41" t="s">
        <v>113</v>
      </c>
      <c r="E41" s="12">
        <v>2</v>
      </c>
      <c r="F41" s="14" t="s">
        <v>667</v>
      </c>
    </row>
    <row r="42" spans="1:6" ht="14.25">
      <c r="A42" t="s">
        <v>7</v>
      </c>
      <c r="B42">
        <v>196</v>
      </c>
      <c r="C42">
        <v>41</v>
      </c>
      <c r="D42" t="s">
        <v>154</v>
      </c>
      <c r="E42" s="12">
        <v>2</v>
      </c>
      <c r="F42" s="14" t="s">
        <v>667</v>
      </c>
    </row>
    <row r="43" spans="1:6" ht="14.25">
      <c r="A43" t="s">
        <v>1</v>
      </c>
      <c r="B43">
        <v>192</v>
      </c>
      <c r="C43">
        <v>42</v>
      </c>
      <c r="D43" t="s">
        <v>146</v>
      </c>
      <c r="E43" s="12">
        <v>2</v>
      </c>
      <c r="F43" s="14" t="s">
        <v>667</v>
      </c>
    </row>
    <row r="44" spans="1:6" ht="14.25">
      <c r="A44" t="s">
        <v>182</v>
      </c>
      <c r="B44">
        <v>190</v>
      </c>
      <c r="C44">
        <v>43</v>
      </c>
      <c r="D44" t="s">
        <v>63</v>
      </c>
      <c r="E44" s="12">
        <v>2</v>
      </c>
      <c r="F44" s="14" t="s">
        <v>667</v>
      </c>
    </row>
    <row r="45" spans="1:6">
      <c r="A45" t="s">
        <v>6</v>
      </c>
      <c r="B45">
        <v>184</v>
      </c>
      <c r="C45">
        <v>44</v>
      </c>
      <c r="D45" t="s">
        <v>1</v>
      </c>
      <c r="E45" s="12">
        <v>1</v>
      </c>
    </row>
    <row r="46" spans="1:6">
      <c r="A46" t="s">
        <v>130</v>
      </c>
      <c r="B46">
        <v>178</v>
      </c>
      <c r="C46">
        <v>45</v>
      </c>
      <c r="D46" t="s">
        <v>6</v>
      </c>
      <c r="E46" s="12">
        <v>1</v>
      </c>
    </row>
    <row r="47" spans="1:6">
      <c r="A47" t="s">
        <v>113</v>
      </c>
      <c r="B47">
        <v>174</v>
      </c>
      <c r="C47">
        <v>46</v>
      </c>
      <c r="D47" t="s">
        <v>130</v>
      </c>
      <c r="E47" s="12">
        <v>1</v>
      </c>
    </row>
    <row r="48" spans="1:6">
      <c r="A48" t="s">
        <v>13</v>
      </c>
      <c r="B48">
        <v>152</v>
      </c>
      <c r="C48">
        <v>47</v>
      </c>
      <c r="D48" t="s">
        <v>663</v>
      </c>
      <c r="E48" s="12">
        <v>1</v>
      </c>
    </row>
    <row r="49" spans="1:5">
      <c r="A49" t="s">
        <v>135</v>
      </c>
      <c r="B49">
        <v>146</v>
      </c>
      <c r="C49">
        <v>48</v>
      </c>
      <c r="D49" t="s">
        <v>7</v>
      </c>
      <c r="E49" s="12">
        <v>1</v>
      </c>
    </row>
    <row r="50" spans="1:5">
      <c r="A50" t="s">
        <v>539</v>
      </c>
      <c r="B50">
        <v>144</v>
      </c>
      <c r="C50">
        <v>49</v>
      </c>
      <c r="D50" t="s">
        <v>45</v>
      </c>
      <c r="E50" s="12">
        <v>1</v>
      </c>
    </row>
    <row r="51" spans="1:5">
      <c r="A51" t="s">
        <v>150</v>
      </c>
      <c r="B51">
        <v>140</v>
      </c>
      <c r="C51">
        <v>50</v>
      </c>
      <c r="D51" t="s">
        <v>13</v>
      </c>
      <c r="E51" s="12">
        <v>1</v>
      </c>
    </row>
    <row r="52" spans="1:5">
      <c r="A52" t="s">
        <v>61</v>
      </c>
      <c r="B52">
        <v>136</v>
      </c>
      <c r="C52">
        <v>51</v>
      </c>
      <c r="D52" t="s">
        <v>135</v>
      </c>
      <c r="E52" s="12">
        <v>1</v>
      </c>
    </row>
    <row r="53" spans="1:5">
      <c r="A53" t="s">
        <v>95</v>
      </c>
      <c r="B53">
        <v>130</v>
      </c>
      <c r="C53">
        <v>52</v>
      </c>
      <c r="D53" t="s">
        <v>150</v>
      </c>
      <c r="E53" s="12">
        <v>1</v>
      </c>
    </row>
    <row r="54" spans="1:5">
      <c r="A54" t="s">
        <v>558</v>
      </c>
      <c r="B54">
        <v>126</v>
      </c>
      <c r="C54">
        <v>53</v>
      </c>
      <c r="D54" t="s">
        <v>61</v>
      </c>
      <c r="E54" s="12">
        <v>1</v>
      </c>
    </row>
    <row r="55" spans="1:5">
      <c r="A55" t="s">
        <v>154</v>
      </c>
      <c r="B55">
        <v>80</v>
      </c>
      <c r="C55">
        <v>54</v>
      </c>
      <c r="D55" t="s">
        <v>95</v>
      </c>
      <c r="E55" s="12">
        <v>1</v>
      </c>
    </row>
    <row r="56" spans="1:5">
      <c r="A56" t="s">
        <v>146</v>
      </c>
      <c r="B56">
        <v>80</v>
      </c>
      <c r="C56">
        <v>55</v>
      </c>
      <c r="D56" t="s">
        <v>662</v>
      </c>
      <c r="E56" s="12">
        <v>1</v>
      </c>
    </row>
    <row r="57" spans="1:5">
      <c r="A57" t="s">
        <v>663</v>
      </c>
      <c r="B57">
        <v>40</v>
      </c>
      <c r="C57">
        <v>56</v>
      </c>
      <c r="D57" t="s">
        <v>539</v>
      </c>
      <c r="E57" s="12">
        <v>1</v>
      </c>
    </row>
    <row r="58" spans="1:5">
      <c r="A58" t="s">
        <v>662</v>
      </c>
      <c r="B58">
        <v>40</v>
      </c>
      <c r="C58">
        <v>57</v>
      </c>
      <c r="D58" t="s">
        <v>558</v>
      </c>
      <c r="E58" s="12">
        <v>1</v>
      </c>
    </row>
    <row r="59" spans="1:5">
      <c r="A59" t="s">
        <v>22</v>
      </c>
      <c r="B59">
        <v>40</v>
      </c>
      <c r="C59">
        <v>58</v>
      </c>
      <c r="D59" t="s">
        <v>22</v>
      </c>
      <c r="E59" s="12">
        <v>1</v>
      </c>
    </row>
    <row r="60" spans="1:5">
      <c r="A60" t="s">
        <v>20</v>
      </c>
      <c r="B60">
        <v>40</v>
      </c>
      <c r="C60">
        <v>59</v>
      </c>
      <c r="D60" t="s">
        <v>20</v>
      </c>
      <c r="E60" s="12">
        <v>1</v>
      </c>
    </row>
    <row r="61" spans="1:5">
      <c r="A61" t="s">
        <v>142</v>
      </c>
      <c r="B61">
        <v>40</v>
      </c>
      <c r="C61">
        <v>60</v>
      </c>
      <c r="D61" t="s">
        <v>142</v>
      </c>
      <c r="E61" s="12">
        <v>1</v>
      </c>
    </row>
    <row r="62" spans="1:5">
      <c r="A62" t="s">
        <v>564</v>
      </c>
      <c r="B62">
        <v>40</v>
      </c>
      <c r="C62">
        <v>61</v>
      </c>
      <c r="D62" t="s">
        <v>564</v>
      </c>
      <c r="E62" s="12">
        <v>1</v>
      </c>
    </row>
    <row r="63" spans="1:5">
      <c r="A63" t="s">
        <v>565</v>
      </c>
      <c r="B63">
        <v>40</v>
      </c>
      <c r="C63">
        <v>62</v>
      </c>
      <c r="D63" t="s">
        <v>565</v>
      </c>
      <c r="E63" s="12">
        <v>1</v>
      </c>
    </row>
    <row r="64" spans="1:5">
      <c r="A64" t="s">
        <v>664</v>
      </c>
      <c r="B64">
        <v>40</v>
      </c>
      <c r="C64">
        <v>63</v>
      </c>
      <c r="D64" t="s">
        <v>664</v>
      </c>
      <c r="E64" s="12">
        <v>1</v>
      </c>
    </row>
  </sheetData>
  <sortState xmlns:xlrd2="http://schemas.microsoft.com/office/spreadsheetml/2017/richdata2" ref="D1:E63">
    <sortCondition descending="1" ref="E1:E63"/>
  </sortState>
  <dataConsolidate function="count">
    <dataRefs count="3">
      <dataRef name="trailstop_1"/>
      <dataRef name="trailstop_2"/>
      <dataRef name="trailstop_3"/>
    </dataRefs>
  </dataConsolid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8"/>
  <sheetViews>
    <sheetView workbookViewId="0">
      <selection activeCell="J31" sqref="J31"/>
    </sheetView>
  </sheetViews>
  <sheetFormatPr defaultColWidth="11.42578125" defaultRowHeight="15"/>
  <cols>
    <col min="1" max="2" width="11.42578125" style="11"/>
    <col min="3" max="3" width="23.7109375" style="11" customWidth="1"/>
    <col min="4" max="16384" width="11.42578125" style="11"/>
  </cols>
  <sheetData>
    <row r="1" spans="1:25">
      <c r="A1" s="11" t="s">
        <v>29</v>
      </c>
      <c r="B1" s="11" t="s">
        <v>76</v>
      </c>
      <c r="C1" s="11" t="s">
        <v>0</v>
      </c>
      <c r="D1" s="11" t="s">
        <v>30</v>
      </c>
      <c r="E1" s="11" t="s">
        <v>31</v>
      </c>
      <c r="F1" s="11" t="s">
        <v>32</v>
      </c>
      <c r="G1" s="11" t="s">
        <v>42</v>
      </c>
      <c r="H1" s="11" t="s">
        <v>77</v>
      </c>
      <c r="I1" s="11" t="s">
        <v>33</v>
      </c>
      <c r="J1" s="11" t="s">
        <v>34</v>
      </c>
      <c r="K1" s="11" t="s">
        <v>43</v>
      </c>
      <c r="L1" s="11" t="s">
        <v>78</v>
      </c>
      <c r="M1" s="11" t="s">
        <v>35</v>
      </c>
      <c r="N1" s="11" t="s">
        <v>36</v>
      </c>
      <c r="O1" s="11" t="s">
        <v>44</v>
      </c>
      <c r="P1" s="11" t="s">
        <v>79</v>
      </c>
      <c r="Q1" s="11" t="s">
        <v>80</v>
      </c>
      <c r="R1" s="11" t="s">
        <v>81</v>
      </c>
      <c r="S1" s="11" t="s">
        <v>82</v>
      </c>
      <c r="T1" s="11" t="s">
        <v>83</v>
      </c>
      <c r="U1" s="11" t="s">
        <v>84</v>
      </c>
      <c r="V1" s="11" t="s">
        <v>85</v>
      </c>
      <c r="W1" s="11" t="s">
        <v>86</v>
      </c>
      <c r="X1" s="11" t="s">
        <v>87</v>
      </c>
      <c r="Y1" s="11" t="s">
        <v>37</v>
      </c>
    </row>
    <row r="2" spans="1:25">
      <c r="A2" s="11">
        <v>1</v>
      </c>
      <c r="B2" s="11">
        <v>654</v>
      </c>
      <c r="C2" s="11" t="s">
        <v>671</v>
      </c>
      <c r="D2" s="11" t="s">
        <v>38</v>
      </c>
      <c r="E2" s="11">
        <v>16.25</v>
      </c>
      <c r="F2" s="11" t="s">
        <v>672</v>
      </c>
      <c r="G2" s="11" t="s">
        <v>673</v>
      </c>
      <c r="H2" s="11" t="s">
        <v>156</v>
      </c>
      <c r="I2" s="11">
        <v>14.5</v>
      </c>
      <c r="J2" s="11" t="s">
        <v>674</v>
      </c>
      <c r="K2" s="11" t="s">
        <v>675</v>
      </c>
      <c r="L2" s="11" t="s">
        <v>676</v>
      </c>
      <c r="M2" s="11">
        <v>14</v>
      </c>
      <c r="N2" s="11" t="s">
        <v>677</v>
      </c>
      <c r="O2" s="11" t="s">
        <v>678</v>
      </c>
      <c r="P2" s="11" t="s">
        <v>676</v>
      </c>
      <c r="Q2" s="11">
        <v>12.5</v>
      </c>
      <c r="R2" s="11" t="s">
        <v>679</v>
      </c>
      <c r="S2" s="11" t="s">
        <v>680</v>
      </c>
      <c r="T2" s="11" t="s">
        <v>676</v>
      </c>
      <c r="U2" s="11">
        <v>12.5</v>
      </c>
      <c r="V2" s="11" t="s">
        <v>681</v>
      </c>
      <c r="W2" s="11" t="s">
        <v>682</v>
      </c>
      <c r="X2" s="11" t="s">
        <v>676</v>
      </c>
      <c r="Y2" s="11">
        <v>69.75</v>
      </c>
    </row>
    <row r="3" spans="1:25">
      <c r="A3" s="11">
        <v>2</v>
      </c>
      <c r="B3" s="11">
        <v>2196</v>
      </c>
      <c r="C3" s="11" t="s">
        <v>6</v>
      </c>
      <c r="D3" s="11" t="s">
        <v>38</v>
      </c>
      <c r="E3" s="11">
        <v>16.5</v>
      </c>
      <c r="F3" s="11" t="s">
        <v>683</v>
      </c>
      <c r="G3" s="11" t="s">
        <v>684</v>
      </c>
      <c r="H3" s="11" t="s">
        <v>156</v>
      </c>
      <c r="I3" s="11">
        <v>16.25</v>
      </c>
      <c r="J3" s="11" t="s">
        <v>685</v>
      </c>
      <c r="K3" s="11" t="s">
        <v>686</v>
      </c>
      <c r="L3" s="11" t="s">
        <v>676</v>
      </c>
      <c r="M3" s="11">
        <v>14</v>
      </c>
      <c r="N3" s="11" t="s">
        <v>687</v>
      </c>
      <c r="O3" s="11" t="s">
        <v>688</v>
      </c>
      <c r="P3" s="11" t="s">
        <v>156</v>
      </c>
      <c r="Q3" s="11">
        <v>13.75</v>
      </c>
      <c r="R3" s="11" t="s">
        <v>689</v>
      </c>
      <c r="S3" s="11" t="s">
        <v>690</v>
      </c>
      <c r="T3" s="11" t="s">
        <v>156</v>
      </c>
      <c r="U3" s="11">
        <v>0</v>
      </c>
      <c r="Y3" s="11">
        <v>60.5</v>
      </c>
    </row>
    <row r="4" spans="1:25">
      <c r="A4" s="11">
        <v>3</v>
      </c>
      <c r="B4" s="11">
        <v>37755</v>
      </c>
      <c r="C4" s="11" t="s">
        <v>691</v>
      </c>
      <c r="E4" s="11">
        <v>14</v>
      </c>
      <c r="F4" s="11" t="s">
        <v>692</v>
      </c>
      <c r="G4" s="11" t="s">
        <v>693</v>
      </c>
      <c r="H4" s="11" t="s">
        <v>676</v>
      </c>
      <c r="I4" s="11">
        <v>13.25</v>
      </c>
      <c r="J4" s="11" t="s">
        <v>694</v>
      </c>
      <c r="K4" s="11" t="s">
        <v>695</v>
      </c>
      <c r="L4" s="11" t="s">
        <v>156</v>
      </c>
      <c r="M4" s="11">
        <v>13</v>
      </c>
      <c r="N4" s="11" t="s">
        <v>696</v>
      </c>
      <c r="O4" s="11" t="s">
        <v>697</v>
      </c>
      <c r="P4" s="11" t="s">
        <v>676</v>
      </c>
      <c r="Q4" s="11">
        <v>12</v>
      </c>
      <c r="R4" s="11" t="s">
        <v>698</v>
      </c>
      <c r="S4" s="11" t="s">
        <v>699</v>
      </c>
      <c r="T4" s="11" t="s">
        <v>676</v>
      </c>
      <c r="U4" s="11">
        <v>0</v>
      </c>
      <c r="Y4" s="11">
        <v>52.25</v>
      </c>
    </row>
    <row r="5" spans="1:25">
      <c r="A5" s="11">
        <v>4</v>
      </c>
      <c r="B5" s="11">
        <v>13163</v>
      </c>
      <c r="C5" s="11" t="s">
        <v>90</v>
      </c>
      <c r="D5" s="11" t="s">
        <v>38</v>
      </c>
      <c r="E5" s="11">
        <v>13.5</v>
      </c>
      <c r="F5" s="11" t="s">
        <v>700</v>
      </c>
      <c r="G5" s="11" t="s">
        <v>701</v>
      </c>
      <c r="H5" s="11" t="s">
        <v>676</v>
      </c>
      <c r="I5" s="11">
        <v>13.5</v>
      </c>
      <c r="J5" s="11" t="s">
        <v>700</v>
      </c>
      <c r="K5" s="11" t="s">
        <v>702</v>
      </c>
      <c r="L5" s="11" t="s">
        <v>676</v>
      </c>
      <c r="M5" s="11">
        <v>12.25</v>
      </c>
      <c r="N5" s="11" t="s">
        <v>703</v>
      </c>
      <c r="O5" s="11" t="s">
        <v>704</v>
      </c>
      <c r="P5" s="11" t="s">
        <v>676</v>
      </c>
      <c r="Q5" s="11">
        <v>12</v>
      </c>
      <c r="R5" s="11" t="s">
        <v>705</v>
      </c>
      <c r="S5" s="11" t="s">
        <v>706</v>
      </c>
      <c r="T5" s="11" t="s">
        <v>676</v>
      </c>
      <c r="U5" s="11">
        <v>0</v>
      </c>
      <c r="Y5" s="11">
        <v>51.25</v>
      </c>
    </row>
    <row r="6" spans="1:25">
      <c r="A6" s="11">
        <v>5</v>
      </c>
      <c r="B6" s="11">
        <v>13876</v>
      </c>
      <c r="C6" s="11" t="s">
        <v>16</v>
      </c>
      <c r="D6" s="11" t="s">
        <v>38</v>
      </c>
      <c r="E6" s="11">
        <v>13.25</v>
      </c>
      <c r="F6" s="11" t="s">
        <v>707</v>
      </c>
      <c r="G6" s="11" t="s">
        <v>708</v>
      </c>
      <c r="H6" s="11" t="s">
        <v>676</v>
      </c>
      <c r="I6" s="11">
        <v>12.5</v>
      </c>
      <c r="J6" s="11" t="s">
        <v>709</v>
      </c>
      <c r="K6" s="11" t="s">
        <v>710</v>
      </c>
      <c r="L6" s="11" t="s">
        <v>676</v>
      </c>
      <c r="M6" s="11">
        <v>12.25</v>
      </c>
      <c r="N6" s="11" t="s">
        <v>711</v>
      </c>
      <c r="O6" s="11" t="s">
        <v>703</v>
      </c>
      <c r="P6" s="11" t="s">
        <v>676</v>
      </c>
      <c r="Q6" s="11">
        <v>12</v>
      </c>
      <c r="R6" s="11" t="s">
        <v>712</v>
      </c>
      <c r="S6" s="11" t="s">
        <v>713</v>
      </c>
      <c r="T6" s="11" t="s">
        <v>676</v>
      </c>
      <c r="U6" s="11">
        <v>0</v>
      </c>
      <c r="Y6" s="11">
        <v>50</v>
      </c>
    </row>
    <row r="7" spans="1:25">
      <c r="A7" s="11">
        <v>6</v>
      </c>
      <c r="B7" s="11">
        <v>28861</v>
      </c>
      <c r="C7" s="11" t="s">
        <v>431</v>
      </c>
      <c r="D7" s="11" t="s">
        <v>38</v>
      </c>
      <c r="E7" s="11">
        <v>16.5</v>
      </c>
      <c r="F7" s="11" t="s">
        <v>714</v>
      </c>
      <c r="G7" s="11" t="s">
        <v>715</v>
      </c>
      <c r="H7" s="11" t="s">
        <v>676</v>
      </c>
      <c r="I7" s="11">
        <v>13.5</v>
      </c>
      <c r="J7" s="11" t="s">
        <v>716</v>
      </c>
      <c r="K7" s="11" t="s">
        <v>717</v>
      </c>
      <c r="L7" s="11" t="s">
        <v>156</v>
      </c>
      <c r="M7" s="11">
        <v>12</v>
      </c>
      <c r="N7" s="11" t="s">
        <v>694</v>
      </c>
      <c r="O7" s="11" t="s">
        <v>718</v>
      </c>
      <c r="P7" s="11" t="s">
        <v>156</v>
      </c>
      <c r="Q7" s="11">
        <v>0</v>
      </c>
      <c r="U7" s="11">
        <v>0</v>
      </c>
      <c r="Y7" s="11">
        <v>42</v>
      </c>
    </row>
    <row r="8" spans="1:25">
      <c r="A8" s="11">
        <v>7</v>
      </c>
      <c r="B8" s="11">
        <v>29835</v>
      </c>
      <c r="C8" s="11" t="s">
        <v>719</v>
      </c>
      <c r="D8" s="11" t="s">
        <v>38</v>
      </c>
      <c r="E8" s="11">
        <v>13.75</v>
      </c>
      <c r="F8" s="11" t="s">
        <v>720</v>
      </c>
      <c r="G8" s="11" t="s">
        <v>721</v>
      </c>
      <c r="H8" s="11" t="s">
        <v>676</v>
      </c>
      <c r="I8" s="11">
        <v>12.5</v>
      </c>
      <c r="J8" s="11" t="s">
        <v>722</v>
      </c>
      <c r="K8" s="11" t="s">
        <v>723</v>
      </c>
      <c r="L8" s="11" t="s">
        <v>156</v>
      </c>
      <c r="M8" s="11">
        <v>0</v>
      </c>
      <c r="Q8" s="11">
        <v>0</v>
      </c>
      <c r="U8" s="11">
        <v>0</v>
      </c>
      <c r="Y8" s="11">
        <v>26.25</v>
      </c>
    </row>
    <row r="9" spans="1:25">
      <c r="A9" s="11">
        <v>8</v>
      </c>
      <c r="B9" s="11">
        <v>12866</v>
      </c>
      <c r="C9" s="11" t="s">
        <v>51</v>
      </c>
      <c r="D9" s="11" t="s">
        <v>38</v>
      </c>
      <c r="E9" s="11">
        <v>18.5</v>
      </c>
      <c r="F9" s="11" t="s">
        <v>724</v>
      </c>
      <c r="G9" s="11" t="s">
        <v>725</v>
      </c>
      <c r="H9" s="11" t="s">
        <v>156</v>
      </c>
      <c r="I9" s="11">
        <v>13</v>
      </c>
      <c r="J9" s="11" t="s">
        <v>726</v>
      </c>
      <c r="K9" s="11" t="s">
        <v>727</v>
      </c>
      <c r="L9" s="11" t="s">
        <v>156</v>
      </c>
      <c r="M9" s="11">
        <v>0</v>
      </c>
      <c r="Q9" s="11">
        <v>0</v>
      </c>
      <c r="U9" s="11">
        <v>0</v>
      </c>
      <c r="Y9" s="11">
        <v>31.5</v>
      </c>
    </row>
    <row r="10" spans="1:25">
      <c r="A10" s="11">
        <v>9</v>
      </c>
      <c r="B10" s="11">
        <v>28116</v>
      </c>
      <c r="C10" s="11" t="s">
        <v>59</v>
      </c>
      <c r="D10" s="11" t="s">
        <v>38</v>
      </c>
      <c r="E10" s="11">
        <v>15</v>
      </c>
      <c r="F10" s="11" t="s">
        <v>728</v>
      </c>
      <c r="G10" s="11" t="s">
        <v>729</v>
      </c>
      <c r="H10" s="11" t="s">
        <v>676</v>
      </c>
      <c r="I10" s="11">
        <v>13.75</v>
      </c>
      <c r="J10" s="11" t="s">
        <v>730</v>
      </c>
      <c r="K10" s="11" t="s">
        <v>680</v>
      </c>
      <c r="L10" s="11" t="s">
        <v>676</v>
      </c>
      <c r="M10" s="11">
        <v>0</v>
      </c>
      <c r="Q10" s="11">
        <v>0</v>
      </c>
      <c r="U10" s="11">
        <v>0</v>
      </c>
      <c r="Y10" s="11">
        <v>28.75</v>
      </c>
    </row>
    <row r="11" spans="1:25">
      <c r="A11" s="11">
        <v>10</v>
      </c>
      <c r="B11" s="11">
        <v>37757</v>
      </c>
      <c r="C11" s="11" t="s">
        <v>168</v>
      </c>
      <c r="D11" s="11" t="s">
        <v>38</v>
      </c>
      <c r="E11" s="11">
        <v>15</v>
      </c>
      <c r="F11" s="11" t="s">
        <v>731</v>
      </c>
      <c r="G11" s="11" t="s">
        <v>732</v>
      </c>
      <c r="H11" s="11" t="s">
        <v>156</v>
      </c>
      <c r="I11" s="11">
        <v>13.75</v>
      </c>
      <c r="J11" s="11" t="s">
        <v>733</v>
      </c>
      <c r="K11" s="11" t="s">
        <v>708</v>
      </c>
      <c r="L11" s="11" t="s">
        <v>156</v>
      </c>
      <c r="M11" s="11">
        <v>0</v>
      </c>
      <c r="Q11" s="11">
        <v>0</v>
      </c>
      <c r="U11" s="11">
        <v>0</v>
      </c>
      <c r="Y11" s="11">
        <v>28.75</v>
      </c>
    </row>
    <row r="12" spans="1:25">
      <c r="A12" s="11">
        <v>11</v>
      </c>
      <c r="B12" s="11">
        <v>1407</v>
      </c>
      <c r="C12" s="11" t="s">
        <v>8</v>
      </c>
      <c r="D12" s="11" t="s">
        <v>38</v>
      </c>
      <c r="E12" s="11">
        <v>15.25</v>
      </c>
      <c r="F12" s="11" t="s">
        <v>734</v>
      </c>
      <c r="G12" s="11" t="s">
        <v>735</v>
      </c>
      <c r="H12" s="11" t="s">
        <v>156</v>
      </c>
      <c r="I12" s="11">
        <v>12.25</v>
      </c>
      <c r="J12" s="11" t="s">
        <v>736</v>
      </c>
      <c r="K12" s="11" t="s">
        <v>675</v>
      </c>
      <c r="L12" s="11" t="s">
        <v>676</v>
      </c>
      <c r="M12" s="11">
        <v>0</v>
      </c>
      <c r="Q12" s="11">
        <v>0</v>
      </c>
      <c r="U12" s="11">
        <v>0</v>
      </c>
      <c r="Y12" s="11">
        <v>27.5</v>
      </c>
    </row>
    <row r="13" spans="1:25">
      <c r="A13" s="11">
        <v>12</v>
      </c>
      <c r="B13" s="11">
        <v>35600</v>
      </c>
      <c r="C13" s="11" t="s">
        <v>121</v>
      </c>
      <c r="D13" s="11" t="s">
        <v>38</v>
      </c>
      <c r="E13" s="11">
        <v>13.5</v>
      </c>
      <c r="F13" s="11" t="s">
        <v>737</v>
      </c>
      <c r="G13" s="11" t="s">
        <v>738</v>
      </c>
      <c r="H13" s="11" t="s">
        <v>676</v>
      </c>
      <c r="I13" s="11">
        <v>12.75</v>
      </c>
      <c r="J13" s="11" t="s">
        <v>739</v>
      </c>
      <c r="K13" s="11" t="s">
        <v>684</v>
      </c>
      <c r="L13" s="11" t="s">
        <v>156</v>
      </c>
      <c r="M13" s="11">
        <v>0</v>
      </c>
      <c r="Q13" s="11">
        <v>0</v>
      </c>
      <c r="U13" s="11">
        <v>0</v>
      </c>
      <c r="Y13" s="11">
        <v>26.25</v>
      </c>
    </row>
    <row r="14" spans="1:25">
      <c r="A14" s="11">
        <v>13</v>
      </c>
      <c r="B14" s="11">
        <v>5944</v>
      </c>
      <c r="C14" s="11" t="s">
        <v>1</v>
      </c>
      <c r="D14" s="11" t="s">
        <v>38</v>
      </c>
      <c r="E14" s="11">
        <v>13</v>
      </c>
      <c r="F14" s="11" t="s">
        <v>740</v>
      </c>
      <c r="G14" s="11" t="s">
        <v>741</v>
      </c>
      <c r="H14" s="11" t="s">
        <v>676</v>
      </c>
      <c r="I14" s="11">
        <v>12.5</v>
      </c>
      <c r="J14" s="11" t="s">
        <v>740</v>
      </c>
      <c r="K14" s="11" t="s">
        <v>742</v>
      </c>
      <c r="L14" s="11" t="s">
        <v>676</v>
      </c>
      <c r="M14" s="11">
        <v>0</v>
      </c>
      <c r="Q14" s="11">
        <v>0</v>
      </c>
      <c r="U14" s="11">
        <v>0</v>
      </c>
      <c r="Y14" s="11">
        <v>25.5</v>
      </c>
    </row>
    <row r="15" spans="1:25">
      <c r="A15" s="11">
        <v>14</v>
      </c>
      <c r="B15" s="11">
        <v>13085</v>
      </c>
      <c r="C15" s="11" t="s">
        <v>28</v>
      </c>
      <c r="D15" s="11" t="s">
        <v>38</v>
      </c>
      <c r="E15" s="11">
        <v>14.75</v>
      </c>
      <c r="F15" s="11" t="s">
        <v>743</v>
      </c>
      <c r="G15" s="11" t="s">
        <v>744</v>
      </c>
      <c r="H15" s="11" t="s">
        <v>156</v>
      </c>
      <c r="I15" s="11">
        <v>0</v>
      </c>
      <c r="M15" s="11">
        <v>0</v>
      </c>
      <c r="Q15" s="11">
        <v>0</v>
      </c>
      <c r="U15" s="11">
        <v>0</v>
      </c>
      <c r="Y15" s="11">
        <v>14.75</v>
      </c>
    </row>
    <row r="16" spans="1:25">
      <c r="A16" s="11">
        <v>15</v>
      </c>
      <c r="B16" s="11">
        <v>53284</v>
      </c>
      <c r="C16" s="11" t="s">
        <v>670</v>
      </c>
      <c r="E16" s="11">
        <v>0</v>
      </c>
      <c r="I16" s="11">
        <v>0</v>
      </c>
      <c r="M16" s="11">
        <v>0</v>
      </c>
      <c r="Q16" s="11">
        <v>0</v>
      </c>
      <c r="U16" s="11">
        <v>0</v>
      </c>
      <c r="Y16" s="11">
        <v>0</v>
      </c>
    </row>
    <row r="17" spans="1:25">
      <c r="A17" s="11">
        <v>16</v>
      </c>
      <c r="B17" s="11">
        <v>8124</v>
      </c>
      <c r="C17" s="11" t="s">
        <v>103</v>
      </c>
      <c r="D17" s="11" t="s">
        <v>38</v>
      </c>
      <c r="E17" s="11">
        <v>0</v>
      </c>
      <c r="I17" s="11">
        <v>0</v>
      </c>
      <c r="M17" s="11">
        <v>0</v>
      </c>
      <c r="Q17" s="11">
        <v>0</v>
      </c>
      <c r="U17" s="11">
        <v>0</v>
      </c>
      <c r="Y17" s="11">
        <v>0</v>
      </c>
    </row>
    <row r="18" spans="1:25">
      <c r="A18" s="11">
        <v>17</v>
      </c>
      <c r="B18" s="11">
        <v>31365</v>
      </c>
      <c r="C18" s="11" t="s">
        <v>98</v>
      </c>
      <c r="D18" s="11" t="s">
        <v>38</v>
      </c>
      <c r="E18" s="11">
        <v>0</v>
      </c>
      <c r="I18" s="11">
        <v>0</v>
      </c>
      <c r="M18" s="11">
        <v>0</v>
      </c>
      <c r="Q18" s="11">
        <v>0</v>
      </c>
      <c r="U18" s="11">
        <v>0</v>
      </c>
      <c r="Y18" s="11">
        <v>0</v>
      </c>
    </row>
    <row r="19" spans="1:25">
      <c r="A19" s="11">
        <v>18</v>
      </c>
      <c r="B19" s="11">
        <v>37782</v>
      </c>
      <c r="C19" s="11" t="s">
        <v>140</v>
      </c>
      <c r="E19" s="11">
        <v>0</v>
      </c>
      <c r="I19" s="11">
        <v>0</v>
      </c>
      <c r="M19" s="11">
        <v>0</v>
      </c>
      <c r="Q19" s="11">
        <v>0</v>
      </c>
      <c r="U19" s="11">
        <v>0</v>
      </c>
      <c r="Y19" s="11">
        <v>0</v>
      </c>
    </row>
    <row r="20" spans="1:25">
      <c r="A20" s="11">
        <v>19</v>
      </c>
      <c r="B20" s="11">
        <v>3903</v>
      </c>
      <c r="C20" s="11" t="s">
        <v>11</v>
      </c>
      <c r="D20" s="11" t="s">
        <v>38</v>
      </c>
      <c r="E20" s="11">
        <v>0</v>
      </c>
      <c r="I20" s="11">
        <v>0</v>
      </c>
      <c r="M20" s="11">
        <v>0</v>
      </c>
      <c r="Q20" s="11">
        <v>0</v>
      </c>
      <c r="U20" s="11">
        <v>0</v>
      </c>
      <c r="Y20" s="11">
        <v>0</v>
      </c>
    </row>
    <row r="21" spans="1:25">
      <c r="A21" s="11">
        <v>20</v>
      </c>
      <c r="B21" s="11">
        <v>898</v>
      </c>
      <c r="C21" s="11" t="s">
        <v>4</v>
      </c>
      <c r="D21" s="11" t="s">
        <v>38</v>
      </c>
      <c r="E21" s="11">
        <v>0</v>
      </c>
      <c r="I21" s="11">
        <v>0</v>
      </c>
      <c r="M21" s="11">
        <v>0</v>
      </c>
      <c r="Q21" s="11">
        <v>0</v>
      </c>
      <c r="U21" s="11">
        <v>0</v>
      </c>
      <c r="Y21" s="11">
        <v>0</v>
      </c>
    </row>
    <row r="22" spans="1:25">
      <c r="A22" s="11">
        <v>21</v>
      </c>
      <c r="B22" s="11">
        <v>24301</v>
      </c>
      <c r="C22" s="11" t="s">
        <v>58</v>
      </c>
      <c r="D22" s="11" t="s">
        <v>38</v>
      </c>
      <c r="E22" s="11">
        <v>0</v>
      </c>
      <c r="I22" s="11">
        <v>0</v>
      </c>
      <c r="M22" s="11">
        <v>0</v>
      </c>
      <c r="Q22" s="11">
        <v>0</v>
      </c>
      <c r="U22" s="11">
        <v>0</v>
      </c>
      <c r="Y22" s="11">
        <v>0</v>
      </c>
    </row>
    <row r="23" spans="1:25">
      <c r="A23" s="11">
        <v>22</v>
      </c>
      <c r="B23" s="11">
        <v>2262</v>
      </c>
      <c r="C23" s="11" t="s">
        <v>26</v>
      </c>
      <c r="D23" s="11" t="s">
        <v>38</v>
      </c>
      <c r="E23" s="11">
        <v>0</v>
      </c>
      <c r="I23" s="11">
        <v>0</v>
      </c>
      <c r="M23" s="11">
        <v>0</v>
      </c>
      <c r="Q23" s="11">
        <v>0</v>
      </c>
      <c r="U23" s="11">
        <v>0</v>
      </c>
      <c r="Y23" s="11">
        <v>0</v>
      </c>
    </row>
    <row r="24" spans="1:25">
      <c r="A24" s="11">
        <v>23</v>
      </c>
      <c r="B24" s="11">
        <v>24616</v>
      </c>
      <c r="C24" s="11" t="s">
        <v>52</v>
      </c>
      <c r="D24" s="11" t="s">
        <v>38</v>
      </c>
      <c r="E24" s="11">
        <v>0</v>
      </c>
      <c r="I24" s="11">
        <v>0</v>
      </c>
      <c r="M24" s="11">
        <v>0</v>
      </c>
      <c r="Q24" s="11">
        <v>0</v>
      </c>
      <c r="U24" s="11">
        <v>0</v>
      </c>
      <c r="Y24" s="11">
        <v>0</v>
      </c>
    </row>
    <row r="25" spans="1:25">
      <c r="A25" s="11">
        <v>24</v>
      </c>
      <c r="B25" s="11">
        <v>2443</v>
      </c>
      <c r="C25" s="11" t="s">
        <v>48</v>
      </c>
      <c r="D25" s="11" t="s">
        <v>38</v>
      </c>
      <c r="E25" s="11">
        <v>0</v>
      </c>
      <c r="I25" s="11">
        <v>0</v>
      </c>
      <c r="M25" s="11">
        <v>0</v>
      </c>
      <c r="Q25" s="11">
        <v>0</v>
      </c>
      <c r="U25" s="11">
        <v>0</v>
      </c>
      <c r="Y25" s="11">
        <v>0</v>
      </c>
    </row>
    <row r="26" spans="1:25">
      <c r="A26" s="11">
        <v>25</v>
      </c>
      <c r="B26" s="11">
        <v>27985</v>
      </c>
      <c r="C26" s="11" t="s">
        <v>50</v>
      </c>
      <c r="D26" s="11" t="s">
        <v>38</v>
      </c>
      <c r="E26" s="11">
        <v>0</v>
      </c>
      <c r="I26" s="11">
        <v>0</v>
      </c>
      <c r="M26" s="11">
        <v>0</v>
      </c>
      <c r="Q26" s="11">
        <v>0</v>
      </c>
      <c r="U26" s="11">
        <v>0</v>
      </c>
      <c r="Y26" s="11">
        <v>0</v>
      </c>
    </row>
    <row r="27" spans="1:25">
      <c r="A27" s="11">
        <v>26</v>
      </c>
      <c r="B27" s="11">
        <v>1572</v>
      </c>
      <c r="C27" s="11" t="s">
        <v>24</v>
      </c>
      <c r="D27" s="11" t="s">
        <v>39</v>
      </c>
      <c r="E27" s="11">
        <v>0</v>
      </c>
      <c r="I27" s="11">
        <v>0</v>
      </c>
      <c r="M27" s="11">
        <v>0</v>
      </c>
      <c r="Q27" s="11">
        <v>0</v>
      </c>
      <c r="U27" s="11">
        <v>0</v>
      </c>
      <c r="Y27" s="11">
        <v>0</v>
      </c>
    </row>
    <row r="28" spans="1:25">
      <c r="A28" s="11">
        <v>27</v>
      </c>
      <c r="B28" s="11">
        <v>20916</v>
      </c>
      <c r="C28" s="11" t="s">
        <v>63</v>
      </c>
      <c r="D28" s="11" t="s">
        <v>39</v>
      </c>
      <c r="E28" s="11">
        <v>0</v>
      </c>
      <c r="I28" s="11">
        <v>0</v>
      </c>
      <c r="M28" s="11">
        <v>0</v>
      </c>
      <c r="Q28" s="11">
        <v>0</v>
      </c>
      <c r="U28" s="11">
        <v>0</v>
      </c>
      <c r="Y28" s="11">
        <v>0</v>
      </c>
    </row>
  </sheetData>
  <dataConsolidate>
    <dataRefs count="4">
      <dataRef name="trailstop_1"/>
      <dataRef name="trailstop_2"/>
      <dataRef name="trailstop_3"/>
      <dataRef name="trailstop_4"/>
    </dataRefs>
  </dataConsolid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6"/>
  <sheetViews>
    <sheetView workbookViewId="0">
      <selection activeCell="C22" sqref="C22"/>
    </sheetView>
  </sheetViews>
  <sheetFormatPr defaultColWidth="12.42578125" defaultRowHeight="15"/>
  <cols>
    <col min="1" max="1" width="19.85546875" style="17" bestFit="1" customWidth="1"/>
    <col min="2" max="2" width="11" style="18" bestFit="1" customWidth="1"/>
    <col min="3" max="16384" width="12.42578125" style="17"/>
  </cols>
  <sheetData>
    <row r="1" spans="1:4" ht="63">
      <c r="A1" s="15" t="s">
        <v>0</v>
      </c>
      <c r="B1" s="16" t="s">
        <v>745</v>
      </c>
      <c r="D1" s="16" t="s">
        <v>746</v>
      </c>
    </row>
    <row r="2" spans="1:4">
      <c r="A2" s="17" t="s">
        <v>59</v>
      </c>
      <c r="B2" s="18">
        <v>748</v>
      </c>
    </row>
    <row r="3" spans="1:4">
      <c r="A3" s="17" t="s">
        <v>51</v>
      </c>
      <c r="B3" s="18">
        <v>746</v>
      </c>
    </row>
    <row r="4" spans="1:4">
      <c r="A4" s="17" t="s">
        <v>16</v>
      </c>
      <c r="B4" s="18">
        <v>728</v>
      </c>
    </row>
    <row r="5" spans="1:4">
      <c r="A5" s="17" t="s">
        <v>28</v>
      </c>
      <c r="B5" s="18">
        <v>726</v>
      </c>
    </row>
    <row r="6" spans="1:4">
      <c r="A6" s="17" t="s">
        <v>8</v>
      </c>
      <c r="B6" s="18">
        <v>704</v>
      </c>
    </row>
    <row r="7" spans="1:4">
      <c r="A7" s="17" t="s">
        <v>168</v>
      </c>
      <c r="B7" s="18">
        <v>676</v>
      </c>
    </row>
    <row r="8" spans="1:4">
      <c r="A8" s="17" t="s">
        <v>50</v>
      </c>
      <c r="B8" s="18">
        <v>624</v>
      </c>
    </row>
    <row r="9" spans="1:4">
      <c r="A9" s="17" t="s">
        <v>431</v>
      </c>
      <c r="B9" s="18">
        <v>572</v>
      </c>
    </row>
    <row r="10" spans="1:4">
      <c r="A10" s="17" t="s">
        <v>11</v>
      </c>
      <c r="B10" s="18">
        <v>568</v>
      </c>
    </row>
    <row r="11" spans="1:4">
      <c r="A11" s="17" t="s">
        <v>57</v>
      </c>
      <c r="B11" s="18">
        <v>552</v>
      </c>
    </row>
    <row r="12" spans="1:4">
      <c r="A12" s="17" t="s">
        <v>103</v>
      </c>
      <c r="B12" s="18">
        <v>548</v>
      </c>
    </row>
    <row r="13" spans="1:4">
      <c r="A13" s="17" t="s">
        <v>98</v>
      </c>
      <c r="B13" s="18">
        <v>546</v>
      </c>
    </row>
    <row r="14" spans="1:4">
      <c r="A14" s="17" t="s">
        <v>48</v>
      </c>
      <c r="B14" s="18">
        <v>542</v>
      </c>
    </row>
    <row r="15" spans="1:4">
      <c r="A15" s="17" t="s">
        <v>4</v>
      </c>
      <c r="B15" s="18">
        <v>536</v>
      </c>
    </row>
    <row r="16" spans="1:4">
      <c r="A16" s="17" t="s">
        <v>121</v>
      </c>
      <c r="B16" s="18">
        <v>454</v>
      </c>
    </row>
    <row r="17" spans="1:2">
      <c r="A17" s="17" t="s">
        <v>140</v>
      </c>
      <c r="B17" s="18">
        <v>398</v>
      </c>
    </row>
    <row r="18" spans="1:2">
      <c r="A18" s="17" t="s">
        <v>58</v>
      </c>
      <c r="B18" s="18">
        <v>398</v>
      </c>
    </row>
    <row r="19" spans="1:2">
      <c r="A19" s="17" t="s">
        <v>24</v>
      </c>
      <c r="B19" s="18">
        <v>392</v>
      </c>
    </row>
    <row r="20" spans="1:2">
      <c r="A20" s="17" t="s">
        <v>26</v>
      </c>
      <c r="B20" s="18">
        <v>392</v>
      </c>
    </row>
    <row r="21" spans="1:2">
      <c r="A21" s="17" t="s">
        <v>6</v>
      </c>
      <c r="B21" s="18">
        <v>384</v>
      </c>
    </row>
    <row r="22" spans="1:2">
      <c r="A22" s="17" t="s">
        <v>52</v>
      </c>
      <c r="B22" s="18">
        <v>378</v>
      </c>
    </row>
    <row r="23" spans="1:2">
      <c r="A23" s="17" t="s">
        <v>1</v>
      </c>
      <c r="B23" s="18">
        <v>374</v>
      </c>
    </row>
    <row r="24" spans="1:2">
      <c r="A24" s="17" t="s">
        <v>102</v>
      </c>
      <c r="B24" s="18">
        <v>374</v>
      </c>
    </row>
    <row r="25" spans="1:2">
      <c r="A25" s="17" t="s">
        <v>25</v>
      </c>
      <c r="B25" s="18">
        <v>370</v>
      </c>
    </row>
    <row r="26" spans="1:2">
      <c r="A26" s="17" t="s">
        <v>93</v>
      </c>
      <c r="B26" s="18">
        <v>368</v>
      </c>
    </row>
    <row r="27" spans="1:2">
      <c r="A27" s="17" t="s">
        <v>238</v>
      </c>
      <c r="B27" s="18">
        <v>356</v>
      </c>
    </row>
    <row r="28" spans="1:2">
      <c r="A28" s="17" t="s">
        <v>60</v>
      </c>
      <c r="B28" s="18">
        <v>350</v>
      </c>
    </row>
    <row r="29" spans="1:2">
      <c r="A29" s="17" t="s">
        <v>120</v>
      </c>
      <c r="B29" s="18">
        <v>332</v>
      </c>
    </row>
    <row r="30" spans="1:2">
      <c r="A30" s="17" t="s">
        <v>257</v>
      </c>
      <c r="B30" s="18">
        <v>316</v>
      </c>
    </row>
    <row r="31" spans="1:2">
      <c r="A31" s="17" t="s">
        <v>91</v>
      </c>
      <c r="B31" s="18">
        <v>308</v>
      </c>
    </row>
    <row r="32" spans="1:2">
      <c r="A32" s="17" t="s">
        <v>5</v>
      </c>
      <c r="B32" s="18">
        <v>302</v>
      </c>
    </row>
    <row r="33" spans="1:2">
      <c r="A33" s="17" t="s">
        <v>561</v>
      </c>
      <c r="B33" s="18">
        <v>302</v>
      </c>
    </row>
    <row r="34" spans="1:2">
      <c r="A34" s="17" t="s">
        <v>115</v>
      </c>
      <c r="B34" s="18">
        <v>292</v>
      </c>
    </row>
    <row r="35" spans="1:2">
      <c r="A35" s="17" t="s">
        <v>145</v>
      </c>
      <c r="B35" s="18">
        <v>290</v>
      </c>
    </row>
    <row r="36" spans="1:2">
      <c r="A36" s="17" t="s">
        <v>23</v>
      </c>
      <c r="B36" s="18">
        <v>262</v>
      </c>
    </row>
    <row r="37" spans="1:2">
      <c r="A37" s="17" t="s">
        <v>119</v>
      </c>
      <c r="B37" s="18">
        <v>252</v>
      </c>
    </row>
    <row r="38" spans="1:2">
      <c r="A38" s="17" t="s">
        <v>63</v>
      </c>
      <c r="B38" s="18">
        <v>238</v>
      </c>
    </row>
    <row r="39" spans="1:2">
      <c r="A39" s="17" t="s">
        <v>56</v>
      </c>
      <c r="B39" s="18">
        <v>220</v>
      </c>
    </row>
    <row r="40" spans="1:2">
      <c r="A40" s="17" t="s">
        <v>149</v>
      </c>
      <c r="B40" s="18">
        <v>210</v>
      </c>
    </row>
    <row r="41" spans="1:2">
      <c r="A41" s="17" t="s">
        <v>10</v>
      </c>
      <c r="B41" s="18">
        <v>206</v>
      </c>
    </row>
    <row r="42" spans="1:2">
      <c r="A42" s="17" t="s">
        <v>45</v>
      </c>
      <c r="B42" s="18">
        <v>200</v>
      </c>
    </row>
    <row r="43" spans="1:2">
      <c r="A43" s="17" t="s">
        <v>90</v>
      </c>
      <c r="B43" s="18">
        <v>198</v>
      </c>
    </row>
    <row r="44" spans="1:2">
      <c r="A44" s="17" t="s">
        <v>71</v>
      </c>
      <c r="B44" s="18">
        <v>198</v>
      </c>
    </row>
    <row r="45" spans="1:2">
      <c r="A45" s="17" t="s">
        <v>7</v>
      </c>
      <c r="B45" s="18">
        <v>196</v>
      </c>
    </row>
    <row r="46" spans="1:2">
      <c r="A46" s="17" t="s">
        <v>182</v>
      </c>
      <c r="B46" s="18">
        <v>190</v>
      </c>
    </row>
    <row r="47" spans="1:2">
      <c r="A47" s="17" t="s">
        <v>130</v>
      </c>
      <c r="B47" s="18">
        <v>178</v>
      </c>
    </row>
    <row r="48" spans="1:2">
      <c r="A48" s="17" t="s">
        <v>113</v>
      </c>
      <c r="B48" s="18">
        <v>174</v>
      </c>
    </row>
    <row r="49" spans="1:2">
      <c r="A49" s="17" t="s">
        <v>13</v>
      </c>
      <c r="B49" s="18">
        <v>152</v>
      </c>
    </row>
    <row r="50" spans="1:2">
      <c r="A50" s="17" t="s">
        <v>135</v>
      </c>
      <c r="B50" s="18">
        <v>146</v>
      </c>
    </row>
    <row r="51" spans="1:2">
      <c r="A51" s="17" t="s">
        <v>539</v>
      </c>
      <c r="B51" s="18">
        <v>144</v>
      </c>
    </row>
    <row r="52" spans="1:2">
      <c r="A52" s="17" t="s">
        <v>150</v>
      </c>
      <c r="B52" s="18">
        <v>140</v>
      </c>
    </row>
    <row r="53" spans="1:2">
      <c r="A53" s="17" t="s">
        <v>61</v>
      </c>
      <c r="B53" s="18">
        <v>136</v>
      </c>
    </row>
    <row r="54" spans="1:2">
      <c r="A54" s="17" t="s">
        <v>95</v>
      </c>
      <c r="B54" s="18">
        <v>130</v>
      </c>
    </row>
    <row r="55" spans="1:2">
      <c r="A55" s="17" t="s">
        <v>558</v>
      </c>
      <c r="B55" s="18">
        <v>126</v>
      </c>
    </row>
    <row r="56" spans="1:2">
      <c r="A56" s="17" t="s">
        <v>154</v>
      </c>
      <c r="B56" s="18">
        <v>80</v>
      </c>
    </row>
    <row r="57" spans="1:2">
      <c r="A57" s="17" t="s">
        <v>146</v>
      </c>
      <c r="B57" s="18">
        <v>80</v>
      </c>
    </row>
    <row r="58" spans="1:2">
      <c r="A58" s="17" t="s">
        <v>663</v>
      </c>
      <c r="B58" s="18">
        <v>40</v>
      </c>
    </row>
    <row r="59" spans="1:2">
      <c r="A59" s="17" t="s">
        <v>670</v>
      </c>
      <c r="B59" s="18">
        <v>40</v>
      </c>
    </row>
    <row r="60" spans="1:2">
      <c r="A60" s="17" t="s">
        <v>662</v>
      </c>
      <c r="B60" s="18">
        <v>40</v>
      </c>
    </row>
    <row r="61" spans="1:2">
      <c r="A61" s="17" t="s">
        <v>22</v>
      </c>
      <c r="B61" s="18">
        <v>40</v>
      </c>
    </row>
    <row r="62" spans="1:2">
      <c r="A62" s="17" t="s">
        <v>20</v>
      </c>
      <c r="B62" s="18">
        <v>40</v>
      </c>
    </row>
    <row r="63" spans="1:2">
      <c r="A63" s="17" t="s">
        <v>142</v>
      </c>
      <c r="B63" s="18">
        <v>40</v>
      </c>
    </row>
    <row r="64" spans="1:2">
      <c r="A64" s="17" t="s">
        <v>564</v>
      </c>
      <c r="B64" s="18">
        <v>40</v>
      </c>
    </row>
    <row r="65" spans="1:2">
      <c r="A65" s="17" t="s">
        <v>565</v>
      </c>
      <c r="B65" s="18">
        <v>40</v>
      </c>
    </row>
    <row r="66" spans="1:2">
      <c r="A66" s="17" t="s">
        <v>664</v>
      </c>
      <c r="B66" s="18">
        <v>40</v>
      </c>
    </row>
  </sheetData>
  <sortState xmlns:xlrd2="http://schemas.microsoft.com/office/spreadsheetml/2017/richdata2" ref="A1:B65">
    <sortCondition descending="1" ref="B1:B65"/>
  </sortState>
  <dataConsolidate>
    <dataRefs count="4">
      <dataRef name="trailstop_1"/>
      <dataRef name="trailstop_2"/>
      <dataRef name="trailstop_3"/>
      <dataRef name="trailstop_4"/>
    </dataRefs>
  </dataConsolid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2020 Season</vt:lpstr>
      <vt:lpstr>202001_NVKBA_Season_Opener_Stan</vt:lpstr>
      <vt:lpstr>CONSOLIDATED_SEASON_OPENER</vt:lpstr>
      <vt:lpstr>202002_NVKBA_Trail_Stop_#2_Poto</vt:lpstr>
      <vt:lpstr>CONSOLIDATED_TRAIL_STOP_2_POT</vt:lpstr>
      <vt:lpstr>TS3 Battle of Three Lakes</vt:lpstr>
      <vt:lpstr>TS3 CONSOLIDATED</vt:lpstr>
      <vt:lpstr>TS4-Shenandoah Results</vt:lpstr>
      <vt:lpstr>TS4 Consolidated</vt:lpstr>
      <vt:lpstr>2020 AoY Worksheet</vt:lpstr>
      <vt:lpstr>Sheet7</vt:lpstr>
      <vt:lpstr>Roster</vt:lpstr>
      <vt:lpstr>ANNA-overall (2)</vt:lpstr>
      <vt:lpstr>2020_NVKBA_Classic_Standings.cs</vt:lpstr>
      <vt:lpstr>classic consolidated</vt:lpstr>
      <vt:lpstr>best_3_events</vt:lpstr>
      <vt:lpstr>classic</vt:lpstr>
      <vt:lpstr>classic_totals</vt:lpstr>
      <vt:lpstr>events_fished</vt:lpstr>
      <vt:lpstr>events_fished_2020</vt:lpstr>
      <vt:lpstr>qualified</vt:lpstr>
      <vt:lpstr>roster</vt:lpstr>
      <vt:lpstr>trailstop_1</vt:lpstr>
      <vt:lpstr>trailstop_2</vt:lpstr>
      <vt:lpstr>trailstop_3</vt:lpstr>
      <vt:lpstr>trailstop_4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Ortega</dc:creator>
  <cp:lastModifiedBy>Mike Ortega</cp:lastModifiedBy>
  <cp:lastPrinted>2020-10-19T23:11:47Z</cp:lastPrinted>
  <dcterms:created xsi:type="dcterms:W3CDTF">2019-02-22T05:14:06Z</dcterms:created>
  <dcterms:modified xsi:type="dcterms:W3CDTF">2020-11-14T00:19:10Z</dcterms:modified>
</cp:coreProperties>
</file>