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mc:AlternateContent xmlns:mc="http://schemas.openxmlformats.org/markup-compatibility/2006">
    <mc:Choice Requires="x15">
      <x15ac:absPath xmlns:x15ac="http://schemas.microsoft.com/office/spreadsheetml/2010/11/ac" url="G:\Financial Documents\2019 - Projections Template\"/>
    </mc:Choice>
  </mc:AlternateContent>
  <bookViews>
    <workbookView xWindow="0" yWindow="0" windowWidth="18045" windowHeight="8670" tabRatio="754"/>
  </bookViews>
  <sheets>
    <sheet name="Sources &amp; Uses" sheetId="8" r:id="rId1"/>
    <sheet name="Loan Amortization 1" sheetId="12" r:id="rId2"/>
    <sheet name="Loan Amortization 2" sheetId="17" r:id="rId3"/>
    <sheet name="Loan Amortization 3" sheetId="16" r:id="rId4"/>
    <sheet name="Existing Loan Amortizations" sheetId="36" r:id="rId5"/>
    <sheet name="Existing Loans TO BE REFINANCED" sheetId="38" r:id="rId6"/>
    <sheet name="Existing Lines,Notes,CC Amorts" sheetId="37" r:id="rId7"/>
    <sheet name="Debt Schedule" sheetId="35" r:id="rId8"/>
    <sheet name="YR 1 Sales" sheetId="13" r:id="rId9"/>
    <sheet name="YR 1 IS" sheetId="19" r:id="rId10"/>
    <sheet name="YR 1 CF" sheetId="21" r:id="rId11"/>
    <sheet name="YR 1 BS" sheetId="3" r:id="rId12"/>
    <sheet name=" Proj vs Actual YR 1" sheetId="39" r:id="rId13"/>
    <sheet name="YR 2 Sales" sheetId="33" r:id="rId14"/>
    <sheet name="YR2 IS" sheetId="22" r:id="rId15"/>
    <sheet name="YR 2 CF" sheetId="23" r:id="rId16"/>
    <sheet name="YR 2 BS" sheetId="32" r:id="rId17"/>
    <sheet name="YR 3 Sales" sheetId="34" r:id="rId18"/>
    <sheet name="YR 3 IS" sheetId="28" r:id="rId19"/>
    <sheet name="YR 3 CF" sheetId="30" r:id="rId20"/>
    <sheet name="YR 3 BS" sheetId="31" r:id="rId21"/>
    <sheet name="Summary Projection" sheetId="40" r:id="rId22"/>
    <sheet name="Ratios" sheetId="26" r:id="rId23"/>
    <sheet name="Break Even Analysis" sheetId="18" r:id="rId24"/>
  </sheets>
  <definedNames>
    <definedName name="_xlnm.Print_Area" localSheetId="12">' Proj vs Actual YR 1'!$A$1:$BA$56</definedName>
    <definedName name="_xlnm.Print_Area" localSheetId="23">'Break Even Analysis'!$A$1:$G$60</definedName>
    <definedName name="_xlnm.Print_Area" localSheetId="7">'Debt Schedule'!$A$1:$J$58</definedName>
    <definedName name="_xlnm.Print_Area" localSheetId="6">'Existing Lines,Notes,CC Amorts'!$A$1:$L$67</definedName>
    <definedName name="_xlnm.Print_Area" localSheetId="4">'Existing Loan Amortizations'!$A$1:$AQ$63</definedName>
    <definedName name="_xlnm.Print_Area" localSheetId="5">'Existing Loans TO BE REFINANCED'!$A$1:$AP$49</definedName>
    <definedName name="_xlnm.Print_Area" localSheetId="1">'Loan Amortization 1'!$A$1:$J$68</definedName>
    <definedName name="_xlnm.Print_Area" localSheetId="2">'Loan Amortization 2'!$A$1:$J$67</definedName>
    <definedName name="_xlnm.Print_Area" localSheetId="3">'Loan Amortization 3'!$A$1:$J$67</definedName>
    <definedName name="_xlnm.Print_Area" localSheetId="22">Ratios!$A$1:$O$70</definedName>
    <definedName name="_xlnm.Print_Area" localSheetId="0">'Sources &amp; Uses'!$A$1:$H$59</definedName>
    <definedName name="_xlnm.Print_Area" localSheetId="21">'Summary Projection'!$A$1:$G$50</definedName>
    <definedName name="_xlnm.Print_Area" localSheetId="11">'YR 1 BS'!$A$1:$O$77</definedName>
    <definedName name="_xlnm.Print_Area" localSheetId="10">'YR 1 CF'!$A$1:$O$57</definedName>
    <definedName name="_xlnm.Print_Area" localSheetId="9">'YR 1 IS'!$A$1:$O$59</definedName>
    <definedName name="_xlnm.Print_Area" localSheetId="8">'YR 1 Sales'!$A$1:$O$99</definedName>
    <definedName name="_xlnm.Print_Area" localSheetId="16">'YR 2 BS'!$A$1:$O$72</definedName>
    <definedName name="_xlnm.Print_Area" localSheetId="15">'YR 2 CF'!$A$1:$O$50</definedName>
    <definedName name="_xlnm.Print_Area" localSheetId="13">'YR 2 Sales'!$A$1:$O$96</definedName>
    <definedName name="_xlnm.Print_Area" localSheetId="20">'YR 3 BS'!$A$1:$O$72</definedName>
    <definedName name="_xlnm.Print_Area" localSheetId="19">'YR 3 CF'!$A$1:$O$50</definedName>
    <definedName name="_xlnm.Print_Area" localSheetId="18">'YR 3 IS'!$A$1:$O$57</definedName>
    <definedName name="_xlnm.Print_Area" localSheetId="17">'YR 3 Sales'!$A$1:$O$96</definedName>
    <definedName name="_xlnm.Print_Area" localSheetId="14">'YR2 IS'!$A$1:$O$58</definedName>
    <definedName name="PRINT_AREA_MI" localSheetId="1">'Loan Amortization 1'!$B$1:$J$49</definedName>
    <definedName name="Print_Area_MI" localSheetId="8">'YR 1 Sales'!$A$2:$E$39</definedName>
    <definedName name="Print_Area_MI">#REF!</definedName>
  </definedNames>
  <calcPr calcId="162913" concurrentCalc="0"/>
</workbook>
</file>

<file path=xl/calcChain.xml><?xml version="1.0" encoding="utf-8"?>
<calcChain xmlns="http://schemas.openxmlformats.org/spreadsheetml/2006/main">
  <c r="G27" i="40" l="1"/>
  <c r="C27" i="40"/>
  <c r="E27" i="40"/>
  <c r="M33" i="8"/>
  <c r="J33" i="8"/>
  <c r="O4" i="13"/>
  <c r="F6" i="13"/>
  <c r="C6" i="13"/>
  <c r="D6" i="13"/>
  <c r="E6" i="13"/>
  <c r="G6" i="13"/>
  <c r="H6" i="13"/>
  <c r="I6" i="13"/>
  <c r="J6" i="13"/>
  <c r="K6" i="13"/>
  <c r="L6" i="13"/>
  <c r="M6" i="13"/>
  <c r="N6" i="13"/>
  <c r="O6" i="13"/>
  <c r="AE9" i="36"/>
  <c r="AE14" i="36"/>
  <c r="AF14" i="36"/>
  <c r="AG14" i="36"/>
  <c r="AE15" i="36"/>
  <c r="AF15" i="36"/>
  <c r="AG15" i="36"/>
  <c r="AE16" i="36"/>
  <c r="AF16" i="36"/>
  <c r="AG16" i="36"/>
  <c r="AE17" i="36"/>
  <c r="AF17" i="36"/>
  <c r="AG17" i="36"/>
  <c r="AE18" i="36"/>
  <c r="AF18" i="36"/>
  <c r="AG18" i="36"/>
  <c r="AE19" i="36"/>
  <c r="AF19" i="36"/>
  <c r="AG19" i="36"/>
  <c r="AE20" i="36"/>
  <c r="AF20" i="36"/>
  <c r="AG20" i="36"/>
  <c r="AE21" i="36"/>
  <c r="AF21" i="36"/>
  <c r="AG21" i="36"/>
  <c r="AE22" i="36"/>
  <c r="AF22" i="36"/>
  <c r="AG22" i="36"/>
  <c r="AE23" i="36"/>
  <c r="AF23" i="36"/>
  <c r="AG23" i="36"/>
  <c r="AE24" i="36"/>
  <c r="AF24" i="36"/>
  <c r="AG24" i="36"/>
  <c r="AE25" i="36"/>
  <c r="AF25" i="36"/>
  <c r="AG25" i="36"/>
  <c r="AE26" i="36"/>
  <c r="AF26" i="36"/>
  <c r="AG26" i="36"/>
  <c r="AE27" i="36"/>
  <c r="AF27" i="36"/>
  <c r="AG27" i="36"/>
  <c r="AE28" i="36"/>
  <c r="AF28" i="36"/>
  <c r="AG28" i="36"/>
  <c r="AE29" i="36"/>
  <c r="AF29" i="36"/>
  <c r="AG29" i="36"/>
  <c r="AE30" i="36"/>
  <c r="AF30" i="36"/>
  <c r="AG30" i="36"/>
  <c r="AE31" i="36"/>
  <c r="AF31" i="36"/>
  <c r="AG31" i="36"/>
  <c r="AE32" i="36"/>
  <c r="AF32" i="36"/>
  <c r="AG32" i="36"/>
  <c r="AE33" i="36"/>
  <c r="AF33" i="36"/>
  <c r="AG33" i="36"/>
  <c r="AE34" i="36"/>
  <c r="AF34" i="36"/>
  <c r="AG34" i="36"/>
  <c r="AE35" i="36"/>
  <c r="AF35" i="36"/>
  <c r="AG35" i="36"/>
  <c r="AE36" i="36"/>
  <c r="AF36" i="36"/>
  <c r="AG36" i="36"/>
  <c r="AE37" i="36"/>
  <c r="AF37" i="36"/>
  <c r="AG37" i="36"/>
  <c r="AE38" i="36"/>
  <c r="AF38" i="36"/>
  <c r="AG38" i="36"/>
  <c r="AE39" i="36"/>
  <c r="AF39" i="36"/>
  <c r="AG39" i="36"/>
  <c r="AE40" i="36"/>
  <c r="AF40" i="36"/>
  <c r="AG40" i="36"/>
  <c r="AE41" i="36"/>
  <c r="AF41" i="36"/>
  <c r="AG41" i="36"/>
  <c r="AE42" i="36"/>
  <c r="AF42" i="36"/>
  <c r="AG42" i="36"/>
  <c r="AE43" i="36"/>
  <c r="AF43" i="36"/>
  <c r="AG43" i="36"/>
  <c r="AE44" i="36"/>
  <c r="AF44" i="36"/>
  <c r="AG44" i="36"/>
  <c r="AE45" i="36"/>
  <c r="AF45" i="36"/>
  <c r="AG45" i="36"/>
  <c r="AE46" i="36"/>
  <c r="AF46" i="36"/>
  <c r="AG46" i="36"/>
  <c r="AE47" i="36"/>
  <c r="AF47" i="36"/>
  <c r="AG47" i="36"/>
  <c r="AE48" i="36"/>
  <c r="AF48" i="36"/>
  <c r="AG48" i="36"/>
  <c r="AE49" i="36"/>
  <c r="AF49" i="36"/>
  <c r="AG49" i="36"/>
  <c r="AE50" i="36"/>
  <c r="AF50" i="36"/>
  <c r="AG50" i="36"/>
  <c r="AE51" i="36"/>
  <c r="AF51" i="36"/>
  <c r="AG51" i="36"/>
  <c r="AE52" i="36"/>
  <c r="AF52" i="36"/>
  <c r="AG52" i="36"/>
  <c r="AE53" i="36"/>
  <c r="AF53" i="36"/>
  <c r="AG53" i="36"/>
  <c r="AE54" i="36"/>
  <c r="AF54" i="36"/>
  <c r="AG54" i="36"/>
  <c r="AE55" i="36"/>
  <c r="AF55" i="36"/>
  <c r="AG55" i="36"/>
  <c r="AE56" i="36"/>
  <c r="AF56" i="36"/>
  <c r="AG56" i="36"/>
  <c r="AE57" i="36"/>
  <c r="AF57" i="36"/>
  <c r="AG57" i="36"/>
  <c r="AE58" i="36"/>
  <c r="AF58" i="36"/>
  <c r="AG58" i="36"/>
  <c r="AE59" i="36"/>
  <c r="AF59" i="36"/>
  <c r="AG59" i="36"/>
  <c r="AE60" i="36"/>
  <c r="AF60" i="36"/>
  <c r="AG60" i="36"/>
  <c r="AE61" i="36"/>
  <c r="AF61" i="36"/>
  <c r="AJ9" i="36"/>
  <c r="AJ14" i="36"/>
  <c r="AK14" i="36"/>
  <c r="AL14" i="36"/>
  <c r="AJ15" i="36"/>
  <c r="AK15" i="36"/>
  <c r="AL15" i="36"/>
  <c r="AJ16" i="36"/>
  <c r="AK16" i="36"/>
  <c r="AL16" i="36"/>
  <c r="AJ17" i="36"/>
  <c r="AK17" i="36"/>
  <c r="AL17" i="36"/>
  <c r="AJ18" i="36"/>
  <c r="AK18" i="36"/>
  <c r="AL18" i="36"/>
  <c r="AJ19" i="36"/>
  <c r="AK19" i="36"/>
  <c r="AL19" i="36"/>
  <c r="AJ20" i="36"/>
  <c r="AK20" i="36"/>
  <c r="AL20" i="36"/>
  <c r="AJ21" i="36"/>
  <c r="AK21" i="36"/>
  <c r="AL21" i="36"/>
  <c r="AJ22" i="36"/>
  <c r="AK22" i="36"/>
  <c r="AL22" i="36"/>
  <c r="AJ23" i="36"/>
  <c r="AK23" i="36"/>
  <c r="AL23" i="36"/>
  <c r="AJ24" i="36"/>
  <c r="AK24" i="36"/>
  <c r="AL24" i="36"/>
  <c r="AJ25" i="36"/>
  <c r="AK25" i="36"/>
  <c r="AL25" i="36"/>
  <c r="AJ26" i="36"/>
  <c r="AK26" i="36"/>
  <c r="AL26" i="36"/>
  <c r="AJ27" i="36"/>
  <c r="AK27" i="36"/>
  <c r="AL27" i="36"/>
  <c r="AJ28" i="36"/>
  <c r="AK28" i="36"/>
  <c r="AL28" i="36"/>
  <c r="AJ29" i="36"/>
  <c r="AK29" i="36"/>
  <c r="AL29" i="36"/>
  <c r="AJ30" i="36"/>
  <c r="AK30" i="36"/>
  <c r="AL30" i="36"/>
  <c r="AJ31" i="36"/>
  <c r="AK31" i="36"/>
  <c r="AL31" i="36"/>
  <c r="AJ32" i="36"/>
  <c r="AK32" i="36"/>
  <c r="AL32" i="36"/>
  <c r="AJ33" i="36"/>
  <c r="AK33" i="36"/>
  <c r="AL33" i="36"/>
  <c r="AJ34" i="36"/>
  <c r="AK34" i="36"/>
  <c r="AL34" i="36"/>
  <c r="AJ35" i="36"/>
  <c r="AK35" i="36"/>
  <c r="AL35" i="36"/>
  <c r="AJ36" i="36"/>
  <c r="AK36" i="36"/>
  <c r="AL36" i="36"/>
  <c r="AJ37" i="36"/>
  <c r="AK37" i="36"/>
  <c r="AL37" i="36"/>
  <c r="AJ38" i="36"/>
  <c r="AK38" i="36"/>
  <c r="AL38" i="36"/>
  <c r="AJ39" i="36"/>
  <c r="AK39" i="36"/>
  <c r="AL39" i="36"/>
  <c r="AJ40" i="36"/>
  <c r="AK40" i="36"/>
  <c r="AL40" i="36"/>
  <c r="AJ41" i="36"/>
  <c r="AK41" i="36"/>
  <c r="AL41" i="36"/>
  <c r="AJ42" i="36"/>
  <c r="AK42" i="36"/>
  <c r="AL42" i="36"/>
  <c r="AJ43" i="36"/>
  <c r="AK43" i="36"/>
  <c r="AL43" i="36"/>
  <c r="AJ44" i="36"/>
  <c r="AK44" i="36"/>
  <c r="AL44" i="36"/>
  <c r="AJ45" i="36"/>
  <c r="AK45" i="36"/>
  <c r="AL45" i="36"/>
  <c r="AJ46" i="36"/>
  <c r="AK46" i="36"/>
  <c r="AL46" i="36"/>
  <c r="AJ47" i="36"/>
  <c r="AK47" i="36"/>
  <c r="AL47" i="36"/>
  <c r="AJ48" i="36"/>
  <c r="AK48" i="36"/>
  <c r="AL48" i="36"/>
  <c r="AJ49" i="36"/>
  <c r="AK49" i="36"/>
  <c r="AL49" i="36"/>
  <c r="AJ50" i="36"/>
  <c r="AK50" i="36"/>
  <c r="AL50" i="36"/>
  <c r="AJ51" i="36"/>
  <c r="AK51" i="36"/>
  <c r="AL51" i="36"/>
  <c r="AJ52" i="36"/>
  <c r="AK52" i="36"/>
  <c r="AL52" i="36"/>
  <c r="AJ53" i="36"/>
  <c r="AK53" i="36"/>
  <c r="AL53" i="36"/>
  <c r="AJ54" i="36"/>
  <c r="AK54" i="36"/>
  <c r="AL54" i="36"/>
  <c r="AJ55" i="36"/>
  <c r="AK55" i="36"/>
  <c r="AL55" i="36"/>
  <c r="AJ56" i="36"/>
  <c r="AK56" i="36"/>
  <c r="AL56" i="36"/>
  <c r="AJ57" i="36"/>
  <c r="AK57" i="36"/>
  <c r="AL57" i="36"/>
  <c r="AJ58" i="36"/>
  <c r="AK58" i="36"/>
  <c r="AL58" i="36"/>
  <c r="AJ59" i="36"/>
  <c r="AK59" i="36"/>
  <c r="AL59" i="36"/>
  <c r="AJ60" i="36"/>
  <c r="AK60" i="36"/>
  <c r="AL60" i="36"/>
  <c r="AJ61" i="36"/>
  <c r="AK61" i="36"/>
  <c r="J9" i="37"/>
  <c r="J14" i="37"/>
  <c r="K14" i="37"/>
  <c r="L14" i="37"/>
  <c r="J15" i="37"/>
  <c r="K15" i="37"/>
  <c r="L15" i="37"/>
  <c r="J16" i="37"/>
  <c r="K16" i="37"/>
  <c r="L16" i="37"/>
  <c r="J17" i="37"/>
  <c r="K17" i="37"/>
  <c r="L17" i="37"/>
  <c r="J18" i="37"/>
  <c r="K18" i="37"/>
  <c r="L18" i="37"/>
  <c r="J19" i="37"/>
  <c r="K19" i="37"/>
  <c r="L19" i="37"/>
  <c r="J20" i="37"/>
  <c r="K20" i="37"/>
  <c r="L20" i="37"/>
  <c r="J21" i="37"/>
  <c r="K21" i="37"/>
  <c r="L21" i="37"/>
  <c r="J22" i="37"/>
  <c r="K22" i="37"/>
  <c r="L22" i="37"/>
  <c r="J23" i="37"/>
  <c r="K23" i="37"/>
  <c r="L23" i="37"/>
  <c r="J24" i="37"/>
  <c r="K24" i="37"/>
  <c r="L24" i="37"/>
  <c r="J25" i="37"/>
  <c r="K25" i="37"/>
  <c r="L25" i="37"/>
  <c r="J26" i="37"/>
  <c r="K26" i="37"/>
  <c r="L26" i="37"/>
  <c r="J27" i="37"/>
  <c r="K27" i="37"/>
  <c r="L27" i="37"/>
  <c r="J28" i="37"/>
  <c r="K28" i="37"/>
  <c r="L28" i="37"/>
  <c r="J29" i="37"/>
  <c r="K29" i="37"/>
  <c r="L29" i="37"/>
  <c r="J30" i="37"/>
  <c r="K30" i="37"/>
  <c r="L30" i="37"/>
  <c r="J31" i="37"/>
  <c r="K31" i="37"/>
  <c r="L31" i="37"/>
  <c r="J32" i="37"/>
  <c r="K32" i="37"/>
  <c r="L32" i="37"/>
  <c r="J33" i="37"/>
  <c r="K33" i="37"/>
  <c r="L33" i="37"/>
  <c r="J34" i="37"/>
  <c r="K34" i="37"/>
  <c r="L34" i="37"/>
  <c r="J35" i="37"/>
  <c r="K35" i="37"/>
  <c r="L35" i="37"/>
  <c r="J36" i="37"/>
  <c r="K36" i="37"/>
  <c r="L36" i="37"/>
  <c r="J37" i="37"/>
  <c r="K37" i="37"/>
  <c r="L37" i="37"/>
  <c r="J38" i="37"/>
  <c r="K38" i="37"/>
  <c r="L38" i="37"/>
  <c r="J39" i="37"/>
  <c r="K39" i="37"/>
  <c r="L39" i="37"/>
  <c r="J40" i="37"/>
  <c r="K40" i="37"/>
  <c r="L40" i="37"/>
  <c r="J41" i="37"/>
  <c r="K41" i="37"/>
  <c r="L41" i="37"/>
  <c r="J42" i="37"/>
  <c r="K42" i="37"/>
  <c r="L42" i="37"/>
  <c r="J43" i="37"/>
  <c r="K43" i="37"/>
  <c r="L43" i="37"/>
  <c r="J44" i="37"/>
  <c r="K44" i="37"/>
  <c r="L44" i="37"/>
  <c r="J45" i="37"/>
  <c r="K45" i="37"/>
  <c r="L45" i="37"/>
  <c r="J46" i="37"/>
  <c r="K46" i="37"/>
  <c r="L46" i="37"/>
  <c r="J47" i="37"/>
  <c r="K47" i="37"/>
  <c r="L47" i="37"/>
  <c r="J48" i="37"/>
  <c r="K48" i="37"/>
  <c r="L48" i="37"/>
  <c r="J49" i="37"/>
  <c r="K49" i="37"/>
  <c r="L49" i="37"/>
  <c r="J50" i="37"/>
  <c r="K50" i="37"/>
  <c r="L50" i="37"/>
  <c r="J51" i="37"/>
  <c r="K51" i="37"/>
  <c r="L51" i="37"/>
  <c r="J52" i="37"/>
  <c r="K52" i="37"/>
  <c r="L52" i="37"/>
  <c r="J53" i="37"/>
  <c r="K53" i="37"/>
  <c r="L53" i="37"/>
  <c r="J54" i="37"/>
  <c r="K54" i="37"/>
  <c r="L54" i="37"/>
  <c r="J55" i="37"/>
  <c r="K55" i="37"/>
  <c r="L55" i="37"/>
  <c r="J56" i="37"/>
  <c r="K56" i="37"/>
  <c r="L56" i="37"/>
  <c r="J57" i="37"/>
  <c r="K57" i="37"/>
  <c r="L57" i="37"/>
  <c r="J58" i="37"/>
  <c r="K58" i="37"/>
  <c r="L58" i="37"/>
  <c r="J59" i="37"/>
  <c r="K59" i="37"/>
  <c r="L59" i="37"/>
  <c r="J60" i="37"/>
  <c r="K60" i="37"/>
  <c r="L60" i="37"/>
  <c r="J61" i="37"/>
  <c r="K61" i="37"/>
  <c r="L61" i="37"/>
  <c r="E9" i="37"/>
  <c r="E14" i="37"/>
  <c r="F14" i="37"/>
  <c r="G14" i="37"/>
  <c r="E15" i="37"/>
  <c r="F15" i="37"/>
  <c r="G15" i="37"/>
  <c r="E16" i="37"/>
  <c r="F16" i="37"/>
  <c r="G16" i="37"/>
  <c r="E17" i="37"/>
  <c r="F17" i="37"/>
  <c r="G17" i="37"/>
  <c r="E18" i="37"/>
  <c r="F18" i="37"/>
  <c r="G18" i="37"/>
  <c r="E19" i="37"/>
  <c r="F19" i="37"/>
  <c r="G19" i="37"/>
  <c r="E20" i="37"/>
  <c r="F20" i="37"/>
  <c r="G20" i="37"/>
  <c r="E21" i="37"/>
  <c r="F21" i="37"/>
  <c r="G21" i="37"/>
  <c r="E22" i="37"/>
  <c r="F22" i="37"/>
  <c r="G22" i="37"/>
  <c r="E23" i="37"/>
  <c r="F23" i="37"/>
  <c r="G23" i="37"/>
  <c r="E24" i="37"/>
  <c r="F24" i="37"/>
  <c r="G24" i="37"/>
  <c r="E25" i="37"/>
  <c r="F25" i="37"/>
  <c r="G25" i="37"/>
  <c r="E26" i="37"/>
  <c r="F26" i="37"/>
  <c r="G26" i="37"/>
  <c r="E27" i="37"/>
  <c r="F27" i="37"/>
  <c r="G27" i="37"/>
  <c r="E28" i="37"/>
  <c r="F28" i="37"/>
  <c r="G28" i="37"/>
  <c r="E29" i="37"/>
  <c r="F29" i="37"/>
  <c r="G29" i="37"/>
  <c r="E30" i="37"/>
  <c r="F30" i="37"/>
  <c r="G30" i="37"/>
  <c r="E31" i="37"/>
  <c r="F31" i="37"/>
  <c r="G31" i="37"/>
  <c r="E32" i="37"/>
  <c r="F32" i="37"/>
  <c r="G32" i="37"/>
  <c r="E33" i="37"/>
  <c r="F33" i="37"/>
  <c r="G33" i="37"/>
  <c r="E34" i="37"/>
  <c r="F34" i="37"/>
  <c r="G34" i="37"/>
  <c r="E35" i="37"/>
  <c r="F35" i="37"/>
  <c r="G35" i="37"/>
  <c r="E36" i="37"/>
  <c r="F36" i="37"/>
  <c r="G36" i="37"/>
  <c r="E37" i="37"/>
  <c r="F37" i="37"/>
  <c r="G37" i="37"/>
  <c r="E38" i="37"/>
  <c r="F38" i="37"/>
  <c r="G38" i="37"/>
  <c r="E39" i="37"/>
  <c r="F39" i="37"/>
  <c r="G39" i="37"/>
  <c r="E40" i="37"/>
  <c r="F40" i="37"/>
  <c r="G40" i="37"/>
  <c r="E41" i="37"/>
  <c r="F41" i="37"/>
  <c r="G41" i="37"/>
  <c r="E42" i="37"/>
  <c r="F42" i="37"/>
  <c r="G42" i="37"/>
  <c r="E43" i="37"/>
  <c r="F43" i="37"/>
  <c r="G43" i="37"/>
  <c r="E44" i="37"/>
  <c r="F44" i="37"/>
  <c r="G44" i="37"/>
  <c r="E45" i="37"/>
  <c r="F45" i="37"/>
  <c r="G45" i="37"/>
  <c r="E46" i="37"/>
  <c r="F46" i="37"/>
  <c r="G46" i="37"/>
  <c r="E47" i="37"/>
  <c r="F47" i="37"/>
  <c r="G47" i="37"/>
  <c r="E48" i="37"/>
  <c r="F48" i="37"/>
  <c r="G48" i="37"/>
  <c r="E49" i="37"/>
  <c r="F49" i="37"/>
  <c r="G49" i="37"/>
  <c r="E50" i="37"/>
  <c r="F50" i="37"/>
  <c r="G50" i="37"/>
  <c r="E51" i="37"/>
  <c r="F51" i="37"/>
  <c r="G51" i="37"/>
  <c r="E52" i="37"/>
  <c r="F52" i="37"/>
  <c r="G52" i="37"/>
  <c r="E53" i="37"/>
  <c r="F53" i="37"/>
  <c r="G53" i="37"/>
  <c r="E54" i="37"/>
  <c r="F54" i="37"/>
  <c r="G54" i="37"/>
  <c r="E55" i="37"/>
  <c r="F55" i="37"/>
  <c r="G55" i="37"/>
  <c r="E56" i="37"/>
  <c r="F56" i="37"/>
  <c r="G56" i="37"/>
  <c r="E57" i="37"/>
  <c r="F57" i="37"/>
  <c r="G57" i="37"/>
  <c r="E58" i="37"/>
  <c r="F58" i="37"/>
  <c r="G58" i="37"/>
  <c r="E59" i="37"/>
  <c r="F59" i="37"/>
  <c r="G59" i="37"/>
  <c r="E60" i="37"/>
  <c r="F60" i="37"/>
  <c r="G60" i="37"/>
  <c r="E61" i="37"/>
  <c r="F61" i="37"/>
  <c r="G61" i="37"/>
  <c r="AP17" i="38"/>
  <c r="AO18" i="38"/>
  <c r="AP18" i="38"/>
  <c r="AO19" i="38"/>
  <c r="AP19" i="38"/>
  <c r="AO20" i="38"/>
  <c r="AP20" i="38"/>
  <c r="AO21" i="38"/>
  <c r="AP21" i="38"/>
  <c r="AO22" i="38"/>
  <c r="AP22" i="38"/>
  <c r="AO23" i="38"/>
  <c r="AP23" i="38"/>
  <c r="AO24" i="38"/>
  <c r="AP24" i="38"/>
  <c r="AO25" i="38"/>
  <c r="AP25" i="38"/>
  <c r="AO26" i="38"/>
  <c r="AP26" i="38"/>
  <c r="AP16" i="38"/>
  <c r="AK17" i="38"/>
  <c r="AJ18" i="38"/>
  <c r="AK18" i="38"/>
  <c r="AJ19" i="38"/>
  <c r="AK19" i="38"/>
  <c r="AJ20" i="38"/>
  <c r="AK20" i="38"/>
  <c r="AJ21" i="38"/>
  <c r="AK21" i="38"/>
  <c r="AJ22" i="38"/>
  <c r="AK22" i="38"/>
  <c r="AJ23" i="38"/>
  <c r="AK23" i="38"/>
  <c r="AJ24" i="38"/>
  <c r="AK24" i="38"/>
  <c r="AJ25" i="38"/>
  <c r="AK25" i="38"/>
  <c r="AJ26" i="38"/>
  <c r="AK26" i="38"/>
  <c r="AK16" i="38"/>
  <c r="AD15" i="38"/>
  <c r="AD9" i="38"/>
  <c r="AE15" i="38"/>
  <c r="AF15" i="38"/>
  <c r="AD16" i="38"/>
  <c r="AE16" i="38"/>
  <c r="AF16" i="38"/>
  <c r="AD17" i="38"/>
  <c r="AE17" i="38"/>
  <c r="AF17" i="38"/>
  <c r="AD18" i="38"/>
  <c r="AE18" i="38"/>
  <c r="AF18" i="38"/>
  <c r="AD19" i="38"/>
  <c r="AE19" i="38"/>
  <c r="AF19" i="38"/>
  <c r="AE20" i="38"/>
  <c r="AF20" i="38"/>
  <c r="AE21" i="38"/>
  <c r="AF21" i="38"/>
  <c r="AE22" i="38"/>
  <c r="AF22" i="38"/>
  <c r="AE23" i="38"/>
  <c r="AF23" i="38"/>
  <c r="AE24" i="38"/>
  <c r="AF24" i="38"/>
  <c r="AE25" i="38"/>
  <c r="AF25" i="38"/>
  <c r="AE26" i="38"/>
  <c r="AF26" i="38"/>
  <c r="AA17" i="38"/>
  <c r="Z18" i="38"/>
  <c r="AA18" i="38"/>
  <c r="Z19" i="38"/>
  <c r="AA19" i="38"/>
  <c r="Z20" i="38"/>
  <c r="AA20" i="38"/>
  <c r="Z21" i="38"/>
  <c r="AA21" i="38"/>
  <c r="Z22" i="38"/>
  <c r="AA22" i="38"/>
  <c r="Z23" i="38"/>
  <c r="AA23" i="38"/>
  <c r="Z24" i="38"/>
  <c r="AA24" i="38"/>
  <c r="Z25" i="38"/>
  <c r="AA25" i="38"/>
  <c r="Z26" i="38"/>
  <c r="AA26" i="38"/>
  <c r="AA16" i="38"/>
  <c r="V17" i="38"/>
  <c r="U18" i="38"/>
  <c r="V18" i="38"/>
  <c r="U19" i="38"/>
  <c r="V19" i="38"/>
  <c r="U20" i="38"/>
  <c r="V20" i="38"/>
  <c r="U21" i="38"/>
  <c r="V21" i="38"/>
  <c r="U22" i="38"/>
  <c r="V22" i="38"/>
  <c r="U23" i="38"/>
  <c r="V23" i="38"/>
  <c r="U24" i="38"/>
  <c r="V24" i="38"/>
  <c r="U25" i="38"/>
  <c r="V25" i="38"/>
  <c r="U26" i="38"/>
  <c r="V26" i="38"/>
  <c r="V16" i="38"/>
  <c r="Q17" i="38"/>
  <c r="P18" i="38"/>
  <c r="Q18" i="38"/>
  <c r="P19" i="38"/>
  <c r="Q19" i="38"/>
  <c r="P20" i="38"/>
  <c r="Q20" i="38"/>
  <c r="P21" i="38"/>
  <c r="Q21" i="38"/>
  <c r="P22" i="38"/>
  <c r="Q22" i="38"/>
  <c r="P23" i="38"/>
  <c r="Q23" i="38"/>
  <c r="P24" i="38"/>
  <c r="Q24" i="38"/>
  <c r="P25" i="38"/>
  <c r="Q25" i="38"/>
  <c r="P26" i="38"/>
  <c r="Q26" i="38"/>
  <c r="Q16" i="38"/>
  <c r="L17" i="38"/>
  <c r="K18" i="38"/>
  <c r="L18" i="38"/>
  <c r="K19" i="38"/>
  <c r="L19" i="38"/>
  <c r="K20" i="38"/>
  <c r="L20" i="38"/>
  <c r="K21" i="38"/>
  <c r="L21" i="38"/>
  <c r="K22" i="38"/>
  <c r="L22" i="38"/>
  <c r="K23" i="38"/>
  <c r="L23" i="38"/>
  <c r="K24" i="38"/>
  <c r="L24" i="38"/>
  <c r="K25" i="38"/>
  <c r="L25" i="38"/>
  <c r="K26" i="38"/>
  <c r="L26" i="38"/>
  <c r="L16" i="38"/>
  <c r="G17" i="38"/>
  <c r="F18" i="38"/>
  <c r="G18" i="38"/>
  <c r="F19" i="38"/>
  <c r="G19" i="38"/>
  <c r="F20" i="38"/>
  <c r="G20" i="38"/>
  <c r="F21" i="38"/>
  <c r="G21" i="38"/>
  <c r="F22" i="38"/>
  <c r="G22" i="38"/>
  <c r="F23" i="38"/>
  <c r="G23" i="38"/>
  <c r="F24" i="38"/>
  <c r="G24" i="38"/>
  <c r="F25" i="38"/>
  <c r="G25" i="38"/>
  <c r="F26" i="38"/>
  <c r="G26" i="38"/>
  <c r="G16" i="38"/>
  <c r="C7" i="12"/>
  <c r="C83" i="13"/>
  <c r="C84" i="13"/>
  <c r="C75" i="13"/>
  <c r="C76" i="13"/>
  <c r="C67" i="13"/>
  <c r="C68" i="13"/>
  <c r="C59" i="13"/>
  <c r="C60" i="13"/>
  <c r="C51" i="13"/>
  <c r="C52" i="13"/>
  <c r="C43" i="13"/>
  <c r="C44" i="13"/>
  <c r="C35" i="13"/>
  <c r="C36" i="13"/>
  <c r="C27" i="13"/>
  <c r="C28" i="13"/>
  <c r="C19" i="13"/>
  <c r="C20" i="13"/>
  <c r="C11" i="13"/>
  <c r="C12" i="13"/>
  <c r="C91" i="13"/>
  <c r="B10" i="19"/>
  <c r="D3" i="3"/>
  <c r="D10" i="3"/>
  <c r="D83" i="13"/>
  <c r="D84" i="13"/>
  <c r="D75" i="13"/>
  <c r="D76" i="13"/>
  <c r="D67" i="13"/>
  <c r="D68" i="13"/>
  <c r="D59" i="13"/>
  <c r="D60" i="13"/>
  <c r="D51" i="13"/>
  <c r="D52" i="13"/>
  <c r="D43" i="13"/>
  <c r="D44" i="13"/>
  <c r="D35" i="13"/>
  <c r="D36" i="13"/>
  <c r="D27" i="13"/>
  <c r="D28" i="13"/>
  <c r="D19" i="13"/>
  <c r="D20" i="13"/>
  <c r="D11" i="13"/>
  <c r="D12" i="13"/>
  <c r="D91" i="13"/>
  <c r="C10" i="19"/>
  <c r="E3" i="3"/>
  <c r="E10" i="3"/>
  <c r="E83" i="13"/>
  <c r="E84" i="13"/>
  <c r="E75" i="13"/>
  <c r="E76" i="13"/>
  <c r="E67" i="13"/>
  <c r="E68" i="13"/>
  <c r="E59" i="13"/>
  <c r="E60" i="13"/>
  <c r="E51" i="13"/>
  <c r="E52" i="13"/>
  <c r="E43" i="13"/>
  <c r="E44" i="13"/>
  <c r="E35" i="13"/>
  <c r="E36" i="13"/>
  <c r="E27" i="13"/>
  <c r="E28" i="13"/>
  <c r="E19" i="13"/>
  <c r="E20" i="13"/>
  <c r="E11" i="13"/>
  <c r="E12" i="13"/>
  <c r="E91" i="13"/>
  <c r="D10" i="19"/>
  <c r="F3" i="3"/>
  <c r="F10" i="3"/>
  <c r="F83" i="13"/>
  <c r="F84" i="13"/>
  <c r="F75" i="13"/>
  <c r="F76" i="13"/>
  <c r="F67" i="13"/>
  <c r="F68" i="13"/>
  <c r="F59" i="13"/>
  <c r="F60" i="13"/>
  <c r="F51" i="13"/>
  <c r="F52" i="13"/>
  <c r="F43" i="13"/>
  <c r="F44" i="13"/>
  <c r="F35" i="13"/>
  <c r="F36" i="13"/>
  <c r="F27" i="13"/>
  <c r="F28" i="13"/>
  <c r="F19" i="13"/>
  <c r="F20" i="13"/>
  <c r="F11" i="13"/>
  <c r="F12" i="13"/>
  <c r="F91" i="13"/>
  <c r="E10" i="19"/>
  <c r="G3" i="3"/>
  <c r="G10" i="3"/>
  <c r="G83" i="13"/>
  <c r="G84" i="13"/>
  <c r="G75" i="13"/>
  <c r="G76" i="13"/>
  <c r="G67" i="13"/>
  <c r="G68" i="13"/>
  <c r="G59" i="13"/>
  <c r="G60" i="13"/>
  <c r="G51" i="13"/>
  <c r="G52" i="13"/>
  <c r="G43" i="13"/>
  <c r="G44" i="13"/>
  <c r="G35" i="13"/>
  <c r="G36" i="13"/>
  <c r="G27" i="13"/>
  <c r="G28" i="13"/>
  <c r="G19" i="13"/>
  <c r="G20" i="13"/>
  <c r="G11" i="13"/>
  <c r="G12" i="13"/>
  <c r="G91" i="13"/>
  <c r="F10" i="19"/>
  <c r="H3" i="3"/>
  <c r="H10" i="3"/>
  <c r="H83" i="13"/>
  <c r="H84" i="13"/>
  <c r="H75" i="13"/>
  <c r="H76" i="13"/>
  <c r="H67" i="13"/>
  <c r="H68" i="13"/>
  <c r="H59" i="13"/>
  <c r="H60" i="13"/>
  <c r="H51" i="13"/>
  <c r="H52" i="13"/>
  <c r="H43" i="13"/>
  <c r="H44" i="13"/>
  <c r="H35" i="13"/>
  <c r="H36" i="13"/>
  <c r="H27" i="13"/>
  <c r="H28" i="13"/>
  <c r="H19" i="13"/>
  <c r="H20" i="13"/>
  <c r="H11" i="13"/>
  <c r="H12" i="13"/>
  <c r="H91" i="13"/>
  <c r="G10" i="19"/>
  <c r="I3" i="3"/>
  <c r="I10" i="3"/>
  <c r="I83" i="13"/>
  <c r="I84" i="13"/>
  <c r="I75" i="13"/>
  <c r="I76" i="13"/>
  <c r="I67" i="13"/>
  <c r="I68" i="13"/>
  <c r="I59" i="13"/>
  <c r="I60" i="13"/>
  <c r="I51" i="13"/>
  <c r="I52" i="13"/>
  <c r="I43" i="13"/>
  <c r="I44" i="13"/>
  <c r="I35" i="13"/>
  <c r="I36" i="13"/>
  <c r="I27" i="13"/>
  <c r="I28" i="13"/>
  <c r="I19" i="13"/>
  <c r="I20" i="13"/>
  <c r="I11" i="13"/>
  <c r="I12" i="13"/>
  <c r="I91" i="13"/>
  <c r="H10" i="19"/>
  <c r="J3" i="3"/>
  <c r="J10" i="3"/>
  <c r="J83" i="13"/>
  <c r="J84" i="13"/>
  <c r="J75" i="13"/>
  <c r="J76" i="13"/>
  <c r="J67" i="13"/>
  <c r="J68" i="13"/>
  <c r="J59" i="13"/>
  <c r="J60" i="13"/>
  <c r="J51" i="13"/>
  <c r="J52" i="13"/>
  <c r="J43" i="13"/>
  <c r="J44" i="13"/>
  <c r="J35" i="13"/>
  <c r="J36" i="13"/>
  <c r="J27" i="13"/>
  <c r="J28" i="13"/>
  <c r="J19" i="13"/>
  <c r="J20" i="13"/>
  <c r="J11" i="13"/>
  <c r="J12" i="13"/>
  <c r="J91" i="13"/>
  <c r="I10" i="19"/>
  <c r="K3" i="3"/>
  <c r="K10" i="3"/>
  <c r="K83" i="13"/>
  <c r="K84" i="13"/>
  <c r="K75" i="13"/>
  <c r="K76" i="13"/>
  <c r="K67" i="13"/>
  <c r="K68" i="13"/>
  <c r="K59" i="13"/>
  <c r="K60" i="13"/>
  <c r="K51" i="13"/>
  <c r="K52" i="13"/>
  <c r="K43" i="13"/>
  <c r="K44" i="13"/>
  <c r="K35" i="13"/>
  <c r="K36" i="13"/>
  <c r="K27" i="13"/>
  <c r="K28" i="13"/>
  <c r="K19" i="13"/>
  <c r="K20" i="13"/>
  <c r="K11" i="13"/>
  <c r="K12" i="13"/>
  <c r="K91" i="13"/>
  <c r="J10" i="19"/>
  <c r="L3" i="3"/>
  <c r="L10" i="3"/>
  <c r="L83" i="13"/>
  <c r="L84" i="13"/>
  <c r="L75" i="13"/>
  <c r="L76" i="13"/>
  <c r="L67" i="13"/>
  <c r="L68" i="13"/>
  <c r="L59" i="13"/>
  <c r="L60" i="13"/>
  <c r="L51" i="13"/>
  <c r="L52" i="13"/>
  <c r="L43" i="13"/>
  <c r="L44" i="13"/>
  <c r="L35" i="13"/>
  <c r="L36" i="13"/>
  <c r="L27" i="13"/>
  <c r="L28" i="13"/>
  <c r="L19" i="13"/>
  <c r="L20" i="13"/>
  <c r="L11" i="13"/>
  <c r="L12" i="13"/>
  <c r="L91" i="13"/>
  <c r="K10" i="19"/>
  <c r="M3" i="3"/>
  <c r="M10" i="3"/>
  <c r="M83" i="13"/>
  <c r="M84" i="13"/>
  <c r="M75" i="13"/>
  <c r="M76" i="13"/>
  <c r="M67" i="13"/>
  <c r="M68" i="13"/>
  <c r="M59" i="13"/>
  <c r="M60" i="13"/>
  <c r="M51" i="13"/>
  <c r="M52" i="13"/>
  <c r="M43" i="13"/>
  <c r="M44" i="13"/>
  <c r="M35" i="13"/>
  <c r="M36" i="13"/>
  <c r="M27" i="13"/>
  <c r="M28" i="13"/>
  <c r="M19" i="13"/>
  <c r="M20" i="13"/>
  <c r="M11" i="13"/>
  <c r="M12" i="13"/>
  <c r="M91" i="13"/>
  <c r="L10" i="19"/>
  <c r="N3" i="3"/>
  <c r="N10" i="3"/>
  <c r="N83" i="13"/>
  <c r="N84" i="13"/>
  <c r="N75" i="13"/>
  <c r="N76" i="13"/>
  <c r="N67" i="13"/>
  <c r="N68" i="13"/>
  <c r="N59" i="13"/>
  <c r="N60" i="13"/>
  <c r="N51" i="13"/>
  <c r="N52" i="13"/>
  <c r="N43" i="13"/>
  <c r="N44" i="13"/>
  <c r="N35" i="13"/>
  <c r="N36" i="13"/>
  <c r="N27" i="13"/>
  <c r="N28" i="13"/>
  <c r="N19" i="13"/>
  <c r="N20" i="13"/>
  <c r="N11" i="13"/>
  <c r="N12" i="13"/>
  <c r="N91" i="13"/>
  <c r="M10" i="19"/>
  <c r="O3" i="3"/>
  <c r="O10" i="3"/>
  <c r="C10" i="32"/>
  <c r="C5" i="33"/>
  <c r="C82" i="33"/>
  <c r="C83" i="33"/>
  <c r="C74" i="33"/>
  <c r="C75" i="33"/>
  <c r="C66" i="33"/>
  <c r="C67" i="33"/>
  <c r="C58" i="33"/>
  <c r="C59" i="33"/>
  <c r="C50" i="33"/>
  <c r="C51" i="33"/>
  <c r="C42" i="33"/>
  <c r="C43" i="33"/>
  <c r="C34" i="33"/>
  <c r="C35" i="33"/>
  <c r="C26" i="33"/>
  <c r="C27" i="33"/>
  <c r="C18" i="33"/>
  <c r="C19" i="33"/>
  <c r="C10" i="33"/>
  <c r="C11" i="33"/>
  <c r="C90" i="33"/>
  <c r="B10" i="22"/>
  <c r="D10" i="32"/>
  <c r="D5" i="33"/>
  <c r="D82" i="33"/>
  <c r="D83" i="33"/>
  <c r="D74" i="33"/>
  <c r="D75" i="33"/>
  <c r="D66" i="33"/>
  <c r="D67" i="33"/>
  <c r="D58" i="33"/>
  <c r="D59" i="33"/>
  <c r="D50" i="33"/>
  <c r="D51" i="33"/>
  <c r="D42" i="33"/>
  <c r="D43" i="33"/>
  <c r="D34" i="33"/>
  <c r="D35" i="33"/>
  <c r="D26" i="33"/>
  <c r="D27" i="33"/>
  <c r="D18" i="33"/>
  <c r="D19" i="33"/>
  <c r="D10" i="33"/>
  <c r="D11" i="33"/>
  <c r="D90" i="33"/>
  <c r="C10" i="22"/>
  <c r="E10" i="32"/>
  <c r="C39" i="28"/>
  <c r="D39" i="28"/>
  <c r="E39" i="28"/>
  <c r="F39" i="28"/>
  <c r="G39" i="28"/>
  <c r="H39" i="28"/>
  <c r="I39" i="28"/>
  <c r="J39" i="28"/>
  <c r="K39" i="28"/>
  <c r="L39" i="28"/>
  <c r="M39" i="28"/>
  <c r="C39" i="22"/>
  <c r="D39" i="22"/>
  <c r="E39" i="22"/>
  <c r="F39" i="22"/>
  <c r="G39" i="22"/>
  <c r="H39" i="22"/>
  <c r="I39" i="22"/>
  <c r="J39" i="22"/>
  <c r="K39" i="22"/>
  <c r="L39" i="22"/>
  <c r="M39" i="22"/>
  <c r="AO9" i="36"/>
  <c r="AO14" i="36"/>
  <c r="AP14" i="36"/>
  <c r="AQ14" i="36"/>
  <c r="AO15" i="36"/>
  <c r="AP15" i="36"/>
  <c r="AQ15" i="36"/>
  <c r="AO16" i="36"/>
  <c r="AP16" i="36"/>
  <c r="AQ16" i="36"/>
  <c r="AO17" i="36"/>
  <c r="AP17" i="36"/>
  <c r="AQ17" i="36"/>
  <c r="AO18" i="36"/>
  <c r="AP18" i="36"/>
  <c r="AQ18" i="36"/>
  <c r="AO19" i="36"/>
  <c r="AP19" i="36"/>
  <c r="AQ19" i="36"/>
  <c r="AO20" i="36"/>
  <c r="AP20" i="36"/>
  <c r="AQ20" i="36"/>
  <c r="AO21" i="36"/>
  <c r="AP21" i="36"/>
  <c r="AQ21" i="36"/>
  <c r="AO22" i="36"/>
  <c r="AP22" i="36"/>
  <c r="AQ22" i="36"/>
  <c r="AO23" i="36"/>
  <c r="AP23" i="36"/>
  <c r="AQ23" i="36"/>
  <c r="AO24" i="36"/>
  <c r="AP24" i="36"/>
  <c r="AQ24" i="36"/>
  <c r="AO25" i="36"/>
  <c r="AP25" i="36"/>
  <c r="AQ25" i="36"/>
  <c r="AO26" i="36"/>
  <c r="AP26" i="36"/>
  <c r="AQ26" i="36"/>
  <c r="AO27" i="36"/>
  <c r="AP27" i="36"/>
  <c r="AQ27" i="36"/>
  <c r="AO28" i="36"/>
  <c r="AP28" i="36"/>
  <c r="AQ28" i="36"/>
  <c r="AO29" i="36"/>
  <c r="AP29" i="36"/>
  <c r="AQ29" i="36"/>
  <c r="AO30" i="36"/>
  <c r="AP30" i="36"/>
  <c r="AQ30" i="36"/>
  <c r="AO31" i="36"/>
  <c r="AP31" i="36"/>
  <c r="AQ31" i="36"/>
  <c r="AO32" i="36"/>
  <c r="AP32" i="36"/>
  <c r="AQ32" i="36"/>
  <c r="AO33" i="36"/>
  <c r="AP33" i="36"/>
  <c r="AQ33" i="36"/>
  <c r="AO34" i="36"/>
  <c r="AP34" i="36"/>
  <c r="AQ34" i="36"/>
  <c r="AO35" i="36"/>
  <c r="AP35" i="36"/>
  <c r="AQ35" i="36"/>
  <c r="AO36" i="36"/>
  <c r="AP36" i="36"/>
  <c r="AQ36" i="36"/>
  <c r="AO37" i="36"/>
  <c r="AP37" i="36"/>
  <c r="AQ37" i="36"/>
  <c r="AO38" i="36"/>
  <c r="AP38" i="36"/>
  <c r="AQ38" i="36"/>
  <c r="AO39" i="36"/>
  <c r="AP39" i="36"/>
  <c r="AQ39" i="36"/>
  <c r="AO40" i="36"/>
  <c r="AP40" i="36"/>
  <c r="AQ40" i="36"/>
  <c r="AO41" i="36"/>
  <c r="AP41" i="36"/>
  <c r="AQ41" i="36"/>
  <c r="AO42" i="36"/>
  <c r="AP42" i="36"/>
  <c r="AQ42" i="36"/>
  <c r="AO43" i="36"/>
  <c r="AP43" i="36"/>
  <c r="AQ43" i="36"/>
  <c r="AO44" i="36"/>
  <c r="AP44" i="36"/>
  <c r="AQ44" i="36"/>
  <c r="AO45" i="36"/>
  <c r="AP45" i="36"/>
  <c r="AQ45" i="36"/>
  <c r="AO46" i="36"/>
  <c r="AP46" i="36"/>
  <c r="AQ46" i="36"/>
  <c r="AO47" i="36"/>
  <c r="AP47" i="36"/>
  <c r="AQ47" i="36"/>
  <c r="AO48" i="36"/>
  <c r="AP48" i="36"/>
  <c r="AQ48" i="36"/>
  <c r="AO49" i="36"/>
  <c r="AP49" i="36"/>
  <c r="AQ49" i="36"/>
  <c r="AO50" i="36"/>
  <c r="AP50" i="36"/>
  <c r="AQ50" i="36"/>
  <c r="AO51" i="36"/>
  <c r="AP51" i="36"/>
  <c r="AQ51" i="36"/>
  <c r="AO52" i="36"/>
  <c r="AP52" i="36"/>
  <c r="AQ52" i="36"/>
  <c r="AO53" i="36"/>
  <c r="AP53" i="36"/>
  <c r="AQ53" i="36"/>
  <c r="AO54" i="36"/>
  <c r="AP54" i="36"/>
  <c r="AQ54" i="36"/>
  <c r="AO55" i="36"/>
  <c r="AP55" i="36"/>
  <c r="AQ55" i="36"/>
  <c r="AO56" i="36"/>
  <c r="AP56" i="36"/>
  <c r="AQ56" i="36"/>
  <c r="AO57" i="36"/>
  <c r="AP57" i="36"/>
  <c r="AQ57" i="36"/>
  <c r="AO58" i="36"/>
  <c r="AP58" i="36"/>
  <c r="AQ58" i="36"/>
  <c r="AO59" i="36"/>
  <c r="AP59" i="36"/>
  <c r="AQ59" i="36"/>
  <c r="AO60" i="36"/>
  <c r="AP60" i="36"/>
  <c r="AQ60" i="36"/>
  <c r="AO61" i="36"/>
  <c r="AP61" i="36"/>
  <c r="Z9" i="36"/>
  <c r="Z14" i="36"/>
  <c r="AA14" i="36"/>
  <c r="AB14" i="36"/>
  <c r="Z15" i="36"/>
  <c r="AA15" i="36"/>
  <c r="AB15" i="36"/>
  <c r="Z16" i="36"/>
  <c r="AA16" i="36"/>
  <c r="AB16" i="36"/>
  <c r="Z17" i="36"/>
  <c r="AA17" i="36"/>
  <c r="AB17" i="36"/>
  <c r="Z18" i="36"/>
  <c r="AA18" i="36"/>
  <c r="AB18" i="36"/>
  <c r="Z19" i="36"/>
  <c r="AA19" i="36"/>
  <c r="AB19" i="36"/>
  <c r="Z20" i="36"/>
  <c r="AA20" i="36"/>
  <c r="AB20" i="36"/>
  <c r="Z21" i="36"/>
  <c r="AA21" i="36"/>
  <c r="AB21" i="36"/>
  <c r="Z22" i="36"/>
  <c r="AA22" i="36"/>
  <c r="AB22" i="36"/>
  <c r="Z23" i="36"/>
  <c r="AA23" i="36"/>
  <c r="AB23" i="36"/>
  <c r="Z24" i="36"/>
  <c r="AA24" i="36"/>
  <c r="AB24" i="36"/>
  <c r="Z25" i="36"/>
  <c r="AA25" i="36"/>
  <c r="AB25" i="36"/>
  <c r="Z26" i="36"/>
  <c r="AA26" i="36"/>
  <c r="AB26" i="36"/>
  <c r="Z27" i="36"/>
  <c r="AA27" i="36"/>
  <c r="AB27" i="36"/>
  <c r="Z28" i="36"/>
  <c r="AA28" i="36"/>
  <c r="AB28" i="36"/>
  <c r="Z29" i="36"/>
  <c r="AA29" i="36"/>
  <c r="AB29" i="36"/>
  <c r="Z30" i="36"/>
  <c r="AA30" i="36"/>
  <c r="AB30" i="36"/>
  <c r="Z31" i="36"/>
  <c r="AA31" i="36"/>
  <c r="AB31" i="36"/>
  <c r="Z32" i="36"/>
  <c r="AA32" i="36"/>
  <c r="AB32" i="36"/>
  <c r="Z33" i="36"/>
  <c r="AA33" i="36"/>
  <c r="AB33" i="36"/>
  <c r="Z34" i="36"/>
  <c r="AA34" i="36"/>
  <c r="AB34" i="36"/>
  <c r="Z35" i="36"/>
  <c r="AA35" i="36"/>
  <c r="AB35" i="36"/>
  <c r="Z36" i="36"/>
  <c r="AA36" i="36"/>
  <c r="AB36" i="36"/>
  <c r="Z37" i="36"/>
  <c r="AA37" i="36"/>
  <c r="AB37" i="36"/>
  <c r="Z38" i="36"/>
  <c r="AA38" i="36"/>
  <c r="AB38" i="36"/>
  <c r="Z39" i="36"/>
  <c r="AA39" i="36"/>
  <c r="AB39" i="36"/>
  <c r="Z40" i="36"/>
  <c r="AA40" i="36"/>
  <c r="AB40" i="36"/>
  <c r="Z41" i="36"/>
  <c r="AA41" i="36"/>
  <c r="AB41" i="36"/>
  <c r="Z42" i="36"/>
  <c r="AA42" i="36"/>
  <c r="AB42" i="36"/>
  <c r="Z43" i="36"/>
  <c r="AA43" i="36"/>
  <c r="AB43" i="36"/>
  <c r="Z44" i="36"/>
  <c r="AA44" i="36"/>
  <c r="AB44" i="36"/>
  <c r="Z45" i="36"/>
  <c r="AA45" i="36"/>
  <c r="AB45" i="36"/>
  <c r="Z46" i="36"/>
  <c r="AA46" i="36"/>
  <c r="AB46" i="36"/>
  <c r="Z47" i="36"/>
  <c r="AA47" i="36"/>
  <c r="AB47" i="36"/>
  <c r="Z48" i="36"/>
  <c r="AA48" i="36"/>
  <c r="AB48" i="36"/>
  <c r="Z49" i="36"/>
  <c r="AA49" i="36"/>
  <c r="AB49" i="36"/>
  <c r="Z50" i="36"/>
  <c r="AA50" i="36"/>
  <c r="AB50" i="36"/>
  <c r="Z51" i="36"/>
  <c r="AA51" i="36"/>
  <c r="AB51" i="36"/>
  <c r="Z52" i="36"/>
  <c r="AA52" i="36"/>
  <c r="AB52" i="36"/>
  <c r="Z53" i="36"/>
  <c r="AA53" i="36"/>
  <c r="AB53" i="36"/>
  <c r="Z54" i="36"/>
  <c r="AA54" i="36"/>
  <c r="AB54" i="36"/>
  <c r="Z55" i="36"/>
  <c r="AA55" i="36"/>
  <c r="AB55" i="36"/>
  <c r="Z56" i="36"/>
  <c r="AA56" i="36"/>
  <c r="AB56" i="36"/>
  <c r="Z57" i="36"/>
  <c r="AA57" i="36"/>
  <c r="AB57" i="36"/>
  <c r="Z58" i="36"/>
  <c r="AA58" i="36"/>
  <c r="AB58" i="36"/>
  <c r="Z59" i="36"/>
  <c r="AA59" i="36"/>
  <c r="AB59" i="36"/>
  <c r="Z60" i="36"/>
  <c r="AA60" i="36"/>
  <c r="AB60" i="36"/>
  <c r="Z61" i="36"/>
  <c r="AA61" i="36"/>
  <c r="U9" i="36"/>
  <c r="U14" i="36"/>
  <c r="V14" i="36"/>
  <c r="W14" i="36"/>
  <c r="U15" i="36"/>
  <c r="V15" i="36"/>
  <c r="W15" i="36"/>
  <c r="U16" i="36"/>
  <c r="V16" i="36"/>
  <c r="W16" i="36"/>
  <c r="U17" i="36"/>
  <c r="V17" i="36"/>
  <c r="W17" i="36"/>
  <c r="U18" i="36"/>
  <c r="V18" i="36"/>
  <c r="W18" i="36"/>
  <c r="U19" i="36"/>
  <c r="V19" i="36"/>
  <c r="W19" i="36"/>
  <c r="U20" i="36"/>
  <c r="V20" i="36"/>
  <c r="W20" i="36"/>
  <c r="U21" i="36"/>
  <c r="V21" i="36"/>
  <c r="W21" i="36"/>
  <c r="U22" i="36"/>
  <c r="V22" i="36"/>
  <c r="W22" i="36"/>
  <c r="U23" i="36"/>
  <c r="V23" i="36"/>
  <c r="W23" i="36"/>
  <c r="U24" i="36"/>
  <c r="V24" i="36"/>
  <c r="W24" i="36"/>
  <c r="U25" i="36"/>
  <c r="V25" i="36"/>
  <c r="W25" i="36"/>
  <c r="U26" i="36"/>
  <c r="V26" i="36"/>
  <c r="W26" i="36"/>
  <c r="U27" i="36"/>
  <c r="V27" i="36"/>
  <c r="W27" i="36"/>
  <c r="U28" i="36"/>
  <c r="V28" i="36"/>
  <c r="W28" i="36"/>
  <c r="U29" i="36"/>
  <c r="V29" i="36"/>
  <c r="W29" i="36"/>
  <c r="U30" i="36"/>
  <c r="V30" i="36"/>
  <c r="W30" i="36"/>
  <c r="U31" i="36"/>
  <c r="V31" i="36"/>
  <c r="W31" i="36"/>
  <c r="U32" i="36"/>
  <c r="V32" i="36"/>
  <c r="W32" i="36"/>
  <c r="U33" i="36"/>
  <c r="V33" i="36"/>
  <c r="W33" i="36"/>
  <c r="U34" i="36"/>
  <c r="V34" i="36"/>
  <c r="W34" i="36"/>
  <c r="U35" i="36"/>
  <c r="V35" i="36"/>
  <c r="W35" i="36"/>
  <c r="U36" i="36"/>
  <c r="V36" i="36"/>
  <c r="W36" i="36"/>
  <c r="U37" i="36"/>
  <c r="V37" i="36"/>
  <c r="W37" i="36"/>
  <c r="U38" i="36"/>
  <c r="V38" i="36"/>
  <c r="W38" i="36"/>
  <c r="U39" i="36"/>
  <c r="V39" i="36"/>
  <c r="W39" i="36"/>
  <c r="U40" i="36"/>
  <c r="V40" i="36"/>
  <c r="W40" i="36"/>
  <c r="U41" i="36"/>
  <c r="V41" i="36"/>
  <c r="W41" i="36"/>
  <c r="U42" i="36"/>
  <c r="V42" i="36"/>
  <c r="W42" i="36"/>
  <c r="U43" i="36"/>
  <c r="V43" i="36"/>
  <c r="W43" i="36"/>
  <c r="U44" i="36"/>
  <c r="V44" i="36"/>
  <c r="W44" i="36"/>
  <c r="U45" i="36"/>
  <c r="V45" i="36"/>
  <c r="W45" i="36"/>
  <c r="U46" i="36"/>
  <c r="V46" i="36"/>
  <c r="W46" i="36"/>
  <c r="U47" i="36"/>
  <c r="V47" i="36"/>
  <c r="W47" i="36"/>
  <c r="U48" i="36"/>
  <c r="V48" i="36"/>
  <c r="W48" i="36"/>
  <c r="U49" i="36"/>
  <c r="V49" i="36"/>
  <c r="W49" i="36"/>
  <c r="U50" i="36"/>
  <c r="V50" i="36"/>
  <c r="W50" i="36"/>
  <c r="U51" i="36"/>
  <c r="V51" i="36"/>
  <c r="W51" i="36"/>
  <c r="U52" i="36"/>
  <c r="V52" i="36"/>
  <c r="W52" i="36"/>
  <c r="U53" i="36"/>
  <c r="V53" i="36"/>
  <c r="W53" i="36"/>
  <c r="U54" i="36"/>
  <c r="V54" i="36"/>
  <c r="W54" i="36"/>
  <c r="U55" i="36"/>
  <c r="V55" i="36"/>
  <c r="W55" i="36"/>
  <c r="U56" i="36"/>
  <c r="V56" i="36"/>
  <c r="W56" i="36"/>
  <c r="U57" i="36"/>
  <c r="V57" i="36"/>
  <c r="W57" i="36"/>
  <c r="U58" i="36"/>
  <c r="V58" i="36"/>
  <c r="W58" i="36"/>
  <c r="U59" i="36"/>
  <c r="V59" i="36"/>
  <c r="W59" i="36"/>
  <c r="U60" i="36"/>
  <c r="V60" i="36"/>
  <c r="W60" i="36"/>
  <c r="U61" i="36"/>
  <c r="V61" i="36"/>
  <c r="Q21" i="36"/>
  <c r="R21" i="36"/>
  <c r="P22" i="36"/>
  <c r="Q22" i="36"/>
  <c r="R22" i="36"/>
  <c r="P23" i="36"/>
  <c r="Q23" i="36"/>
  <c r="R23" i="36"/>
  <c r="P24" i="36"/>
  <c r="Q24" i="36"/>
  <c r="R24" i="36"/>
  <c r="P25" i="36"/>
  <c r="Q25" i="36"/>
  <c r="R25" i="36"/>
  <c r="P26" i="36"/>
  <c r="Q26" i="36"/>
  <c r="R26" i="36"/>
  <c r="P27" i="36"/>
  <c r="Q27" i="36"/>
  <c r="R27" i="36"/>
  <c r="P28" i="36"/>
  <c r="Q28" i="36"/>
  <c r="R28" i="36"/>
  <c r="P29" i="36"/>
  <c r="Q29" i="36"/>
  <c r="R29" i="36"/>
  <c r="P30" i="36"/>
  <c r="Q30" i="36"/>
  <c r="R30" i="36"/>
  <c r="P31" i="36"/>
  <c r="Q31" i="36"/>
  <c r="R31" i="36"/>
  <c r="P32" i="36"/>
  <c r="Q32" i="36"/>
  <c r="R32" i="36"/>
  <c r="P33" i="36"/>
  <c r="Q33" i="36"/>
  <c r="R33" i="36"/>
  <c r="P34" i="36"/>
  <c r="Q34" i="36"/>
  <c r="R34" i="36"/>
  <c r="P35" i="36"/>
  <c r="Q35" i="36"/>
  <c r="R35" i="36"/>
  <c r="P36" i="36"/>
  <c r="Q36" i="36"/>
  <c r="R36" i="36"/>
  <c r="P37" i="36"/>
  <c r="Q37" i="36"/>
  <c r="R37" i="36"/>
  <c r="P38" i="36"/>
  <c r="Q38" i="36"/>
  <c r="R38" i="36"/>
  <c r="P39" i="36"/>
  <c r="Q39" i="36"/>
  <c r="R39" i="36"/>
  <c r="P40" i="36"/>
  <c r="Q40" i="36"/>
  <c r="R40" i="36"/>
  <c r="P41" i="36"/>
  <c r="Q41" i="36"/>
  <c r="R41" i="36"/>
  <c r="P42" i="36"/>
  <c r="Q42" i="36"/>
  <c r="R42" i="36"/>
  <c r="P43" i="36"/>
  <c r="Q43" i="36"/>
  <c r="R43" i="36"/>
  <c r="P44" i="36"/>
  <c r="Q44" i="36"/>
  <c r="R44" i="36"/>
  <c r="P45" i="36"/>
  <c r="Q45" i="36"/>
  <c r="R45" i="36"/>
  <c r="P46" i="36"/>
  <c r="Q46" i="36"/>
  <c r="R46" i="36"/>
  <c r="P47" i="36"/>
  <c r="Q47" i="36"/>
  <c r="R47" i="36"/>
  <c r="P48" i="36"/>
  <c r="Q48" i="36"/>
  <c r="R48" i="36"/>
  <c r="P49" i="36"/>
  <c r="Q49" i="36"/>
  <c r="R49" i="36"/>
  <c r="P50" i="36"/>
  <c r="Q50" i="36"/>
  <c r="R50" i="36"/>
  <c r="P51" i="36"/>
  <c r="Q51" i="36"/>
  <c r="R51" i="36"/>
  <c r="P52" i="36"/>
  <c r="Q52" i="36"/>
  <c r="R52" i="36"/>
  <c r="P53" i="36"/>
  <c r="Q53" i="36"/>
  <c r="R53" i="36"/>
  <c r="P54" i="36"/>
  <c r="Q54" i="36"/>
  <c r="R54" i="36"/>
  <c r="P55" i="36"/>
  <c r="Q55" i="36"/>
  <c r="R55" i="36"/>
  <c r="P56" i="36"/>
  <c r="Q56" i="36"/>
  <c r="R56" i="36"/>
  <c r="P57" i="36"/>
  <c r="Q57" i="36"/>
  <c r="R57" i="36"/>
  <c r="P58" i="36"/>
  <c r="Q58" i="36"/>
  <c r="R58" i="36"/>
  <c r="P59" i="36"/>
  <c r="Q59" i="36"/>
  <c r="R59" i="36"/>
  <c r="P60" i="36"/>
  <c r="Q60" i="36"/>
  <c r="R60" i="36"/>
  <c r="P61" i="36"/>
  <c r="Q61" i="36"/>
  <c r="Q17" i="36"/>
  <c r="R17" i="36"/>
  <c r="P18" i="36"/>
  <c r="Q18" i="36"/>
  <c r="R18" i="36"/>
  <c r="P19" i="36"/>
  <c r="Q19" i="36"/>
  <c r="R19" i="36"/>
  <c r="P20" i="36"/>
  <c r="Q20" i="36"/>
  <c r="Q16" i="36"/>
  <c r="Q15" i="36"/>
  <c r="L20" i="36"/>
  <c r="L21" i="36"/>
  <c r="L22" i="36"/>
  <c r="L23" i="36"/>
  <c r="L24" i="36"/>
  <c r="L25" i="36"/>
  <c r="L26" i="36"/>
  <c r="L27" i="36"/>
  <c r="L28" i="36"/>
  <c r="L29" i="36"/>
  <c r="L30" i="36"/>
  <c r="L31" i="36"/>
  <c r="L32" i="36"/>
  <c r="L33" i="36"/>
  <c r="L34" i="36"/>
  <c r="L35" i="36"/>
  <c r="L36" i="36"/>
  <c r="L37" i="36"/>
  <c r="L38" i="36"/>
  <c r="L39" i="36"/>
  <c r="L40" i="36"/>
  <c r="L41" i="36"/>
  <c r="L42" i="36"/>
  <c r="L43" i="36"/>
  <c r="L44" i="36"/>
  <c r="L45" i="36"/>
  <c r="L46" i="36"/>
  <c r="L47" i="36"/>
  <c r="L48" i="36"/>
  <c r="L49" i="36"/>
  <c r="L50" i="36"/>
  <c r="L51" i="36"/>
  <c r="L52" i="36"/>
  <c r="L53" i="36"/>
  <c r="L54" i="36"/>
  <c r="L55" i="36"/>
  <c r="L56" i="36"/>
  <c r="L57" i="36"/>
  <c r="L58" i="36"/>
  <c r="L59" i="36"/>
  <c r="L60" i="36"/>
  <c r="L61" i="36"/>
  <c r="L18" i="36"/>
  <c r="L19" i="36"/>
  <c r="L17" i="36"/>
  <c r="L16" i="36"/>
  <c r="L15" i="36"/>
  <c r="C39" i="19"/>
  <c r="D39" i="19"/>
  <c r="E39" i="19"/>
  <c r="F39" i="19"/>
  <c r="G39" i="19"/>
  <c r="H39" i="19"/>
  <c r="I39" i="19"/>
  <c r="J39" i="19"/>
  <c r="K39" i="19"/>
  <c r="L39" i="19"/>
  <c r="M39" i="19"/>
  <c r="F9" i="36"/>
  <c r="F14" i="36"/>
  <c r="G14" i="36"/>
  <c r="H14" i="36"/>
  <c r="F15" i="36"/>
  <c r="G15" i="36"/>
  <c r="H15" i="36"/>
  <c r="F16" i="36"/>
  <c r="G16" i="36"/>
  <c r="H16" i="36"/>
  <c r="F17" i="36"/>
  <c r="G17" i="36"/>
  <c r="H17" i="36"/>
  <c r="F18" i="36"/>
  <c r="G18" i="36"/>
  <c r="H18" i="36"/>
  <c r="F19" i="36"/>
  <c r="G19" i="36"/>
  <c r="H19" i="36"/>
  <c r="F20" i="36"/>
  <c r="G20" i="36"/>
  <c r="H20" i="36"/>
  <c r="F21" i="36"/>
  <c r="G21" i="36"/>
  <c r="H21" i="36"/>
  <c r="F22" i="36"/>
  <c r="G22" i="36"/>
  <c r="H22" i="36"/>
  <c r="F23" i="36"/>
  <c r="G23" i="36"/>
  <c r="H23" i="36"/>
  <c r="F24" i="36"/>
  <c r="G24" i="36"/>
  <c r="H24" i="36"/>
  <c r="F25" i="36"/>
  <c r="G25" i="36"/>
  <c r="H25" i="36"/>
  <c r="F26" i="36"/>
  <c r="G26" i="36"/>
  <c r="H26" i="36"/>
  <c r="F27" i="36"/>
  <c r="G27" i="36"/>
  <c r="H27" i="36"/>
  <c r="F28" i="36"/>
  <c r="G28" i="36"/>
  <c r="H28" i="36"/>
  <c r="F29" i="36"/>
  <c r="G29" i="36"/>
  <c r="H29" i="36"/>
  <c r="F30" i="36"/>
  <c r="G30" i="36"/>
  <c r="H30" i="36"/>
  <c r="F31" i="36"/>
  <c r="G31" i="36"/>
  <c r="H31" i="36"/>
  <c r="F32" i="36"/>
  <c r="G32" i="36"/>
  <c r="H32" i="36"/>
  <c r="F33" i="36"/>
  <c r="G33" i="36"/>
  <c r="H33" i="36"/>
  <c r="F34" i="36"/>
  <c r="G34" i="36"/>
  <c r="H34" i="36"/>
  <c r="F35" i="36"/>
  <c r="G35" i="36"/>
  <c r="H35" i="36"/>
  <c r="F36" i="36"/>
  <c r="G36" i="36"/>
  <c r="H36" i="36"/>
  <c r="F37" i="36"/>
  <c r="G37" i="36"/>
  <c r="H37" i="36"/>
  <c r="F38" i="36"/>
  <c r="K9" i="36"/>
  <c r="K14" i="36"/>
  <c r="L14" i="36"/>
  <c r="M14" i="36"/>
  <c r="K15" i="36"/>
  <c r="M15" i="36"/>
  <c r="K16" i="36"/>
  <c r="M16" i="36"/>
  <c r="K17" i="36"/>
  <c r="M17" i="36"/>
  <c r="K18" i="36"/>
  <c r="M18" i="36"/>
  <c r="K19" i="36"/>
  <c r="M19" i="36"/>
  <c r="K20" i="36"/>
  <c r="M20" i="36"/>
  <c r="K21" i="36"/>
  <c r="M21" i="36"/>
  <c r="K22" i="36"/>
  <c r="M22" i="36"/>
  <c r="K23" i="36"/>
  <c r="M23" i="36"/>
  <c r="K24" i="36"/>
  <c r="M24" i="36"/>
  <c r="K25" i="36"/>
  <c r="M25" i="36"/>
  <c r="K26" i="36"/>
  <c r="M26" i="36"/>
  <c r="K27" i="36"/>
  <c r="M27" i="36"/>
  <c r="K28" i="36"/>
  <c r="M28" i="36"/>
  <c r="K29" i="36"/>
  <c r="M29" i="36"/>
  <c r="K30" i="36"/>
  <c r="M30" i="36"/>
  <c r="K31" i="36"/>
  <c r="M31" i="36"/>
  <c r="K32" i="36"/>
  <c r="M32" i="36"/>
  <c r="K33" i="36"/>
  <c r="M33" i="36"/>
  <c r="K34" i="36"/>
  <c r="M34" i="36"/>
  <c r="K35" i="36"/>
  <c r="M35" i="36"/>
  <c r="K36" i="36"/>
  <c r="M36" i="36"/>
  <c r="K37" i="36"/>
  <c r="M37" i="36"/>
  <c r="K38" i="36"/>
  <c r="P9" i="36"/>
  <c r="P14" i="36"/>
  <c r="Q14" i="36"/>
  <c r="R14" i="36"/>
  <c r="P15" i="36"/>
  <c r="R15" i="36"/>
  <c r="P16" i="36"/>
  <c r="R16" i="36"/>
  <c r="P17" i="36"/>
  <c r="R20" i="36"/>
  <c r="P21" i="36"/>
  <c r="B38" i="36"/>
  <c r="C7" i="17"/>
  <c r="C9" i="17"/>
  <c r="C14" i="17"/>
  <c r="D14" i="17"/>
  <c r="E14" i="17"/>
  <c r="C15" i="17"/>
  <c r="D15" i="17"/>
  <c r="E15" i="17"/>
  <c r="C16" i="17"/>
  <c r="D16" i="17"/>
  <c r="E16" i="17"/>
  <c r="C17" i="17"/>
  <c r="D17" i="17"/>
  <c r="E17" i="17"/>
  <c r="C18" i="17"/>
  <c r="D18" i="17"/>
  <c r="E18" i="17"/>
  <c r="C19" i="17"/>
  <c r="D19" i="17"/>
  <c r="E19" i="17"/>
  <c r="C20" i="17"/>
  <c r="D20" i="17"/>
  <c r="E20" i="17"/>
  <c r="C21" i="17"/>
  <c r="D21" i="17"/>
  <c r="E21" i="17"/>
  <c r="C22" i="17"/>
  <c r="D22" i="17"/>
  <c r="E22" i="17"/>
  <c r="C23" i="17"/>
  <c r="D23" i="17"/>
  <c r="E23" i="17"/>
  <c r="C24" i="17"/>
  <c r="D24" i="17"/>
  <c r="E24" i="17"/>
  <c r="C25" i="17"/>
  <c r="D25" i="17"/>
  <c r="E25" i="17"/>
  <c r="C26" i="17"/>
  <c r="D26" i="17"/>
  <c r="E26" i="17"/>
  <c r="C27" i="17"/>
  <c r="D27" i="17"/>
  <c r="E27" i="17"/>
  <c r="C28" i="17"/>
  <c r="D28" i="17"/>
  <c r="E28" i="17"/>
  <c r="C29" i="17"/>
  <c r="D29" i="17"/>
  <c r="E29" i="17"/>
  <c r="C30" i="17"/>
  <c r="D30" i="17"/>
  <c r="E30" i="17"/>
  <c r="C31" i="17"/>
  <c r="D31" i="17"/>
  <c r="E31" i="17"/>
  <c r="C32" i="17"/>
  <c r="D32" i="17"/>
  <c r="E32" i="17"/>
  <c r="C33" i="17"/>
  <c r="D33" i="17"/>
  <c r="E33" i="17"/>
  <c r="C34" i="17"/>
  <c r="D34" i="17"/>
  <c r="E34" i="17"/>
  <c r="C35" i="17"/>
  <c r="D35" i="17"/>
  <c r="E35" i="17"/>
  <c r="C36" i="17"/>
  <c r="D36" i="17"/>
  <c r="E36" i="17"/>
  <c r="C37" i="17"/>
  <c r="D37" i="17"/>
  <c r="E37" i="17"/>
  <c r="C38" i="17"/>
  <c r="C9" i="12"/>
  <c r="C14" i="12"/>
  <c r="D14" i="12"/>
  <c r="E14" i="12"/>
  <c r="C15" i="12"/>
  <c r="D15" i="12"/>
  <c r="E15" i="12"/>
  <c r="C16" i="12"/>
  <c r="D16" i="12"/>
  <c r="E16" i="12"/>
  <c r="C17" i="12"/>
  <c r="D17" i="12"/>
  <c r="E17" i="12"/>
  <c r="C18" i="12"/>
  <c r="D18" i="12"/>
  <c r="E18" i="12"/>
  <c r="C19" i="12"/>
  <c r="D19" i="12"/>
  <c r="E19" i="12"/>
  <c r="C20" i="12"/>
  <c r="D20" i="12"/>
  <c r="E20" i="12"/>
  <c r="C21" i="12"/>
  <c r="D21" i="12"/>
  <c r="E21" i="12"/>
  <c r="C22" i="12"/>
  <c r="D22" i="12"/>
  <c r="E22" i="12"/>
  <c r="C23" i="12"/>
  <c r="D23" i="12"/>
  <c r="E23" i="12"/>
  <c r="C24" i="12"/>
  <c r="D24" i="12"/>
  <c r="E24" i="12"/>
  <c r="C25" i="12"/>
  <c r="D25" i="12"/>
  <c r="E25" i="12"/>
  <c r="C26" i="12"/>
  <c r="D26" i="12"/>
  <c r="E26" i="12"/>
  <c r="C27" i="12"/>
  <c r="D27" i="12"/>
  <c r="E27" i="12"/>
  <c r="C28" i="12"/>
  <c r="D28" i="12"/>
  <c r="E28" i="12"/>
  <c r="C29" i="12"/>
  <c r="D29" i="12"/>
  <c r="E29" i="12"/>
  <c r="C30" i="12"/>
  <c r="D30" i="12"/>
  <c r="E30" i="12"/>
  <c r="C31" i="12"/>
  <c r="D31" i="12"/>
  <c r="E31" i="12"/>
  <c r="C32" i="12"/>
  <c r="D32" i="12"/>
  <c r="E32" i="12"/>
  <c r="C33" i="12"/>
  <c r="D33" i="12"/>
  <c r="E33" i="12"/>
  <c r="C34" i="12"/>
  <c r="D34" i="12"/>
  <c r="E34" i="12"/>
  <c r="C35" i="12"/>
  <c r="D35" i="12"/>
  <c r="E35" i="12"/>
  <c r="C36" i="12"/>
  <c r="D36" i="12"/>
  <c r="E36" i="12"/>
  <c r="C37" i="12"/>
  <c r="D37" i="12"/>
  <c r="E37" i="12"/>
  <c r="C38" i="12"/>
  <c r="A38" i="37"/>
  <c r="C9" i="16"/>
  <c r="C14" i="16"/>
  <c r="D14" i="16"/>
  <c r="E14" i="16"/>
  <c r="C15" i="16"/>
  <c r="D15" i="16"/>
  <c r="E15" i="16"/>
  <c r="C16" i="16"/>
  <c r="D16" i="16"/>
  <c r="E16" i="16"/>
  <c r="C17" i="16"/>
  <c r="D17" i="16"/>
  <c r="E17" i="16"/>
  <c r="C18" i="16"/>
  <c r="D18" i="16"/>
  <c r="E18" i="16"/>
  <c r="C19" i="16"/>
  <c r="D19" i="16"/>
  <c r="E19" i="16"/>
  <c r="C20" i="16"/>
  <c r="D20" i="16"/>
  <c r="E20" i="16"/>
  <c r="C21" i="16"/>
  <c r="D21" i="16"/>
  <c r="E21" i="16"/>
  <c r="C22" i="16"/>
  <c r="D22" i="16"/>
  <c r="E22" i="16"/>
  <c r="C23" i="16"/>
  <c r="D23" i="16"/>
  <c r="E23" i="16"/>
  <c r="C24" i="16"/>
  <c r="D24" i="16"/>
  <c r="E24" i="16"/>
  <c r="C25" i="16"/>
  <c r="D25" i="16"/>
  <c r="E25" i="16"/>
  <c r="C26" i="16"/>
  <c r="D26" i="16"/>
  <c r="E26" i="16"/>
  <c r="C27" i="16"/>
  <c r="D27" i="16"/>
  <c r="E27" i="16"/>
  <c r="C28" i="16"/>
  <c r="D28" i="16"/>
  <c r="E28" i="16"/>
  <c r="C29" i="16"/>
  <c r="D29" i="16"/>
  <c r="E29" i="16"/>
  <c r="C30" i="16"/>
  <c r="D30" i="16"/>
  <c r="E30" i="16"/>
  <c r="C31" i="16"/>
  <c r="D31" i="16"/>
  <c r="E31" i="16"/>
  <c r="C32" i="16"/>
  <c r="D32" i="16"/>
  <c r="E32" i="16"/>
  <c r="C33" i="16"/>
  <c r="D33" i="16"/>
  <c r="E33" i="16"/>
  <c r="C34" i="16"/>
  <c r="D34" i="16"/>
  <c r="E34" i="16"/>
  <c r="C35" i="16"/>
  <c r="D35" i="16"/>
  <c r="E35" i="16"/>
  <c r="C36" i="16"/>
  <c r="D36" i="16"/>
  <c r="E36" i="16"/>
  <c r="C37" i="16"/>
  <c r="D37" i="16"/>
  <c r="E37" i="16"/>
  <c r="C38" i="16"/>
  <c r="B25" i="28"/>
  <c r="G38" i="36"/>
  <c r="H38" i="36"/>
  <c r="F39" i="36"/>
  <c r="M38" i="36"/>
  <c r="K39" i="36"/>
  <c r="B39" i="36"/>
  <c r="D38" i="17"/>
  <c r="E38" i="17"/>
  <c r="C39" i="17"/>
  <c r="D38" i="12"/>
  <c r="E38" i="12"/>
  <c r="C39" i="12"/>
  <c r="A39" i="37"/>
  <c r="E38" i="16"/>
  <c r="C39" i="16"/>
  <c r="C25" i="28"/>
  <c r="G39" i="36"/>
  <c r="H39" i="36"/>
  <c r="F40" i="36"/>
  <c r="M39" i="36"/>
  <c r="K40" i="36"/>
  <c r="B40" i="36"/>
  <c r="D39" i="17"/>
  <c r="E39" i="17"/>
  <c r="C40" i="17"/>
  <c r="D39" i="12"/>
  <c r="E39" i="12"/>
  <c r="C40" i="12"/>
  <c r="A40" i="37"/>
  <c r="E39" i="16"/>
  <c r="C40" i="16"/>
  <c r="D25" i="28"/>
  <c r="G40" i="36"/>
  <c r="H40" i="36"/>
  <c r="F41" i="36"/>
  <c r="M40" i="36"/>
  <c r="K41" i="36"/>
  <c r="B41" i="36"/>
  <c r="D40" i="17"/>
  <c r="E40" i="17"/>
  <c r="C41" i="17"/>
  <c r="D40" i="12"/>
  <c r="E40" i="12"/>
  <c r="C41" i="12"/>
  <c r="A41" i="37"/>
  <c r="E40" i="16"/>
  <c r="C41" i="16"/>
  <c r="E25" i="28"/>
  <c r="G41" i="36"/>
  <c r="H41" i="36"/>
  <c r="F42" i="36"/>
  <c r="M41" i="36"/>
  <c r="K42" i="36"/>
  <c r="B42" i="36"/>
  <c r="D41" i="17"/>
  <c r="E41" i="17"/>
  <c r="C42" i="17"/>
  <c r="D41" i="12"/>
  <c r="E41" i="12"/>
  <c r="C42" i="12"/>
  <c r="A42" i="37"/>
  <c r="E41" i="16"/>
  <c r="C42" i="16"/>
  <c r="F25" i="28"/>
  <c r="G42" i="36"/>
  <c r="H42" i="36"/>
  <c r="F43" i="36"/>
  <c r="M42" i="36"/>
  <c r="K43" i="36"/>
  <c r="B43" i="36"/>
  <c r="D42" i="17"/>
  <c r="E42" i="17"/>
  <c r="C43" i="17"/>
  <c r="D42" i="12"/>
  <c r="E42" i="12"/>
  <c r="C43" i="12"/>
  <c r="A43" i="37"/>
  <c r="E42" i="16"/>
  <c r="C43" i="16"/>
  <c r="G25" i="28"/>
  <c r="G43" i="36"/>
  <c r="H43" i="36"/>
  <c r="F44" i="36"/>
  <c r="M43" i="36"/>
  <c r="K44" i="36"/>
  <c r="B44" i="36"/>
  <c r="D43" i="17"/>
  <c r="E43" i="17"/>
  <c r="C44" i="17"/>
  <c r="D43" i="12"/>
  <c r="E43" i="12"/>
  <c r="C44" i="12"/>
  <c r="A44" i="37"/>
  <c r="E43" i="16"/>
  <c r="C44" i="16"/>
  <c r="H25" i="28"/>
  <c r="G44" i="36"/>
  <c r="H44" i="36"/>
  <c r="F45" i="36"/>
  <c r="M44" i="36"/>
  <c r="K45" i="36"/>
  <c r="B45" i="36"/>
  <c r="D44" i="17"/>
  <c r="E44" i="17"/>
  <c r="C45" i="17"/>
  <c r="D44" i="12"/>
  <c r="E44" i="12"/>
  <c r="C45" i="12"/>
  <c r="A45" i="37"/>
  <c r="E44" i="16"/>
  <c r="C45" i="16"/>
  <c r="I25" i="28"/>
  <c r="G45" i="36"/>
  <c r="H45" i="36"/>
  <c r="F46" i="36"/>
  <c r="M45" i="36"/>
  <c r="K46" i="36"/>
  <c r="B46" i="36"/>
  <c r="D45" i="17"/>
  <c r="E45" i="17"/>
  <c r="C46" i="17"/>
  <c r="D45" i="12"/>
  <c r="E45" i="12"/>
  <c r="C46" i="12"/>
  <c r="A46" i="37"/>
  <c r="E45" i="16"/>
  <c r="C46" i="16"/>
  <c r="J25" i="28"/>
  <c r="G46" i="36"/>
  <c r="H46" i="36"/>
  <c r="F47" i="36"/>
  <c r="M46" i="36"/>
  <c r="K47" i="36"/>
  <c r="B47" i="36"/>
  <c r="D46" i="17"/>
  <c r="E46" i="17"/>
  <c r="C47" i="17"/>
  <c r="D46" i="12"/>
  <c r="E46" i="12"/>
  <c r="C47" i="12"/>
  <c r="A47" i="37"/>
  <c r="E46" i="16"/>
  <c r="C47" i="16"/>
  <c r="K25" i="28"/>
  <c r="G47" i="36"/>
  <c r="H47" i="36"/>
  <c r="F48" i="36"/>
  <c r="M47" i="36"/>
  <c r="K48" i="36"/>
  <c r="B48" i="36"/>
  <c r="D47" i="17"/>
  <c r="E47" i="17"/>
  <c r="C48" i="17"/>
  <c r="D47" i="12"/>
  <c r="E47" i="12"/>
  <c r="C48" i="12"/>
  <c r="A48" i="37"/>
  <c r="E47" i="16"/>
  <c r="C48" i="16"/>
  <c r="L25" i="28"/>
  <c r="G48" i="36"/>
  <c r="H48" i="36"/>
  <c r="F49" i="36"/>
  <c r="M48" i="36"/>
  <c r="K49" i="36"/>
  <c r="B49" i="36"/>
  <c r="D48" i="17"/>
  <c r="E48" i="17"/>
  <c r="C49" i="17"/>
  <c r="D48" i="12"/>
  <c r="E48" i="12"/>
  <c r="C49" i="12"/>
  <c r="A49" i="37"/>
  <c r="E48" i="16"/>
  <c r="C49" i="16"/>
  <c r="M25" i="28"/>
  <c r="N25" i="28"/>
  <c r="C5" i="34"/>
  <c r="C82" i="34"/>
  <c r="C74" i="34"/>
  <c r="C66" i="34"/>
  <c r="C58" i="34"/>
  <c r="C50" i="34"/>
  <c r="C42" i="34"/>
  <c r="B33" i="34"/>
  <c r="C34" i="34"/>
  <c r="B25" i="34"/>
  <c r="C26" i="34"/>
  <c r="B17" i="34"/>
  <c r="C18" i="34"/>
  <c r="B9" i="34"/>
  <c r="C10" i="34"/>
  <c r="C89" i="34"/>
  <c r="B9" i="28"/>
  <c r="B28" i="28"/>
  <c r="D5" i="34"/>
  <c r="D82" i="34"/>
  <c r="D74" i="34"/>
  <c r="D66" i="34"/>
  <c r="D58" i="34"/>
  <c r="D50" i="34"/>
  <c r="D42" i="34"/>
  <c r="D34" i="34"/>
  <c r="D26" i="34"/>
  <c r="D18" i="34"/>
  <c r="D10" i="34"/>
  <c r="D89" i="34"/>
  <c r="C9" i="28"/>
  <c r="C28" i="28"/>
  <c r="E5" i="33"/>
  <c r="E5" i="34"/>
  <c r="E82" i="34"/>
  <c r="E74" i="34"/>
  <c r="E66" i="34"/>
  <c r="E58" i="34"/>
  <c r="E50" i="34"/>
  <c r="E42" i="34"/>
  <c r="E34" i="34"/>
  <c r="E26" i="34"/>
  <c r="E18" i="34"/>
  <c r="E10" i="34"/>
  <c r="E89" i="34"/>
  <c r="D9" i="28"/>
  <c r="D28" i="28"/>
  <c r="F5" i="33"/>
  <c r="F5" i="34"/>
  <c r="F82" i="34"/>
  <c r="F74" i="34"/>
  <c r="F66" i="34"/>
  <c r="F58" i="34"/>
  <c r="F50" i="34"/>
  <c r="F42" i="34"/>
  <c r="F34" i="34"/>
  <c r="F26" i="34"/>
  <c r="F18" i="34"/>
  <c r="F10" i="34"/>
  <c r="F89" i="34"/>
  <c r="E9" i="28"/>
  <c r="E28" i="28"/>
  <c r="G5" i="33"/>
  <c r="G5" i="34"/>
  <c r="G82" i="34"/>
  <c r="G74" i="34"/>
  <c r="G66" i="34"/>
  <c r="G58" i="34"/>
  <c r="G50" i="34"/>
  <c r="G42" i="34"/>
  <c r="G34" i="34"/>
  <c r="G26" i="34"/>
  <c r="G18" i="34"/>
  <c r="G10" i="34"/>
  <c r="G89" i="34"/>
  <c r="F9" i="28"/>
  <c r="F28" i="28"/>
  <c r="H5" i="33"/>
  <c r="H5" i="34"/>
  <c r="H82" i="34"/>
  <c r="H74" i="34"/>
  <c r="H66" i="34"/>
  <c r="H58" i="34"/>
  <c r="H50" i="34"/>
  <c r="H42" i="34"/>
  <c r="H34" i="34"/>
  <c r="H26" i="34"/>
  <c r="H18" i="34"/>
  <c r="H10" i="34"/>
  <c r="H89" i="34"/>
  <c r="G9" i="28"/>
  <c r="G28" i="28"/>
  <c r="I5" i="33"/>
  <c r="I5" i="34"/>
  <c r="I82" i="34"/>
  <c r="I74" i="34"/>
  <c r="I66" i="34"/>
  <c r="I58" i="34"/>
  <c r="I50" i="34"/>
  <c r="I42" i="34"/>
  <c r="I34" i="34"/>
  <c r="I26" i="34"/>
  <c r="I18" i="34"/>
  <c r="I10" i="34"/>
  <c r="I89" i="34"/>
  <c r="H9" i="28"/>
  <c r="H28" i="28"/>
  <c r="J5" i="33"/>
  <c r="J5" i="34"/>
  <c r="J82" i="34"/>
  <c r="J74" i="34"/>
  <c r="J66" i="34"/>
  <c r="J58" i="34"/>
  <c r="J50" i="34"/>
  <c r="J42" i="34"/>
  <c r="J34" i="34"/>
  <c r="J26" i="34"/>
  <c r="J18" i="34"/>
  <c r="J10" i="34"/>
  <c r="J89" i="34"/>
  <c r="I9" i="28"/>
  <c r="I28" i="28"/>
  <c r="K5" i="33"/>
  <c r="K5" i="34"/>
  <c r="K82" i="34"/>
  <c r="K74" i="34"/>
  <c r="K66" i="34"/>
  <c r="K58" i="34"/>
  <c r="K50" i="34"/>
  <c r="K42" i="34"/>
  <c r="K34" i="34"/>
  <c r="K26" i="34"/>
  <c r="K18" i="34"/>
  <c r="K10" i="34"/>
  <c r="K89" i="34"/>
  <c r="J9" i="28"/>
  <c r="J28" i="28"/>
  <c r="L5" i="33"/>
  <c r="L5" i="34"/>
  <c r="L82" i="34"/>
  <c r="L74" i="34"/>
  <c r="L66" i="34"/>
  <c r="L58" i="34"/>
  <c r="L50" i="34"/>
  <c r="L42" i="34"/>
  <c r="L34" i="34"/>
  <c r="L26" i="34"/>
  <c r="L18" i="34"/>
  <c r="L10" i="34"/>
  <c r="L89" i="34"/>
  <c r="K9" i="28"/>
  <c r="K28" i="28"/>
  <c r="M5" i="33"/>
  <c r="M5" i="34"/>
  <c r="M82" i="34"/>
  <c r="M74" i="34"/>
  <c r="M66" i="34"/>
  <c r="M58" i="34"/>
  <c r="M50" i="34"/>
  <c r="M42" i="34"/>
  <c r="M34" i="34"/>
  <c r="M26" i="34"/>
  <c r="M18" i="34"/>
  <c r="M10" i="34"/>
  <c r="M89" i="34"/>
  <c r="L9" i="28"/>
  <c r="L28" i="28"/>
  <c r="N5" i="33"/>
  <c r="N5" i="34"/>
  <c r="N82" i="34"/>
  <c r="N74" i="34"/>
  <c r="N66" i="34"/>
  <c r="N58" i="34"/>
  <c r="N50" i="34"/>
  <c r="N42" i="34"/>
  <c r="N34" i="34"/>
  <c r="N26" i="34"/>
  <c r="N18" i="34"/>
  <c r="N10" i="34"/>
  <c r="N89" i="34"/>
  <c r="M9" i="28"/>
  <c r="M28" i="28"/>
  <c r="N28" i="28"/>
  <c r="C27" i="8"/>
  <c r="E27" i="8"/>
  <c r="E29" i="8"/>
  <c r="E31" i="8"/>
  <c r="B18" i="28"/>
  <c r="C18" i="28"/>
  <c r="D18" i="28"/>
  <c r="E18" i="28"/>
  <c r="F18" i="28"/>
  <c r="G18" i="28"/>
  <c r="H18" i="28"/>
  <c r="I18" i="28"/>
  <c r="J18" i="28"/>
  <c r="K18" i="28"/>
  <c r="L18" i="28"/>
  <c r="M18" i="28"/>
  <c r="N18" i="28"/>
  <c r="C14" i="28"/>
  <c r="D14" i="28"/>
  <c r="E14" i="28"/>
  <c r="F14" i="28"/>
  <c r="G14" i="28"/>
  <c r="H14" i="28"/>
  <c r="I14" i="28"/>
  <c r="J14" i="28"/>
  <c r="K14" i="28"/>
  <c r="L14" i="28"/>
  <c r="M14" i="28"/>
  <c r="N14" i="28"/>
  <c r="C15" i="28"/>
  <c r="D15" i="28"/>
  <c r="E15" i="28"/>
  <c r="F15" i="28"/>
  <c r="G15" i="28"/>
  <c r="H15" i="28"/>
  <c r="I15" i="28"/>
  <c r="J15" i="28"/>
  <c r="K15" i="28"/>
  <c r="L15" i="28"/>
  <c r="M15" i="28"/>
  <c r="N15" i="28"/>
  <c r="C17" i="28"/>
  <c r="D17" i="28"/>
  <c r="E17" i="28"/>
  <c r="F17" i="28"/>
  <c r="G17" i="28"/>
  <c r="H17" i="28"/>
  <c r="I17" i="28"/>
  <c r="J17" i="28"/>
  <c r="K17" i="28"/>
  <c r="L17" i="28"/>
  <c r="M17" i="28"/>
  <c r="N17" i="28"/>
  <c r="C19" i="28"/>
  <c r="D19" i="28"/>
  <c r="E19" i="28"/>
  <c r="F19" i="28"/>
  <c r="G19" i="28"/>
  <c r="H19" i="28"/>
  <c r="I19" i="28"/>
  <c r="J19" i="28"/>
  <c r="K19" i="28"/>
  <c r="L19" i="28"/>
  <c r="M19" i="28"/>
  <c r="N19" i="28"/>
  <c r="C20" i="28"/>
  <c r="D20" i="28"/>
  <c r="E20" i="28"/>
  <c r="F20" i="28"/>
  <c r="G20" i="28"/>
  <c r="H20" i="28"/>
  <c r="I20" i="28"/>
  <c r="J20" i="28"/>
  <c r="K20" i="28"/>
  <c r="L20" i="28"/>
  <c r="M20" i="28"/>
  <c r="N20" i="28"/>
  <c r="C23" i="28"/>
  <c r="D23" i="28"/>
  <c r="E23" i="28"/>
  <c r="F23" i="28"/>
  <c r="G23" i="28"/>
  <c r="H23" i="28"/>
  <c r="I23" i="28"/>
  <c r="J23" i="28"/>
  <c r="K23" i="28"/>
  <c r="L23" i="28"/>
  <c r="M23" i="28"/>
  <c r="N23" i="28"/>
  <c r="C24" i="28"/>
  <c r="D24" i="28"/>
  <c r="E24" i="28"/>
  <c r="F24" i="28"/>
  <c r="G24" i="28"/>
  <c r="H24" i="28"/>
  <c r="I24" i="28"/>
  <c r="J24" i="28"/>
  <c r="K24" i="28"/>
  <c r="L24" i="28"/>
  <c r="M24" i="28"/>
  <c r="N24" i="28"/>
  <c r="C26" i="28"/>
  <c r="D26" i="28"/>
  <c r="E26" i="28"/>
  <c r="F26" i="28"/>
  <c r="G26" i="28"/>
  <c r="H26" i="28"/>
  <c r="I26" i="28"/>
  <c r="J26" i="28"/>
  <c r="K26" i="28"/>
  <c r="L26" i="28"/>
  <c r="M26" i="28"/>
  <c r="N26" i="28"/>
  <c r="C29" i="28"/>
  <c r="D29" i="28"/>
  <c r="E29" i="28"/>
  <c r="F29" i="28"/>
  <c r="G29" i="28"/>
  <c r="H29" i="28"/>
  <c r="I29" i="28"/>
  <c r="J29" i="28"/>
  <c r="K29" i="28"/>
  <c r="L29" i="28"/>
  <c r="M29" i="28"/>
  <c r="N29" i="28"/>
  <c r="C30" i="28"/>
  <c r="D30" i="28"/>
  <c r="E30" i="28"/>
  <c r="F30" i="28"/>
  <c r="G30" i="28"/>
  <c r="H30" i="28"/>
  <c r="I30" i="28"/>
  <c r="J30" i="28"/>
  <c r="K30" i="28"/>
  <c r="L30" i="28"/>
  <c r="M30" i="28"/>
  <c r="N30" i="28"/>
  <c r="C32" i="28"/>
  <c r="D32" i="28"/>
  <c r="E32" i="28"/>
  <c r="F32" i="28"/>
  <c r="G32" i="28"/>
  <c r="H32" i="28"/>
  <c r="I32" i="28"/>
  <c r="J32" i="28"/>
  <c r="K32" i="28"/>
  <c r="L32" i="28"/>
  <c r="M32" i="28"/>
  <c r="N32" i="28"/>
  <c r="C33" i="28"/>
  <c r="D33" i="28"/>
  <c r="E33" i="28"/>
  <c r="F33" i="28"/>
  <c r="G33" i="28"/>
  <c r="H33" i="28"/>
  <c r="I33" i="28"/>
  <c r="J33" i="28"/>
  <c r="K33" i="28"/>
  <c r="L33" i="28"/>
  <c r="M33" i="28"/>
  <c r="N33" i="28"/>
  <c r="C34" i="28"/>
  <c r="D34" i="28"/>
  <c r="E34" i="28"/>
  <c r="F34" i="28"/>
  <c r="G34" i="28"/>
  <c r="H34" i="28"/>
  <c r="I34" i="28"/>
  <c r="J34" i="28"/>
  <c r="K34" i="28"/>
  <c r="L34" i="28"/>
  <c r="M34" i="28"/>
  <c r="N34" i="28"/>
  <c r="C35" i="28"/>
  <c r="D35" i="28"/>
  <c r="E35" i="28"/>
  <c r="F35" i="28"/>
  <c r="G35" i="28"/>
  <c r="H35" i="28"/>
  <c r="I35" i="28"/>
  <c r="J35" i="28"/>
  <c r="K35" i="28"/>
  <c r="L35" i="28"/>
  <c r="M35" i="28"/>
  <c r="N35" i="28"/>
  <c r="C37" i="28"/>
  <c r="D37" i="28"/>
  <c r="E37" i="28"/>
  <c r="F37" i="28"/>
  <c r="G37" i="28"/>
  <c r="H37" i="28"/>
  <c r="I37" i="28"/>
  <c r="J37" i="28"/>
  <c r="K37" i="28"/>
  <c r="L37" i="28"/>
  <c r="M37" i="28"/>
  <c r="N37" i="28"/>
  <c r="C38" i="28"/>
  <c r="D38" i="28"/>
  <c r="E38" i="28"/>
  <c r="F38" i="28"/>
  <c r="G38" i="28"/>
  <c r="H38" i="28"/>
  <c r="I38" i="28"/>
  <c r="J38" i="28"/>
  <c r="K38" i="28"/>
  <c r="L38" i="28"/>
  <c r="M38" i="28"/>
  <c r="N38" i="28"/>
  <c r="N39" i="28"/>
  <c r="C40" i="28"/>
  <c r="D40" i="28"/>
  <c r="E40" i="28"/>
  <c r="F40" i="28"/>
  <c r="G40" i="28"/>
  <c r="H40" i="28"/>
  <c r="I40" i="28"/>
  <c r="J40" i="28"/>
  <c r="K40" i="28"/>
  <c r="L40" i="28"/>
  <c r="M40" i="28"/>
  <c r="N40" i="28"/>
  <c r="C41" i="28"/>
  <c r="D41" i="28"/>
  <c r="E41" i="28"/>
  <c r="F41" i="28"/>
  <c r="G41" i="28"/>
  <c r="H41" i="28"/>
  <c r="I41" i="28"/>
  <c r="J41" i="28"/>
  <c r="K41" i="28"/>
  <c r="L41" i="28"/>
  <c r="M41" i="28"/>
  <c r="N41" i="28"/>
  <c r="C42" i="28"/>
  <c r="D42" i="28"/>
  <c r="E42" i="28"/>
  <c r="F42" i="28"/>
  <c r="G42" i="28"/>
  <c r="H42" i="28"/>
  <c r="I42" i="28"/>
  <c r="J42" i="28"/>
  <c r="K42" i="28"/>
  <c r="L42" i="28"/>
  <c r="M42" i="28"/>
  <c r="N42" i="28"/>
  <c r="C44" i="28"/>
  <c r="D44" i="28"/>
  <c r="E44" i="28"/>
  <c r="F44" i="28"/>
  <c r="G44" i="28"/>
  <c r="H44" i="28"/>
  <c r="I44" i="28"/>
  <c r="J44" i="28"/>
  <c r="K44" i="28"/>
  <c r="L44" i="28"/>
  <c r="M44" i="28"/>
  <c r="N44" i="28"/>
  <c r="C46" i="28"/>
  <c r="D46" i="28"/>
  <c r="E46" i="28"/>
  <c r="F46" i="28"/>
  <c r="G46" i="28"/>
  <c r="H46" i="28"/>
  <c r="I46" i="28"/>
  <c r="J46" i="28"/>
  <c r="K46" i="28"/>
  <c r="L46" i="28"/>
  <c r="M46" i="28"/>
  <c r="N46" i="28"/>
  <c r="C48" i="28"/>
  <c r="D48" i="28"/>
  <c r="E48" i="28"/>
  <c r="F48" i="28"/>
  <c r="G48" i="28"/>
  <c r="H48" i="28"/>
  <c r="I48" i="28"/>
  <c r="J48" i="28"/>
  <c r="K48" i="28"/>
  <c r="L48" i="28"/>
  <c r="M48" i="28"/>
  <c r="N48" i="28"/>
  <c r="C49" i="28"/>
  <c r="D49" i="28"/>
  <c r="E49" i="28"/>
  <c r="F49" i="28"/>
  <c r="G49" i="28"/>
  <c r="H49" i="28"/>
  <c r="I49" i="28"/>
  <c r="J49" i="28"/>
  <c r="K49" i="28"/>
  <c r="L49" i="28"/>
  <c r="M49" i="28"/>
  <c r="N49" i="28"/>
  <c r="N50" i="28"/>
  <c r="B48" i="18"/>
  <c r="B26" i="36"/>
  <c r="A26" i="37"/>
  <c r="B25" i="22"/>
  <c r="B27" i="36"/>
  <c r="A27" i="37"/>
  <c r="C25" i="22"/>
  <c r="B28" i="36"/>
  <c r="A28" i="37"/>
  <c r="D25" i="22"/>
  <c r="B29" i="36"/>
  <c r="A29" i="37"/>
  <c r="E25" i="22"/>
  <c r="B30" i="36"/>
  <c r="A30" i="37"/>
  <c r="F25" i="22"/>
  <c r="B31" i="36"/>
  <c r="A31" i="37"/>
  <c r="G25" i="22"/>
  <c r="B32" i="36"/>
  <c r="A32" i="37"/>
  <c r="H25" i="22"/>
  <c r="B33" i="36"/>
  <c r="A33" i="37"/>
  <c r="I25" i="22"/>
  <c r="B34" i="36"/>
  <c r="A34" i="37"/>
  <c r="J25" i="22"/>
  <c r="B35" i="36"/>
  <c r="A35" i="37"/>
  <c r="K25" i="22"/>
  <c r="B36" i="36"/>
  <c r="A36" i="37"/>
  <c r="L25" i="22"/>
  <c r="B37" i="36"/>
  <c r="A37" i="37"/>
  <c r="M25" i="22"/>
  <c r="N25" i="22"/>
  <c r="C89" i="33"/>
  <c r="B9" i="22"/>
  <c r="B28" i="22"/>
  <c r="D89" i="33"/>
  <c r="C9" i="22"/>
  <c r="C28" i="22"/>
  <c r="E82" i="33"/>
  <c r="E74" i="33"/>
  <c r="E66" i="33"/>
  <c r="E58" i="33"/>
  <c r="E50" i="33"/>
  <c r="E42" i="33"/>
  <c r="E34" i="33"/>
  <c r="E26" i="33"/>
  <c r="E18" i="33"/>
  <c r="E10" i="33"/>
  <c r="E89" i="33"/>
  <c r="D9" i="22"/>
  <c r="D28" i="22"/>
  <c r="F82" i="33"/>
  <c r="F74" i="33"/>
  <c r="F66" i="33"/>
  <c r="F58" i="33"/>
  <c r="F50" i="33"/>
  <c r="F42" i="33"/>
  <c r="F34" i="33"/>
  <c r="F26" i="33"/>
  <c r="F18" i="33"/>
  <c r="F10" i="33"/>
  <c r="F89" i="33"/>
  <c r="E9" i="22"/>
  <c r="E28" i="22"/>
  <c r="G82" i="33"/>
  <c r="G74" i="33"/>
  <c r="G66" i="33"/>
  <c r="G58" i="33"/>
  <c r="G50" i="33"/>
  <c r="G42" i="33"/>
  <c r="G34" i="33"/>
  <c r="G26" i="33"/>
  <c r="G18" i="33"/>
  <c r="G10" i="33"/>
  <c r="G89" i="33"/>
  <c r="F9" i="22"/>
  <c r="F28" i="22"/>
  <c r="H82" i="33"/>
  <c r="H74" i="33"/>
  <c r="H66" i="33"/>
  <c r="H58" i="33"/>
  <c r="H50" i="33"/>
  <c r="H42" i="33"/>
  <c r="H34" i="33"/>
  <c r="H26" i="33"/>
  <c r="H18" i="33"/>
  <c r="H10" i="33"/>
  <c r="H89" i="33"/>
  <c r="G9" i="22"/>
  <c r="G28" i="22"/>
  <c r="I82" i="33"/>
  <c r="I74" i="33"/>
  <c r="I66" i="33"/>
  <c r="I58" i="33"/>
  <c r="I50" i="33"/>
  <c r="I42" i="33"/>
  <c r="I34" i="33"/>
  <c r="I26" i="33"/>
  <c r="I18" i="33"/>
  <c r="I10" i="33"/>
  <c r="I89" i="33"/>
  <c r="H9" i="22"/>
  <c r="H28" i="22"/>
  <c r="J82" i="33"/>
  <c r="J74" i="33"/>
  <c r="J66" i="33"/>
  <c r="J58" i="33"/>
  <c r="J50" i="33"/>
  <c r="J42" i="33"/>
  <c r="J34" i="33"/>
  <c r="J26" i="33"/>
  <c r="J18" i="33"/>
  <c r="J10" i="33"/>
  <c r="J89" i="33"/>
  <c r="I9" i="22"/>
  <c r="I28" i="22"/>
  <c r="K82" i="33"/>
  <c r="K74" i="33"/>
  <c r="K66" i="33"/>
  <c r="K58" i="33"/>
  <c r="K50" i="33"/>
  <c r="K42" i="33"/>
  <c r="K34" i="33"/>
  <c r="K26" i="33"/>
  <c r="K18" i="33"/>
  <c r="K10" i="33"/>
  <c r="K89" i="33"/>
  <c r="J9" i="22"/>
  <c r="J28" i="22"/>
  <c r="L82" i="33"/>
  <c r="L74" i="33"/>
  <c r="L66" i="33"/>
  <c r="L58" i="33"/>
  <c r="L50" i="33"/>
  <c r="L42" i="33"/>
  <c r="L34" i="33"/>
  <c r="L26" i="33"/>
  <c r="L18" i="33"/>
  <c r="L10" i="33"/>
  <c r="L89" i="33"/>
  <c r="K9" i="22"/>
  <c r="K28" i="22"/>
  <c r="M82" i="33"/>
  <c r="M74" i="33"/>
  <c r="M66" i="33"/>
  <c r="M58" i="33"/>
  <c r="M50" i="33"/>
  <c r="M42" i="33"/>
  <c r="M34" i="33"/>
  <c r="M26" i="33"/>
  <c r="M18" i="33"/>
  <c r="M10" i="33"/>
  <c r="M89" i="33"/>
  <c r="L9" i="22"/>
  <c r="L28" i="22"/>
  <c r="N82" i="33"/>
  <c r="N74" i="33"/>
  <c r="N66" i="33"/>
  <c r="N58" i="33"/>
  <c r="N50" i="33"/>
  <c r="N42" i="33"/>
  <c r="N34" i="33"/>
  <c r="N26" i="33"/>
  <c r="N18" i="33"/>
  <c r="N10" i="33"/>
  <c r="N89" i="33"/>
  <c r="M9" i="22"/>
  <c r="M28" i="22"/>
  <c r="N28" i="22"/>
  <c r="B18" i="22"/>
  <c r="C18" i="22"/>
  <c r="D18" i="22"/>
  <c r="E18" i="22"/>
  <c r="F18" i="22"/>
  <c r="G18" i="22"/>
  <c r="H18" i="22"/>
  <c r="I18" i="22"/>
  <c r="J18" i="22"/>
  <c r="K18" i="22"/>
  <c r="L18" i="22"/>
  <c r="M18" i="22"/>
  <c r="N18" i="22"/>
  <c r="C14" i="22"/>
  <c r="D14" i="22"/>
  <c r="E14" i="22"/>
  <c r="F14" i="22"/>
  <c r="G14" i="22"/>
  <c r="H14" i="22"/>
  <c r="I14" i="22"/>
  <c r="J14" i="22"/>
  <c r="K14" i="22"/>
  <c r="L14" i="22"/>
  <c r="M14" i="22"/>
  <c r="N14" i="22"/>
  <c r="C15" i="22"/>
  <c r="D15" i="22"/>
  <c r="E15" i="22"/>
  <c r="F15" i="22"/>
  <c r="G15" i="22"/>
  <c r="H15" i="22"/>
  <c r="I15" i="22"/>
  <c r="J15" i="22"/>
  <c r="K15" i="22"/>
  <c r="L15" i="22"/>
  <c r="M15" i="22"/>
  <c r="N15" i="22"/>
  <c r="C17" i="22"/>
  <c r="D17" i="22"/>
  <c r="E17" i="22"/>
  <c r="F17" i="22"/>
  <c r="G17" i="22"/>
  <c r="H17" i="22"/>
  <c r="I17" i="22"/>
  <c r="J17" i="22"/>
  <c r="K17" i="22"/>
  <c r="L17" i="22"/>
  <c r="M17" i="22"/>
  <c r="N17" i="22"/>
  <c r="C20" i="22"/>
  <c r="D20" i="22"/>
  <c r="E20" i="22"/>
  <c r="F20" i="22"/>
  <c r="G20" i="22"/>
  <c r="H20" i="22"/>
  <c r="I20" i="22"/>
  <c r="J20" i="22"/>
  <c r="K20" i="22"/>
  <c r="L20" i="22"/>
  <c r="M20" i="22"/>
  <c r="N20" i="22"/>
  <c r="C23" i="22"/>
  <c r="D23" i="22"/>
  <c r="E23" i="22"/>
  <c r="F23" i="22"/>
  <c r="G23" i="22"/>
  <c r="H23" i="22"/>
  <c r="I23" i="22"/>
  <c r="J23" i="22"/>
  <c r="K23" i="22"/>
  <c r="L23" i="22"/>
  <c r="M23" i="22"/>
  <c r="N23" i="22"/>
  <c r="C24" i="22"/>
  <c r="D24" i="22"/>
  <c r="E24" i="22"/>
  <c r="F24" i="22"/>
  <c r="G24" i="22"/>
  <c r="H24" i="22"/>
  <c r="I24" i="22"/>
  <c r="J24" i="22"/>
  <c r="K24" i="22"/>
  <c r="L24" i="22"/>
  <c r="M24" i="22"/>
  <c r="N24" i="22"/>
  <c r="E26" i="22"/>
  <c r="F26" i="22"/>
  <c r="G26" i="22"/>
  <c r="H26" i="22"/>
  <c r="I26" i="22"/>
  <c r="J26" i="22"/>
  <c r="K26" i="22"/>
  <c r="L26" i="22"/>
  <c r="M26" i="22"/>
  <c r="N26" i="22"/>
  <c r="C29" i="22"/>
  <c r="D29" i="22"/>
  <c r="E29" i="22"/>
  <c r="F29" i="22"/>
  <c r="G29" i="22"/>
  <c r="H29" i="22"/>
  <c r="I29" i="22"/>
  <c r="J29" i="22"/>
  <c r="K29" i="22"/>
  <c r="L29" i="22"/>
  <c r="M29" i="22"/>
  <c r="N29" i="22"/>
  <c r="C30" i="22"/>
  <c r="D30" i="22"/>
  <c r="E30" i="22"/>
  <c r="F30" i="22"/>
  <c r="G30" i="22"/>
  <c r="H30" i="22"/>
  <c r="I30" i="22"/>
  <c r="J30" i="22"/>
  <c r="K30" i="22"/>
  <c r="L30" i="22"/>
  <c r="M30" i="22"/>
  <c r="N30" i="22"/>
  <c r="C32" i="22"/>
  <c r="D32" i="22"/>
  <c r="E32" i="22"/>
  <c r="F32" i="22"/>
  <c r="G32" i="22"/>
  <c r="H32" i="22"/>
  <c r="I32" i="22"/>
  <c r="J32" i="22"/>
  <c r="K32" i="22"/>
  <c r="L32" i="22"/>
  <c r="M32" i="22"/>
  <c r="N32" i="22"/>
  <c r="C33" i="22"/>
  <c r="D33" i="22"/>
  <c r="E33" i="22"/>
  <c r="F33" i="22"/>
  <c r="G33" i="22"/>
  <c r="H33" i="22"/>
  <c r="I33" i="22"/>
  <c r="J33" i="22"/>
  <c r="K33" i="22"/>
  <c r="L33" i="22"/>
  <c r="M33" i="22"/>
  <c r="N33" i="22"/>
  <c r="B34" i="22"/>
  <c r="C34" i="22"/>
  <c r="D34" i="22"/>
  <c r="E34" i="22"/>
  <c r="F34" i="22"/>
  <c r="G34" i="22"/>
  <c r="H34" i="22"/>
  <c r="I34" i="22"/>
  <c r="J34" i="22"/>
  <c r="K34" i="22"/>
  <c r="L34" i="22"/>
  <c r="M34" i="22"/>
  <c r="N34" i="22"/>
  <c r="C35" i="22"/>
  <c r="D35" i="22"/>
  <c r="E35" i="22"/>
  <c r="F35" i="22"/>
  <c r="G35" i="22"/>
  <c r="H35" i="22"/>
  <c r="I35" i="22"/>
  <c r="J35" i="22"/>
  <c r="K35" i="22"/>
  <c r="L35" i="22"/>
  <c r="M35" i="22"/>
  <c r="N35" i="22"/>
  <c r="C36" i="22"/>
  <c r="D36" i="22"/>
  <c r="E36" i="22"/>
  <c r="F36" i="22"/>
  <c r="G36" i="22"/>
  <c r="H36" i="22"/>
  <c r="I36" i="22"/>
  <c r="J36" i="22"/>
  <c r="K36" i="22"/>
  <c r="L36" i="22"/>
  <c r="M36" i="22"/>
  <c r="N36" i="22"/>
  <c r="C37" i="22"/>
  <c r="D37" i="22"/>
  <c r="E37" i="22"/>
  <c r="F37" i="22"/>
  <c r="G37" i="22"/>
  <c r="H37" i="22"/>
  <c r="I37" i="22"/>
  <c r="J37" i="22"/>
  <c r="K37" i="22"/>
  <c r="L37" i="22"/>
  <c r="M37" i="22"/>
  <c r="N37" i="22"/>
  <c r="C38" i="22"/>
  <c r="D38" i="22"/>
  <c r="E38" i="22"/>
  <c r="F38" i="22"/>
  <c r="G38" i="22"/>
  <c r="H38" i="22"/>
  <c r="I38" i="22"/>
  <c r="J38" i="22"/>
  <c r="K38" i="22"/>
  <c r="L38" i="22"/>
  <c r="M38" i="22"/>
  <c r="N38" i="22"/>
  <c r="N39" i="22"/>
  <c r="C40" i="22"/>
  <c r="D40" i="22"/>
  <c r="E40" i="22"/>
  <c r="F40" i="22"/>
  <c r="G40" i="22"/>
  <c r="H40" i="22"/>
  <c r="I40" i="22"/>
  <c r="J40" i="22"/>
  <c r="K40" i="22"/>
  <c r="L40" i="22"/>
  <c r="M40" i="22"/>
  <c r="N40" i="22"/>
  <c r="C41" i="22"/>
  <c r="D41" i="22"/>
  <c r="E41" i="22"/>
  <c r="F41" i="22"/>
  <c r="G41" i="22"/>
  <c r="H41" i="22"/>
  <c r="I41" i="22"/>
  <c r="J41" i="22"/>
  <c r="K41" i="22"/>
  <c r="L41" i="22"/>
  <c r="M41" i="22"/>
  <c r="N41" i="22"/>
  <c r="C42" i="22"/>
  <c r="D42" i="22"/>
  <c r="E42" i="22"/>
  <c r="F42" i="22"/>
  <c r="G42" i="22"/>
  <c r="H42" i="22"/>
  <c r="I42" i="22"/>
  <c r="J42" i="22"/>
  <c r="K42" i="22"/>
  <c r="L42" i="22"/>
  <c r="M42" i="22"/>
  <c r="N42" i="22"/>
  <c r="C43" i="22"/>
  <c r="D43" i="22"/>
  <c r="E43" i="22"/>
  <c r="F43" i="22"/>
  <c r="G43" i="22"/>
  <c r="H43" i="22"/>
  <c r="I43" i="22"/>
  <c r="J43" i="22"/>
  <c r="K43" i="22"/>
  <c r="L43" i="22"/>
  <c r="M43" i="22"/>
  <c r="N43" i="22"/>
  <c r="C44" i="22"/>
  <c r="D44" i="22"/>
  <c r="E44" i="22"/>
  <c r="F44" i="22"/>
  <c r="G44" i="22"/>
  <c r="H44" i="22"/>
  <c r="I44" i="22"/>
  <c r="J44" i="22"/>
  <c r="K44" i="22"/>
  <c r="L44" i="22"/>
  <c r="M44" i="22"/>
  <c r="N44" i="22"/>
  <c r="C46" i="22"/>
  <c r="D46" i="22"/>
  <c r="E46" i="22"/>
  <c r="F46" i="22"/>
  <c r="G46" i="22"/>
  <c r="H46" i="22"/>
  <c r="I46" i="22"/>
  <c r="J46" i="22"/>
  <c r="K46" i="22"/>
  <c r="L46" i="22"/>
  <c r="M46" i="22"/>
  <c r="N46" i="22"/>
  <c r="C48" i="22"/>
  <c r="D48" i="22"/>
  <c r="E48" i="22"/>
  <c r="F48" i="22"/>
  <c r="G48" i="22"/>
  <c r="H48" i="22"/>
  <c r="I48" i="22"/>
  <c r="J48" i="22"/>
  <c r="K48" i="22"/>
  <c r="L48" i="22"/>
  <c r="M48" i="22"/>
  <c r="N48" i="22"/>
  <c r="C49" i="22"/>
  <c r="D49" i="22"/>
  <c r="E49" i="22"/>
  <c r="F49" i="22"/>
  <c r="G49" i="22"/>
  <c r="H49" i="22"/>
  <c r="I49" i="22"/>
  <c r="J49" i="22"/>
  <c r="K49" i="22"/>
  <c r="L49" i="22"/>
  <c r="M49" i="22"/>
  <c r="N49" i="22"/>
  <c r="N50" i="22"/>
  <c r="B31" i="18"/>
  <c r="B15" i="36"/>
  <c r="E9" i="38"/>
  <c r="E15" i="38"/>
  <c r="F15" i="38"/>
  <c r="G15" i="38"/>
  <c r="E16" i="38"/>
  <c r="J15" i="38"/>
  <c r="J9" i="38"/>
  <c r="K15" i="38"/>
  <c r="L15" i="38"/>
  <c r="J16" i="38"/>
  <c r="O16" i="38"/>
  <c r="T16" i="38"/>
  <c r="Y16" i="38"/>
  <c r="AI16" i="38"/>
  <c r="AN16" i="38"/>
  <c r="A16" i="38"/>
  <c r="A15" i="37"/>
  <c r="C25" i="19"/>
  <c r="B16" i="36"/>
  <c r="E17" i="38"/>
  <c r="J17" i="38"/>
  <c r="O17" i="38"/>
  <c r="T17" i="38"/>
  <c r="Y17" i="38"/>
  <c r="AI17" i="38"/>
  <c r="AN17" i="38"/>
  <c r="A17" i="38"/>
  <c r="A16" i="37"/>
  <c r="D25" i="19"/>
  <c r="B17" i="36"/>
  <c r="E18" i="38"/>
  <c r="J18" i="38"/>
  <c r="O18" i="38"/>
  <c r="T18" i="38"/>
  <c r="Y18" i="38"/>
  <c r="AI18" i="38"/>
  <c r="AN18" i="38"/>
  <c r="A18" i="38"/>
  <c r="A17" i="37"/>
  <c r="E25" i="19"/>
  <c r="B18" i="36"/>
  <c r="E19" i="38"/>
  <c r="J19" i="38"/>
  <c r="O19" i="38"/>
  <c r="T19" i="38"/>
  <c r="Y19" i="38"/>
  <c r="AI19" i="38"/>
  <c r="AN19" i="38"/>
  <c r="A19" i="38"/>
  <c r="A18" i="37"/>
  <c r="F25" i="19"/>
  <c r="B19" i="36"/>
  <c r="E20" i="38"/>
  <c r="J20" i="38"/>
  <c r="O20" i="38"/>
  <c r="T20" i="38"/>
  <c r="Y20" i="38"/>
  <c r="AD20" i="38"/>
  <c r="AI20" i="38"/>
  <c r="AN20" i="38"/>
  <c r="A20" i="38"/>
  <c r="A19" i="37"/>
  <c r="G25" i="19"/>
  <c r="B20" i="36"/>
  <c r="E21" i="38"/>
  <c r="J21" i="38"/>
  <c r="O21" i="38"/>
  <c r="T21" i="38"/>
  <c r="Y21" i="38"/>
  <c r="AD21" i="38"/>
  <c r="AI21" i="38"/>
  <c r="AN21" i="38"/>
  <c r="A21" i="38"/>
  <c r="A20" i="37"/>
  <c r="H25" i="19"/>
  <c r="B21" i="36"/>
  <c r="E22" i="38"/>
  <c r="J22" i="38"/>
  <c r="O22" i="38"/>
  <c r="T22" i="38"/>
  <c r="Y22" i="38"/>
  <c r="AD22" i="38"/>
  <c r="AI22" i="38"/>
  <c r="AN22" i="38"/>
  <c r="A22" i="38"/>
  <c r="A21" i="37"/>
  <c r="I25" i="19"/>
  <c r="B22" i="36"/>
  <c r="E23" i="38"/>
  <c r="J23" i="38"/>
  <c r="O23" i="38"/>
  <c r="T23" i="38"/>
  <c r="Y23" i="38"/>
  <c r="AD23" i="38"/>
  <c r="AI23" i="38"/>
  <c r="AN23" i="38"/>
  <c r="A23" i="38"/>
  <c r="A22" i="37"/>
  <c r="J25" i="19"/>
  <c r="B23" i="36"/>
  <c r="E24" i="38"/>
  <c r="J24" i="38"/>
  <c r="O24" i="38"/>
  <c r="T24" i="38"/>
  <c r="Y24" i="38"/>
  <c r="AD24" i="38"/>
  <c r="AI24" i="38"/>
  <c r="AN24" i="38"/>
  <c r="A24" i="38"/>
  <c r="A23" i="37"/>
  <c r="K25" i="19"/>
  <c r="B24" i="36"/>
  <c r="E25" i="38"/>
  <c r="J25" i="38"/>
  <c r="O25" i="38"/>
  <c r="T25" i="38"/>
  <c r="Y25" i="38"/>
  <c r="AD25" i="38"/>
  <c r="AI25" i="38"/>
  <c r="AN25" i="38"/>
  <c r="A25" i="38"/>
  <c r="A24" i="37"/>
  <c r="L25" i="19"/>
  <c r="B25" i="36"/>
  <c r="E26" i="38"/>
  <c r="J26" i="38"/>
  <c r="O26" i="38"/>
  <c r="T26" i="38"/>
  <c r="Y26" i="38"/>
  <c r="AD26" i="38"/>
  <c r="AI26" i="38"/>
  <c r="AN26" i="38"/>
  <c r="A26" i="38"/>
  <c r="A25" i="37"/>
  <c r="M25" i="19"/>
  <c r="B14" i="36"/>
  <c r="A15" i="38"/>
  <c r="A14" i="37"/>
  <c r="B25" i="19"/>
  <c r="N25" i="19"/>
  <c r="C90" i="13"/>
  <c r="B9" i="19"/>
  <c r="B28" i="19"/>
  <c r="D90" i="13"/>
  <c r="C9" i="19"/>
  <c r="C28" i="19"/>
  <c r="E90" i="13"/>
  <c r="D9" i="19"/>
  <c r="D28" i="19"/>
  <c r="F90" i="13"/>
  <c r="E9" i="19"/>
  <c r="E28" i="19"/>
  <c r="G90" i="13"/>
  <c r="F9" i="19"/>
  <c r="F28" i="19"/>
  <c r="H90" i="13"/>
  <c r="G9" i="19"/>
  <c r="G28" i="19"/>
  <c r="I90" i="13"/>
  <c r="H9" i="19"/>
  <c r="H28" i="19"/>
  <c r="J90" i="13"/>
  <c r="I9" i="19"/>
  <c r="I28" i="19"/>
  <c r="K90" i="13"/>
  <c r="J9" i="19"/>
  <c r="J28" i="19"/>
  <c r="L90" i="13"/>
  <c r="K9" i="19"/>
  <c r="K28" i="19"/>
  <c r="M90" i="13"/>
  <c r="L9" i="19"/>
  <c r="L28" i="19"/>
  <c r="N90" i="13"/>
  <c r="M9" i="19"/>
  <c r="M28" i="19"/>
  <c r="N28" i="19"/>
  <c r="B18" i="19"/>
  <c r="C18" i="19"/>
  <c r="D18" i="19"/>
  <c r="E18" i="19"/>
  <c r="F18" i="19"/>
  <c r="G18" i="19"/>
  <c r="H18" i="19"/>
  <c r="I18" i="19"/>
  <c r="J18" i="19"/>
  <c r="K18" i="19"/>
  <c r="L18" i="19"/>
  <c r="M18" i="19"/>
  <c r="N18" i="19"/>
  <c r="B16" i="19"/>
  <c r="C16" i="19"/>
  <c r="D16" i="19"/>
  <c r="E16" i="19"/>
  <c r="F16" i="19"/>
  <c r="G16" i="19"/>
  <c r="H16" i="19"/>
  <c r="I16" i="19"/>
  <c r="J16" i="19"/>
  <c r="K16" i="19"/>
  <c r="L16" i="19"/>
  <c r="M16" i="19"/>
  <c r="N16" i="19"/>
  <c r="C33" i="19"/>
  <c r="D33" i="19"/>
  <c r="E33" i="19"/>
  <c r="F33" i="19"/>
  <c r="G33" i="19"/>
  <c r="H33" i="19"/>
  <c r="I33" i="19"/>
  <c r="J33" i="19"/>
  <c r="K33" i="19"/>
  <c r="L33" i="19"/>
  <c r="M33" i="19"/>
  <c r="N33" i="19"/>
  <c r="B34" i="19"/>
  <c r="C34" i="19"/>
  <c r="D34" i="19"/>
  <c r="E34" i="19"/>
  <c r="F34" i="19"/>
  <c r="G34" i="19"/>
  <c r="H34" i="19"/>
  <c r="I34" i="19"/>
  <c r="J34" i="19"/>
  <c r="K34" i="19"/>
  <c r="L34" i="19"/>
  <c r="M34" i="19"/>
  <c r="N34" i="19"/>
  <c r="C14" i="19"/>
  <c r="D14" i="19"/>
  <c r="E14" i="19"/>
  <c r="F14" i="19"/>
  <c r="G14" i="19"/>
  <c r="H14" i="19"/>
  <c r="I14" i="19"/>
  <c r="J14" i="19"/>
  <c r="K14" i="19"/>
  <c r="L14" i="19"/>
  <c r="M14" i="19"/>
  <c r="N14" i="19"/>
  <c r="C15" i="19"/>
  <c r="D15" i="19"/>
  <c r="E15" i="19"/>
  <c r="F15" i="19"/>
  <c r="G15" i="19"/>
  <c r="H15" i="19"/>
  <c r="I15" i="19"/>
  <c r="J15" i="19"/>
  <c r="K15" i="19"/>
  <c r="L15" i="19"/>
  <c r="M15" i="19"/>
  <c r="N15" i="19"/>
  <c r="C17" i="19"/>
  <c r="D17" i="19"/>
  <c r="E17" i="19"/>
  <c r="F17" i="19"/>
  <c r="G17" i="19"/>
  <c r="H17" i="19"/>
  <c r="I17" i="19"/>
  <c r="J17" i="19"/>
  <c r="K17" i="19"/>
  <c r="L17" i="19"/>
  <c r="M17" i="19"/>
  <c r="N17" i="19"/>
  <c r="C19" i="19"/>
  <c r="D19" i="19"/>
  <c r="E19" i="19"/>
  <c r="F19" i="19"/>
  <c r="G19" i="19"/>
  <c r="H19" i="19"/>
  <c r="I19" i="19"/>
  <c r="J19" i="19"/>
  <c r="K19" i="19"/>
  <c r="L19" i="19"/>
  <c r="M19" i="19"/>
  <c r="N19" i="19"/>
  <c r="C20" i="19"/>
  <c r="D20" i="19"/>
  <c r="E20" i="19"/>
  <c r="F20" i="19"/>
  <c r="G20" i="19"/>
  <c r="H20" i="19"/>
  <c r="I20" i="19"/>
  <c r="J20" i="19"/>
  <c r="K20" i="19"/>
  <c r="L20" i="19"/>
  <c r="M20" i="19"/>
  <c r="N20" i="19"/>
  <c r="C23" i="19"/>
  <c r="D23" i="19"/>
  <c r="E23" i="19"/>
  <c r="F23" i="19"/>
  <c r="G23" i="19"/>
  <c r="H23" i="19"/>
  <c r="I23" i="19"/>
  <c r="J23" i="19"/>
  <c r="K23" i="19"/>
  <c r="L23" i="19"/>
  <c r="M23" i="19"/>
  <c r="N23" i="19"/>
  <c r="C24" i="19"/>
  <c r="D24" i="19"/>
  <c r="E24" i="19"/>
  <c r="F24" i="19"/>
  <c r="G24" i="19"/>
  <c r="H24" i="19"/>
  <c r="I24" i="19"/>
  <c r="J24" i="19"/>
  <c r="K24" i="19"/>
  <c r="L24" i="19"/>
  <c r="M24" i="19"/>
  <c r="N24" i="19"/>
  <c r="C26" i="19"/>
  <c r="D26" i="19"/>
  <c r="E26" i="19"/>
  <c r="F26" i="19"/>
  <c r="G26" i="19"/>
  <c r="H26" i="19"/>
  <c r="I26" i="19"/>
  <c r="J26" i="19"/>
  <c r="K26" i="19"/>
  <c r="L26" i="19"/>
  <c r="M26" i="19"/>
  <c r="N26" i="19"/>
  <c r="C29" i="19"/>
  <c r="D29" i="19"/>
  <c r="E29" i="19"/>
  <c r="F29" i="19"/>
  <c r="G29" i="19"/>
  <c r="H29" i="19"/>
  <c r="I29" i="19"/>
  <c r="J29" i="19"/>
  <c r="K29" i="19"/>
  <c r="L29" i="19"/>
  <c r="M29" i="19"/>
  <c r="N29" i="19"/>
  <c r="C30" i="19"/>
  <c r="D30" i="19"/>
  <c r="E30" i="19"/>
  <c r="F30" i="19"/>
  <c r="G30" i="19"/>
  <c r="H30" i="19"/>
  <c r="I30" i="19"/>
  <c r="J30" i="19"/>
  <c r="K30" i="19"/>
  <c r="L30" i="19"/>
  <c r="M30" i="19"/>
  <c r="N30" i="19"/>
  <c r="C32" i="19"/>
  <c r="D32" i="19"/>
  <c r="E32" i="19"/>
  <c r="F32" i="19"/>
  <c r="G32" i="19"/>
  <c r="H32" i="19"/>
  <c r="I32" i="19"/>
  <c r="J32" i="19"/>
  <c r="K32" i="19"/>
  <c r="L32" i="19"/>
  <c r="M32" i="19"/>
  <c r="N32" i="19"/>
  <c r="C35" i="19"/>
  <c r="D35" i="19"/>
  <c r="E35" i="19"/>
  <c r="F35" i="19"/>
  <c r="G35" i="19"/>
  <c r="H35" i="19"/>
  <c r="I35" i="19"/>
  <c r="J35" i="19"/>
  <c r="K35" i="19"/>
  <c r="L35" i="19"/>
  <c r="M35" i="19"/>
  <c r="N35" i="19"/>
  <c r="C37" i="19"/>
  <c r="D37" i="19"/>
  <c r="E37" i="19"/>
  <c r="F37" i="19"/>
  <c r="G37" i="19"/>
  <c r="H37" i="19"/>
  <c r="I37" i="19"/>
  <c r="J37" i="19"/>
  <c r="K37" i="19"/>
  <c r="L37" i="19"/>
  <c r="M37" i="19"/>
  <c r="N37" i="19"/>
  <c r="C38" i="19"/>
  <c r="D38" i="19"/>
  <c r="E38" i="19"/>
  <c r="F38" i="19"/>
  <c r="G38" i="19"/>
  <c r="H38" i="19"/>
  <c r="I38" i="19"/>
  <c r="J38" i="19"/>
  <c r="K38" i="19"/>
  <c r="L38" i="19"/>
  <c r="M38" i="19"/>
  <c r="N38" i="19"/>
  <c r="N39" i="19"/>
  <c r="C40" i="19"/>
  <c r="D40" i="19"/>
  <c r="E40" i="19"/>
  <c r="F40" i="19"/>
  <c r="G40" i="19"/>
  <c r="H40" i="19"/>
  <c r="I40" i="19"/>
  <c r="J40" i="19"/>
  <c r="K40" i="19"/>
  <c r="L40" i="19"/>
  <c r="M40" i="19"/>
  <c r="N40" i="19"/>
  <c r="C41" i="19"/>
  <c r="D41" i="19"/>
  <c r="E41" i="19"/>
  <c r="F41" i="19"/>
  <c r="G41" i="19"/>
  <c r="H41" i="19"/>
  <c r="I41" i="19"/>
  <c r="J41" i="19"/>
  <c r="K41" i="19"/>
  <c r="L41" i="19"/>
  <c r="M41" i="19"/>
  <c r="N41" i="19"/>
  <c r="C42" i="19"/>
  <c r="D42" i="19"/>
  <c r="E42" i="19"/>
  <c r="F42" i="19"/>
  <c r="G42" i="19"/>
  <c r="H42" i="19"/>
  <c r="I42" i="19"/>
  <c r="J42" i="19"/>
  <c r="K42" i="19"/>
  <c r="L42" i="19"/>
  <c r="M42" i="19"/>
  <c r="N42" i="19"/>
  <c r="C44" i="19"/>
  <c r="D44" i="19"/>
  <c r="E44" i="19"/>
  <c r="F44" i="19"/>
  <c r="G44" i="19"/>
  <c r="H44" i="19"/>
  <c r="I44" i="19"/>
  <c r="J44" i="19"/>
  <c r="K44" i="19"/>
  <c r="L44" i="19"/>
  <c r="M44" i="19"/>
  <c r="N44" i="19"/>
  <c r="C46" i="19"/>
  <c r="D46" i="19"/>
  <c r="E46" i="19"/>
  <c r="F46" i="19"/>
  <c r="G46" i="19"/>
  <c r="H46" i="19"/>
  <c r="I46" i="19"/>
  <c r="J46" i="19"/>
  <c r="K46" i="19"/>
  <c r="L46" i="19"/>
  <c r="M46" i="19"/>
  <c r="N46" i="19"/>
  <c r="N48" i="19"/>
  <c r="N49" i="19"/>
  <c r="N50" i="19"/>
  <c r="B14" i="18"/>
  <c r="AQ61" i="36"/>
  <c r="AL61" i="36"/>
  <c r="AG61" i="36"/>
  <c r="AB61" i="36"/>
  <c r="W61" i="36"/>
  <c r="R61" i="36"/>
  <c r="M49" i="36"/>
  <c r="K50" i="36"/>
  <c r="M50" i="36"/>
  <c r="K51" i="36"/>
  <c r="M51" i="36"/>
  <c r="K52" i="36"/>
  <c r="M52" i="36"/>
  <c r="K53" i="36"/>
  <c r="M53" i="36"/>
  <c r="K54" i="36"/>
  <c r="M54" i="36"/>
  <c r="K55" i="36"/>
  <c r="M55" i="36"/>
  <c r="K56" i="36"/>
  <c r="M56" i="36"/>
  <c r="K57" i="36"/>
  <c r="M57" i="36"/>
  <c r="K58" i="36"/>
  <c r="M58" i="36"/>
  <c r="K59" i="36"/>
  <c r="M59" i="36"/>
  <c r="K60" i="36"/>
  <c r="M60" i="36"/>
  <c r="K61" i="36"/>
  <c r="M61" i="36"/>
  <c r="G49" i="36"/>
  <c r="H49" i="36"/>
  <c r="F50" i="36"/>
  <c r="G50" i="36"/>
  <c r="H50" i="36"/>
  <c r="F51" i="36"/>
  <c r="G51" i="36"/>
  <c r="H51" i="36"/>
  <c r="F52" i="36"/>
  <c r="G52" i="36"/>
  <c r="H52" i="36"/>
  <c r="F53" i="36"/>
  <c r="G53" i="36"/>
  <c r="H53" i="36"/>
  <c r="F54" i="36"/>
  <c r="G54" i="36"/>
  <c r="H54" i="36"/>
  <c r="F55" i="36"/>
  <c r="G55" i="36"/>
  <c r="H55" i="36"/>
  <c r="F56" i="36"/>
  <c r="G56" i="36"/>
  <c r="H56" i="36"/>
  <c r="F57" i="36"/>
  <c r="G57" i="36"/>
  <c r="H57" i="36"/>
  <c r="F58" i="36"/>
  <c r="G58" i="36"/>
  <c r="H58" i="36"/>
  <c r="F59" i="36"/>
  <c r="G59" i="36"/>
  <c r="H59" i="36"/>
  <c r="F60" i="36"/>
  <c r="G60" i="36"/>
  <c r="H60" i="36"/>
  <c r="F61" i="36"/>
  <c r="G61" i="36"/>
  <c r="H61" i="36"/>
  <c r="D58" i="3"/>
  <c r="E58" i="3"/>
  <c r="F58" i="3"/>
  <c r="G58" i="3"/>
  <c r="H58" i="3"/>
  <c r="I58" i="3"/>
  <c r="J58" i="3"/>
  <c r="K58" i="3"/>
  <c r="L58" i="3"/>
  <c r="M58" i="3"/>
  <c r="N58" i="3"/>
  <c r="O58" i="3"/>
  <c r="C58" i="32"/>
  <c r="D58" i="32"/>
  <c r="E58" i="32"/>
  <c r="F58" i="32"/>
  <c r="G58" i="32"/>
  <c r="H58" i="32"/>
  <c r="I58" i="32"/>
  <c r="J58" i="32"/>
  <c r="K58" i="32"/>
  <c r="L58" i="32"/>
  <c r="M58" i="32"/>
  <c r="N58" i="32"/>
  <c r="O58" i="32"/>
  <c r="C58" i="31"/>
  <c r="D58" i="31"/>
  <c r="E58" i="31"/>
  <c r="F58" i="31"/>
  <c r="G58" i="31"/>
  <c r="H58" i="31"/>
  <c r="I58" i="31"/>
  <c r="J58" i="31"/>
  <c r="K58" i="31"/>
  <c r="L58" i="31"/>
  <c r="M58" i="31"/>
  <c r="N58" i="31"/>
  <c r="O58" i="31"/>
  <c r="B5" i="40"/>
  <c r="G49" i="40"/>
  <c r="E49" i="40"/>
  <c r="C49" i="40"/>
  <c r="C25" i="30"/>
  <c r="C43" i="30"/>
  <c r="D25" i="30"/>
  <c r="D43" i="30"/>
  <c r="E25" i="30"/>
  <c r="E43" i="30"/>
  <c r="F25" i="30"/>
  <c r="F43" i="30"/>
  <c r="G25" i="30"/>
  <c r="G43" i="30"/>
  <c r="H25" i="30"/>
  <c r="H43" i="30"/>
  <c r="I25" i="30"/>
  <c r="I43" i="30"/>
  <c r="J25" i="30"/>
  <c r="J43" i="30"/>
  <c r="K25" i="30"/>
  <c r="K43" i="30"/>
  <c r="L25" i="30"/>
  <c r="L43" i="30"/>
  <c r="M25" i="30"/>
  <c r="M43" i="30"/>
  <c r="N25" i="30"/>
  <c r="N43" i="30"/>
  <c r="C25" i="23"/>
  <c r="C43" i="23"/>
  <c r="D25" i="23"/>
  <c r="D43" i="23"/>
  <c r="E25" i="23"/>
  <c r="E43" i="23"/>
  <c r="F25" i="23"/>
  <c r="F43" i="23"/>
  <c r="G25" i="23"/>
  <c r="G43" i="23"/>
  <c r="H25" i="23"/>
  <c r="H43" i="23"/>
  <c r="I25" i="23"/>
  <c r="I43" i="23"/>
  <c r="J25" i="23"/>
  <c r="J43" i="23"/>
  <c r="K25" i="23"/>
  <c r="K43" i="23"/>
  <c r="L25" i="23"/>
  <c r="L43" i="23"/>
  <c r="M25" i="23"/>
  <c r="M43" i="23"/>
  <c r="N25" i="23"/>
  <c r="N43" i="23"/>
  <c r="C34" i="40"/>
  <c r="C45" i="28"/>
  <c r="D45" i="28"/>
  <c r="C47" i="28"/>
  <c r="D47" i="28"/>
  <c r="C45" i="22"/>
  <c r="D45" i="22"/>
  <c r="C47" i="22"/>
  <c r="D47" i="22"/>
  <c r="C45" i="19"/>
  <c r="D45" i="19"/>
  <c r="C47" i="19"/>
  <c r="F45" i="39"/>
  <c r="D47" i="19"/>
  <c r="F38" i="39"/>
  <c r="H38" i="39"/>
  <c r="C36" i="28"/>
  <c r="D36" i="28"/>
  <c r="E36" i="28"/>
  <c r="F36" i="28"/>
  <c r="C36" i="19"/>
  <c r="D36" i="19"/>
  <c r="C21" i="28"/>
  <c r="D21" i="28"/>
  <c r="E21" i="28"/>
  <c r="F21" i="28"/>
  <c r="C31" i="28"/>
  <c r="D31" i="28"/>
  <c r="C21" i="22"/>
  <c r="D21" i="22"/>
  <c r="C31" i="22"/>
  <c r="D31" i="22"/>
  <c r="C21" i="19"/>
  <c r="C31" i="19"/>
  <c r="D31" i="19"/>
  <c r="E31" i="19"/>
  <c r="F31" i="19"/>
  <c r="G31" i="19"/>
  <c r="H31" i="19"/>
  <c r="E12" i="40"/>
  <c r="E11" i="40"/>
  <c r="E10" i="40"/>
  <c r="B10" i="40"/>
  <c r="E9" i="40"/>
  <c r="B9" i="40"/>
  <c r="E8" i="40"/>
  <c r="B8" i="40"/>
  <c r="E7" i="40"/>
  <c r="B7" i="40"/>
  <c r="E6" i="40"/>
  <c r="B6" i="40"/>
  <c r="E5" i="40"/>
  <c r="A2" i="40"/>
  <c r="D59" i="3"/>
  <c r="E59" i="3"/>
  <c r="F59" i="3"/>
  <c r="G59" i="3"/>
  <c r="H59" i="3"/>
  <c r="I59" i="3"/>
  <c r="J59" i="3"/>
  <c r="K59" i="3"/>
  <c r="L59" i="3"/>
  <c r="M59" i="3"/>
  <c r="N59" i="3"/>
  <c r="O59" i="3"/>
  <c r="C59" i="32"/>
  <c r="D59" i="32"/>
  <c r="E59" i="32"/>
  <c r="F59" i="32"/>
  <c r="G59" i="32"/>
  <c r="H59" i="32"/>
  <c r="I59" i="32"/>
  <c r="J59" i="32"/>
  <c r="K59" i="32"/>
  <c r="L59" i="32"/>
  <c r="M59" i="32"/>
  <c r="N59" i="32"/>
  <c r="O59" i="32"/>
  <c r="C59" i="31"/>
  <c r="D59" i="31"/>
  <c r="E59" i="31"/>
  <c r="F59" i="31"/>
  <c r="G59" i="31"/>
  <c r="H59" i="31"/>
  <c r="I59" i="31"/>
  <c r="J59" i="31"/>
  <c r="K59" i="31"/>
  <c r="L59" i="31"/>
  <c r="M59" i="31"/>
  <c r="N59" i="31"/>
  <c r="O59" i="31"/>
  <c r="O36" i="21"/>
  <c r="O33" i="21"/>
  <c r="O32" i="21"/>
  <c r="C43" i="28"/>
  <c r="D43" i="28"/>
  <c r="C27" i="28"/>
  <c r="D27" i="28"/>
  <c r="E27" i="28"/>
  <c r="F27" i="28"/>
  <c r="G27" i="28"/>
  <c r="H27" i="28"/>
  <c r="C22" i="28"/>
  <c r="D22" i="28"/>
  <c r="C27" i="22"/>
  <c r="C22" i="22"/>
  <c r="D22" i="22"/>
  <c r="E22" i="22"/>
  <c r="F22" i="22"/>
  <c r="C19" i="22"/>
  <c r="D19" i="22"/>
  <c r="E19" i="22"/>
  <c r="F19" i="22"/>
  <c r="C24" i="38"/>
  <c r="T9" i="38"/>
  <c r="C26" i="38"/>
  <c r="O15" i="38"/>
  <c r="K16" i="38"/>
  <c r="AN15" i="38"/>
  <c r="AO15" i="38"/>
  <c r="AP15" i="38"/>
  <c r="AO16" i="38"/>
  <c r="AO17" i="38"/>
  <c r="AI15" i="38"/>
  <c r="Y15" i="38"/>
  <c r="T15" i="38"/>
  <c r="G14" i="12"/>
  <c r="G15" i="12"/>
  <c r="G16" i="12"/>
  <c r="G17" i="12"/>
  <c r="G18" i="12"/>
  <c r="G19" i="12"/>
  <c r="G20" i="12"/>
  <c r="G21" i="12"/>
  <c r="G22" i="12"/>
  <c r="G23" i="12"/>
  <c r="G24" i="12"/>
  <c r="G25" i="12"/>
  <c r="G26" i="12"/>
  <c r="G27" i="12"/>
  <c r="G28" i="12"/>
  <c r="G29" i="12"/>
  <c r="G30" i="12"/>
  <c r="G31" i="12"/>
  <c r="G32" i="12"/>
  <c r="G33" i="12"/>
  <c r="G34" i="12"/>
  <c r="G35" i="12"/>
  <c r="G36" i="12"/>
  <c r="G37" i="12"/>
  <c r="G14" i="17"/>
  <c r="G15" i="17"/>
  <c r="G16" i="17"/>
  <c r="G17" i="17"/>
  <c r="G18" i="17"/>
  <c r="G19" i="17"/>
  <c r="G20" i="17"/>
  <c r="G21" i="17"/>
  <c r="G22" i="17"/>
  <c r="G23" i="17"/>
  <c r="G24" i="17"/>
  <c r="G25" i="17"/>
  <c r="G26" i="17"/>
  <c r="G27" i="17"/>
  <c r="G28" i="17"/>
  <c r="G29" i="17"/>
  <c r="G30" i="17"/>
  <c r="G31" i="17"/>
  <c r="G32" i="17"/>
  <c r="G33" i="17"/>
  <c r="G34" i="17"/>
  <c r="G35" i="17"/>
  <c r="G36" i="17"/>
  <c r="G37" i="17"/>
  <c r="G14" i="16"/>
  <c r="G15" i="16"/>
  <c r="G16" i="16"/>
  <c r="G17" i="16"/>
  <c r="G18" i="16"/>
  <c r="G19" i="16"/>
  <c r="G20" i="16"/>
  <c r="G21" i="16"/>
  <c r="G22" i="16"/>
  <c r="G23" i="16"/>
  <c r="G24" i="16"/>
  <c r="G25" i="16"/>
  <c r="G26" i="16"/>
  <c r="G27" i="16"/>
  <c r="G28" i="16"/>
  <c r="G29" i="16"/>
  <c r="G30" i="16"/>
  <c r="G31" i="16"/>
  <c r="G32" i="16"/>
  <c r="G33" i="16"/>
  <c r="G34" i="16"/>
  <c r="G35" i="16"/>
  <c r="G36" i="16"/>
  <c r="G37" i="16"/>
  <c r="I6" i="26"/>
  <c r="G6" i="26"/>
  <c r="E6" i="26"/>
  <c r="A3" i="19"/>
  <c r="A3" i="22"/>
  <c r="A3" i="23"/>
  <c r="A3" i="32"/>
  <c r="A3" i="28"/>
  <c r="A59" i="8"/>
  <c r="A51" i="8"/>
  <c r="B64" i="12"/>
  <c r="AZ47" i="39"/>
  <c r="AZ46" i="39"/>
  <c r="AZ45" i="39"/>
  <c r="AZ44" i="39"/>
  <c r="AZ43" i="39"/>
  <c r="AZ42" i="39"/>
  <c r="AZ41" i="39"/>
  <c r="AZ40" i="39"/>
  <c r="AZ39" i="39"/>
  <c r="AZ38" i="39"/>
  <c r="AZ37" i="39"/>
  <c r="AZ36" i="39"/>
  <c r="AZ35" i="39"/>
  <c r="AZ34" i="39"/>
  <c r="AZ33" i="39"/>
  <c r="AZ32" i="39"/>
  <c r="AZ31" i="39"/>
  <c r="AZ30" i="39"/>
  <c r="AZ29" i="39"/>
  <c r="AZ28" i="39"/>
  <c r="AZ27" i="39"/>
  <c r="AZ26" i="39"/>
  <c r="AZ25" i="39"/>
  <c r="AZ24" i="39"/>
  <c r="AZ23" i="39"/>
  <c r="AZ22" i="39"/>
  <c r="AZ21" i="39"/>
  <c r="AZ20" i="39"/>
  <c r="AZ19" i="39"/>
  <c r="AZ18" i="39"/>
  <c r="AZ17" i="39"/>
  <c r="AZ16" i="39"/>
  <c r="AZ15" i="39"/>
  <c r="AZ14" i="39"/>
  <c r="AZ13" i="39"/>
  <c r="AZ12" i="39"/>
  <c r="AZ7" i="39"/>
  <c r="AZ8" i="39"/>
  <c r="B54" i="39"/>
  <c r="A53" i="39"/>
  <c r="AT50" i="39"/>
  <c r="AV50" i="39"/>
  <c r="AP50" i="39"/>
  <c r="AL50" i="39"/>
  <c r="AN50" i="39"/>
  <c r="AH50" i="39"/>
  <c r="AJ50" i="39"/>
  <c r="AD50" i="39"/>
  <c r="AF50" i="39"/>
  <c r="Z50" i="39"/>
  <c r="AB50" i="39"/>
  <c r="V50" i="39"/>
  <c r="X50" i="39"/>
  <c r="R50" i="39"/>
  <c r="T50" i="39"/>
  <c r="N50" i="39"/>
  <c r="P50" i="39"/>
  <c r="J50" i="39"/>
  <c r="L50" i="39"/>
  <c r="F50" i="39"/>
  <c r="H50" i="39"/>
  <c r="B50" i="39"/>
  <c r="D50" i="39"/>
  <c r="K48" i="39"/>
  <c r="K49" i="39"/>
  <c r="K51" i="39"/>
  <c r="F17" i="39"/>
  <c r="H17" i="39"/>
  <c r="Z47" i="39"/>
  <c r="AB47" i="39"/>
  <c r="AT10" i="39"/>
  <c r="AV10" i="39"/>
  <c r="AT11" i="39"/>
  <c r="AV11" i="39"/>
  <c r="AT37" i="39"/>
  <c r="AT46" i="39"/>
  <c r="AT47" i="39"/>
  <c r="AV47" i="39"/>
  <c r="AP10" i="39"/>
  <c r="AP11" i="39"/>
  <c r="AP37" i="39"/>
  <c r="AR37" i="39"/>
  <c r="AP46" i="39"/>
  <c r="AR46" i="39"/>
  <c r="AP47" i="39"/>
  <c r="AL10" i="39"/>
  <c r="AL11" i="39"/>
  <c r="AL37" i="39"/>
  <c r="AN37" i="39"/>
  <c r="AL46" i="39"/>
  <c r="AN46" i="39"/>
  <c r="AL47" i="39"/>
  <c r="AN47" i="39"/>
  <c r="AH10" i="39"/>
  <c r="AH11" i="39"/>
  <c r="AH37" i="39"/>
  <c r="AJ37" i="39"/>
  <c r="AH46" i="39"/>
  <c r="AJ46" i="39"/>
  <c r="AH47" i="39"/>
  <c r="AJ47" i="39"/>
  <c r="AD10" i="39"/>
  <c r="AD11" i="39"/>
  <c r="AD37" i="39"/>
  <c r="AF37" i="39"/>
  <c r="AD46" i="39"/>
  <c r="AF46" i="39"/>
  <c r="AD47" i="39"/>
  <c r="AF47" i="39"/>
  <c r="Z11" i="39"/>
  <c r="AB11" i="39"/>
  <c r="Z37" i="39"/>
  <c r="AB37" i="39"/>
  <c r="Z46" i="39"/>
  <c r="AB46" i="39"/>
  <c r="V10" i="39"/>
  <c r="V11" i="39"/>
  <c r="X11" i="39"/>
  <c r="V37" i="39"/>
  <c r="V46" i="39"/>
  <c r="X46" i="39"/>
  <c r="V47" i="39"/>
  <c r="X47" i="39"/>
  <c r="R10" i="39"/>
  <c r="R11" i="39"/>
  <c r="T11" i="39"/>
  <c r="R37" i="39"/>
  <c r="T37" i="39"/>
  <c r="R46" i="39"/>
  <c r="T46" i="39"/>
  <c r="R47" i="39"/>
  <c r="T47" i="39"/>
  <c r="N10" i="39"/>
  <c r="N11" i="39"/>
  <c r="P11" i="39"/>
  <c r="N37" i="39"/>
  <c r="P37" i="39"/>
  <c r="N46" i="39"/>
  <c r="P46" i="39"/>
  <c r="N47" i="39"/>
  <c r="P47" i="39"/>
  <c r="J10" i="39"/>
  <c r="J11" i="39"/>
  <c r="L11" i="39"/>
  <c r="J37" i="39"/>
  <c r="L37" i="39"/>
  <c r="J46" i="39"/>
  <c r="L46" i="39"/>
  <c r="J47" i="39"/>
  <c r="L47" i="39"/>
  <c r="F10" i="39"/>
  <c r="F11" i="39"/>
  <c r="H11" i="39"/>
  <c r="F13" i="39"/>
  <c r="H13" i="39"/>
  <c r="C27" i="19"/>
  <c r="F25" i="39"/>
  <c r="H25" i="39"/>
  <c r="F37" i="39"/>
  <c r="H37" i="39"/>
  <c r="F46" i="39"/>
  <c r="H46" i="39"/>
  <c r="F47" i="39"/>
  <c r="H47" i="39"/>
  <c r="B10" i="39"/>
  <c r="B11" i="39"/>
  <c r="D11" i="39"/>
  <c r="B12" i="39"/>
  <c r="D12" i="39"/>
  <c r="B13" i="39"/>
  <c r="D13" i="39"/>
  <c r="B15" i="39"/>
  <c r="D15" i="39"/>
  <c r="B17" i="39"/>
  <c r="D17" i="39"/>
  <c r="B18" i="39"/>
  <c r="D18" i="39"/>
  <c r="B19" i="39"/>
  <c r="D19" i="39"/>
  <c r="B20" i="39"/>
  <c r="D20" i="39"/>
  <c r="B21" i="39"/>
  <c r="D21" i="39"/>
  <c r="B22" i="39"/>
  <c r="D22" i="39"/>
  <c r="B24" i="39"/>
  <c r="D24" i="39"/>
  <c r="B25" i="39"/>
  <c r="D25" i="39"/>
  <c r="B27" i="39"/>
  <c r="D27" i="39"/>
  <c r="B28" i="39"/>
  <c r="D28" i="39"/>
  <c r="B29" i="39"/>
  <c r="D29" i="39"/>
  <c r="B30" i="39"/>
  <c r="D30" i="39"/>
  <c r="B31" i="39"/>
  <c r="D31" i="39"/>
  <c r="B33" i="39"/>
  <c r="D33" i="39"/>
  <c r="B34" i="39"/>
  <c r="D34" i="39"/>
  <c r="B35" i="39"/>
  <c r="D35" i="39"/>
  <c r="B36" i="39"/>
  <c r="D36" i="39"/>
  <c r="B37" i="39"/>
  <c r="D37" i="39"/>
  <c r="B38" i="39"/>
  <c r="D38" i="39"/>
  <c r="B39" i="39"/>
  <c r="D39" i="39"/>
  <c r="B40" i="39"/>
  <c r="D40" i="39"/>
  <c r="B41" i="39"/>
  <c r="D41" i="39"/>
  <c r="B42" i="39"/>
  <c r="D42" i="39"/>
  <c r="B43" i="39"/>
  <c r="D43" i="39"/>
  <c r="B44" i="39"/>
  <c r="D44" i="39"/>
  <c r="B45" i="39"/>
  <c r="D45" i="39"/>
  <c r="B46" i="39"/>
  <c r="D46" i="39"/>
  <c r="B47" i="39"/>
  <c r="D47" i="39"/>
  <c r="AU48" i="39"/>
  <c r="AQ48" i="39"/>
  <c r="AQ9" i="39"/>
  <c r="AQ49" i="39"/>
  <c r="AQ51" i="39"/>
  <c r="AM48" i="39"/>
  <c r="AI48" i="39"/>
  <c r="AE48" i="39"/>
  <c r="AA48" i="39"/>
  <c r="AA49" i="39"/>
  <c r="AA51" i="39"/>
  <c r="W48" i="39"/>
  <c r="W49" i="39"/>
  <c r="W51" i="39"/>
  <c r="S48" i="39"/>
  <c r="S49" i="39"/>
  <c r="S51" i="39"/>
  <c r="O48" i="39"/>
  <c r="O49" i="39"/>
  <c r="O51" i="39"/>
  <c r="G48" i="39"/>
  <c r="G49" i="39"/>
  <c r="G51" i="39"/>
  <c r="C48" i="39"/>
  <c r="C49" i="39"/>
  <c r="C51" i="39"/>
  <c r="A45" i="39"/>
  <c r="A46" i="39"/>
  <c r="A47" i="39"/>
  <c r="A13" i="39"/>
  <c r="A14" i="39"/>
  <c r="A15" i="39"/>
  <c r="A16" i="39"/>
  <c r="A17" i="39"/>
  <c r="A18" i="39"/>
  <c r="A19" i="39"/>
  <c r="A20" i="39"/>
  <c r="A21" i="39"/>
  <c r="A22" i="39"/>
  <c r="A23" i="39"/>
  <c r="A24" i="39"/>
  <c r="A25" i="39"/>
  <c r="A26" i="39"/>
  <c r="A27" i="39"/>
  <c r="A28" i="39"/>
  <c r="A29" i="39"/>
  <c r="A30" i="39"/>
  <c r="A31" i="39"/>
  <c r="A32" i="39"/>
  <c r="A33" i="39"/>
  <c r="A34" i="39"/>
  <c r="A35" i="39"/>
  <c r="A36" i="39"/>
  <c r="A37" i="39"/>
  <c r="A38" i="39"/>
  <c r="A39" i="39"/>
  <c r="A40" i="39"/>
  <c r="A41" i="39"/>
  <c r="A42" i="39"/>
  <c r="A43" i="39"/>
  <c r="A44" i="39"/>
  <c r="A12" i="39"/>
  <c r="AU9" i="39"/>
  <c r="AM9" i="39"/>
  <c r="AM49" i="39"/>
  <c r="AM51" i="39"/>
  <c r="AI9" i="39"/>
  <c r="AE9" i="39"/>
  <c r="AE49" i="39"/>
  <c r="AE51" i="39"/>
  <c r="C22" i="19"/>
  <c r="D22" i="19"/>
  <c r="D27" i="19"/>
  <c r="E27" i="19"/>
  <c r="F42" i="39"/>
  <c r="H42" i="39"/>
  <c r="C43" i="19"/>
  <c r="D43" i="19"/>
  <c r="J38" i="39"/>
  <c r="L38" i="39"/>
  <c r="J36" i="39"/>
  <c r="L36" i="39"/>
  <c r="F35" i="39"/>
  <c r="H35" i="39"/>
  <c r="F28" i="39"/>
  <c r="H28" i="39"/>
  <c r="J30" i="39"/>
  <c r="L30" i="39"/>
  <c r="J25" i="39"/>
  <c r="L25" i="39"/>
  <c r="F24" i="39"/>
  <c r="H24" i="39"/>
  <c r="F18" i="39"/>
  <c r="H18" i="39"/>
  <c r="F15" i="39"/>
  <c r="H15" i="39"/>
  <c r="F16" i="38"/>
  <c r="F17" i="38"/>
  <c r="A43" i="38"/>
  <c r="A41" i="38"/>
  <c r="D33" i="38"/>
  <c r="AN9" i="38"/>
  <c r="AI9" i="38"/>
  <c r="Y9" i="38"/>
  <c r="O9" i="38"/>
  <c r="B9" i="38"/>
  <c r="B7" i="38"/>
  <c r="A1" i="38"/>
  <c r="A3" i="30"/>
  <c r="A3" i="31"/>
  <c r="L30" i="30"/>
  <c r="K30" i="30"/>
  <c r="H30" i="30"/>
  <c r="G30" i="30"/>
  <c r="D30" i="30"/>
  <c r="L30" i="23"/>
  <c r="K30" i="23"/>
  <c r="H30" i="23"/>
  <c r="G30" i="23"/>
  <c r="D30" i="23"/>
  <c r="E19" i="35"/>
  <c r="E18" i="35"/>
  <c r="N30" i="21"/>
  <c r="K30" i="21"/>
  <c r="G30" i="21"/>
  <c r="H19" i="35"/>
  <c r="F19" i="35"/>
  <c r="F18" i="35"/>
  <c r="B19" i="35"/>
  <c r="B18" i="35"/>
  <c r="N30" i="30"/>
  <c r="M30" i="30"/>
  <c r="J30" i="30"/>
  <c r="I30" i="30"/>
  <c r="F30" i="30"/>
  <c r="E30" i="30"/>
  <c r="N30" i="23"/>
  <c r="M30" i="23"/>
  <c r="J30" i="23"/>
  <c r="I30" i="23"/>
  <c r="F30" i="23"/>
  <c r="E30" i="23"/>
  <c r="M30" i="21"/>
  <c r="L30" i="21"/>
  <c r="J30" i="21"/>
  <c r="I30" i="21"/>
  <c r="H30" i="21"/>
  <c r="F30" i="21"/>
  <c r="E30" i="21"/>
  <c r="D30" i="21"/>
  <c r="B7" i="37"/>
  <c r="A1" i="37"/>
  <c r="A3" i="21"/>
  <c r="A3" i="3"/>
  <c r="A3" i="39"/>
  <c r="C3" i="32"/>
  <c r="C3" i="31"/>
  <c r="F16" i="35"/>
  <c r="F15" i="35"/>
  <c r="F14" i="35"/>
  <c r="E16" i="35"/>
  <c r="E15" i="35"/>
  <c r="E14" i="35"/>
  <c r="B16" i="35"/>
  <c r="B15" i="35"/>
  <c r="B14" i="35"/>
  <c r="B13" i="35"/>
  <c r="B12" i="35"/>
  <c r="B11" i="35"/>
  <c r="B10" i="35"/>
  <c r="B9" i="35"/>
  <c r="H16" i="35"/>
  <c r="H15" i="35"/>
  <c r="H14" i="35"/>
  <c r="H11" i="35"/>
  <c r="H10" i="35"/>
  <c r="A26" i="22"/>
  <c r="A26" i="28"/>
  <c r="A45" i="22"/>
  <c r="A45" i="28"/>
  <c r="A46" i="22"/>
  <c r="A46" i="28"/>
  <c r="A28" i="22"/>
  <c r="A28" i="28"/>
  <c r="A29" i="22"/>
  <c r="A29" i="28"/>
  <c r="A38" i="18"/>
  <c r="A21" i="18"/>
  <c r="A4" i="18"/>
  <c r="C86" i="34"/>
  <c r="D85" i="34"/>
  <c r="E85" i="34"/>
  <c r="C78" i="34"/>
  <c r="D77" i="34"/>
  <c r="C70" i="34"/>
  <c r="D69" i="34"/>
  <c r="C62" i="34"/>
  <c r="D61" i="34"/>
  <c r="D53" i="34"/>
  <c r="E53" i="34"/>
  <c r="E54" i="34"/>
  <c r="D54" i="34"/>
  <c r="C54" i="34"/>
  <c r="C46" i="34"/>
  <c r="D45" i="34"/>
  <c r="D46" i="34"/>
  <c r="D37" i="34"/>
  <c r="E37" i="34"/>
  <c r="C38" i="34"/>
  <c r="D38" i="34"/>
  <c r="D29" i="34"/>
  <c r="E29" i="34"/>
  <c r="C30" i="34"/>
  <c r="C22" i="34"/>
  <c r="D21" i="34"/>
  <c r="E21" i="34"/>
  <c r="F21" i="34"/>
  <c r="C14" i="34"/>
  <c r="D13" i="34"/>
  <c r="E13" i="34"/>
  <c r="C86" i="33"/>
  <c r="D85" i="33"/>
  <c r="E85" i="33"/>
  <c r="E86" i="33"/>
  <c r="B81" i="33"/>
  <c r="C78" i="33"/>
  <c r="D77" i="33"/>
  <c r="C70" i="33"/>
  <c r="D69" i="33"/>
  <c r="D70" i="33"/>
  <c r="E69" i="33"/>
  <c r="C62" i="33"/>
  <c r="D61" i="33"/>
  <c r="D53" i="33"/>
  <c r="E53" i="33"/>
  <c r="D54" i="33"/>
  <c r="C54" i="33"/>
  <c r="E54" i="33"/>
  <c r="F53" i="33"/>
  <c r="F54" i="33"/>
  <c r="B49" i="33"/>
  <c r="C46" i="33"/>
  <c r="D45" i="33"/>
  <c r="B41" i="33"/>
  <c r="C38" i="33"/>
  <c r="D37" i="33"/>
  <c r="D29" i="33"/>
  <c r="E29" i="33"/>
  <c r="C30" i="33"/>
  <c r="C22" i="33"/>
  <c r="D21" i="33"/>
  <c r="E21" i="33"/>
  <c r="E22" i="33"/>
  <c r="C14" i="33"/>
  <c r="D13" i="33"/>
  <c r="E13" i="33"/>
  <c r="G21" i="13"/>
  <c r="E36" i="8"/>
  <c r="E19" i="8"/>
  <c r="B16" i="39"/>
  <c r="D16" i="39"/>
  <c r="B14" i="39"/>
  <c r="D14" i="39"/>
  <c r="C7" i="16"/>
  <c r="B23" i="39"/>
  <c r="D23" i="39"/>
  <c r="B26" i="39"/>
  <c r="D26" i="39"/>
  <c r="B32" i="39"/>
  <c r="D32" i="39"/>
  <c r="D48" i="39"/>
  <c r="B11" i="19"/>
  <c r="B9" i="39"/>
  <c r="D9" i="39"/>
  <c r="D49" i="39"/>
  <c r="N52" i="19"/>
  <c r="N52" i="28"/>
  <c r="N52" i="22"/>
  <c r="O16" i="30"/>
  <c r="O16" i="23"/>
  <c r="A17" i="23"/>
  <c r="A17" i="30"/>
  <c r="O16" i="21"/>
  <c r="C7" i="36"/>
  <c r="H9" i="35"/>
  <c r="H12" i="35"/>
  <c r="A30" i="30"/>
  <c r="A31" i="30"/>
  <c r="A32" i="30"/>
  <c r="A33" i="30"/>
  <c r="A34" i="30"/>
  <c r="A35" i="30"/>
  <c r="A29" i="30"/>
  <c r="A23" i="23"/>
  <c r="A23" i="30"/>
  <c r="A22" i="23"/>
  <c r="A22" i="30"/>
  <c r="A21" i="23"/>
  <c r="A21" i="30"/>
  <c r="A7" i="23"/>
  <c r="A7" i="30"/>
  <c r="A8" i="23"/>
  <c r="A8" i="30"/>
  <c r="A9" i="23"/>
  <c r="A9" i="30"/>
  <c r="A10" i="23"/>
  <c r="A10" i="30"/>
  <c r="A11" i="23"/>
  <c r="A11" i="30"/>
  <c r="A12" i="23"/>
  <c r="A12" i="30"/>
  <c r="A13" i="23"/>
  <c r="A13" i="30"/>
  <c r="A14" i="23"/>
  <c r="A14" i="30"/>
  <c r="A15" i="23"/>
  <c r="A15" i="30"/>
  <c r="A16" i="23"/>
  <c r="A16" i="30"/>
  <c r="A6" i="23"/>
  <c r="A6" i="30"/>
  <c r="A60" i="32"/>
  <c r="A60" i="31"/>
  <c r="A59" i="32"/>
  <c r="A59" i="31"/>
  <c r="A58" i="32"/>
  <c r="A58" i="31"/>
  <c r="A57" i="32"/>
  <c r="A57" i="31"/>
  <c r="A49" i="32"/>
  <c r="A49" i="31"/>
  <c r="A48" i="32"/>
  <c r="A48" i="31"/>
  <c r="A47" i="32"/>
  <c r="A47" i="31"/>
  <c r="A46" i="32"/>
  <c r="A46" i="31"/>
  <c r="A45" i="32"/>
  <c r="A45" i="31"/>
  <c r="A40" i="32"/>
  <c r="A40" i="31"/>
  <c r="A39" i="32"/>
  <c r="A39" i="31"/>
  <c r="A38" i="32"/>
  <c r="A38" i="31"/>
  <c r="A37" i="32"/>
  <c r="A37" i="31"/>
  <c r="A36" i="32"/>
  <c r="A36" i="31"/>
  <c r="A35" i="32"/>
  <c r="A35" i="31"/>
  <c r="A34" i="32"/>
  <c r="A34" i="31"/>
  <c r="A33" i="32"/>
  <c r="A33" i="31"/>
  <c r="A24" i="32"/>
  <c r="A24" i="31"/>
  <c r="A23" i="32"/>
  <c r="A23" i="31"/>
  <c r="A22" i="32"/>
  <c r="A22" i="31"/>
  <c r="A17" i="32"/>
  <c r="A17" i="31"/>
  <c r="A16" i="32"/>
  <c r="A16" i="31"/>
  <c r="A8" i="32"/>
  <c r="A8" i="31"/>
  <c r="A9" i="32"/>
  <c r="A9" i="31"/>
  <c r="A10" i="32"/>
  <c r="A10" i="31"/>
  <c r="A11" i="32"/>
  <c r="A11" i="31"/>
  <c r="A7" i="32"/>
  <c r="A7" i="31"/>
  <c r="A32" i="22"/>
  <c r="A32" i="28"/>
  <c r="B73" i="33"/>
  <c r="B65" i="33"/>
  <c r="B57" i="33"/>
  <c r="B57" i="34"/>
  <c r="B41" i="34"/>
  <c r="C6" i="22"/>
  <c r="K6" i="22"/>
  <c r="B6" i="22"/>
  <c r="A80" i="33"/>
  <c r="A80" i="34"/>
  <c r="A72" i="33"/>
  <c r="A72" i="34"/>
  <c r="A64" i="33"/>
  <c r="A64" i="34"/>
  <c r="A56" i="33"/>
  <c r="A56" i="34"/>
  <c r="A40" i="33"/>
  <c r="A40" i="34"/>
  <c r="A48" i="33"/>
  <c r="A48" i="34"/>
  <c r="A32" i="33"/>
  <c r="A32" i="34"/>
  <c r="A24" i="33"/>
  <c r="A24" i="34"/>
  <c r="A16" i="33"/>
  <c r="A16" i="34"/>
  <c r="A8" i="33"/>
  <c r="A8" i="34"/>
  <c r="C87" i="13"/>
  <c r="D86" i="13"/>
  <c r="E86" i="13"/>
  <c r="C79" i="13"/>
  <c r="C71" i="13"/>
  <c r="C63" i="13"/>
  <c r="D62" i="13"/>
  <c r="D63" i="13"/>
  <c r="E62" i="13"/>
  <c r="F62" i="13"/>
  <c r="C55" i="13"/>
  <c r="C47" i="13"/>
  <c r="C39" i="13"/>
  <c r="C31" i="13"/>
  <c r="C23" i="13"/>
  <c r="C15" i="13"/>
  <c r="F13" i="35"/>
  <c r="E13" i="35"/>
  <c r="F12" i="35"/>
  <c r="E12" i="35"/>
  <c r="F11" i="35"/>
  <c r="E11" i="35"/>
  <c r="F10" i="35"/>
  <c r="E10" i="35"/>
  <c r="F9" i="35"/>
  <c r="E9" i="35"/>
  <c r="B78" i="36"/>
  <c r="B76" i="36"/>
  <c r="E68" i="36"/>
  <c r="B1" i="36"/>
  <c r="B52" i="35"/>
  <c r="C94" i="34"/>
  <c r="A94" i="34"/>
  <c r="A1" i="34"/>
  <c r="C94" i="33"/>
  <c r="A94" i="33"/>
  <c r="A1" i="33"/>
  <c r="C6" i="19"/>
  <c r="D6" i="19"/>
  <c r="E6" i="19"/>
  <c r="F6" i="19"/>
  <c r="G6" i="19"/>
  <c r="H6" i="19"/>
  <c r="I6" i="19"/>
  <c r="J6" i="19"/>
  <c r="K6" i="19"/>
  <c r="L6" i="19"/>
  <c r="M6" i="19"/>
  <c r="B6" i="19"/>
  <c r="L85" i="13"/>
  <c r="F69" i="13"/>
  <c r="H69" i="13"/>
  <c r="H61" i="13"/>
  <c r="K61" i="13"/>
  <c r="E37" i="13"/>
  <c r="J37" i="13"/>
  <c r="M37" i="13"/>
  <c r="B90" i="13"/>
  <c r="D78" i="13"/>
  <c r="E78" i="13"/>
  <c r="D70" i="13"/>
  <c r="D54" i="13"/>
  <c r="D46" i="13"/>
  <c r="H21" i="13"/>
  <c r="D38" i="13"/>
  <c r="D30" i="13"/>
  <c r="D22" i="13"/>
  <c r="D23" i="13"/>
  <c r="D14" i="13"/>
  <c r="N13" i="13"/>
  <c r="O34" i="21"/>
  <c r="A15" i="22"/>
  <c r="A15" i="28"/>
  <c r="A16" i="22"/>
  <c r="A16" i="28"/>
  <c r="A17" i="22"/>
  <c r="A17" i="28"/>
  <c r="A18" i="22"/>
  <c r="A18" i="28"/>
  <c r="A19" i="22"/>
  <c r="A19" i="28"/>
  <c r="A20" i="22"/>
  <c r="A20" i="28"/>
  <c r="A21" i="22"/>
  <c r="A21" i="28"/>
  <c r="A22" i="22"/>
  <c r="A22" i="28"/>
  <c r="A23" i="22"/>
  <c r="A23" i="28"/>
  <c r="A24" i="22"/>
  <c r="A24" i="28"/>
  <c r="A25" i="22"/>
  <c r="A25" i="28"/>
  <c r="A27" i="22"/>
  <c r="A27" i="28"/>
  <c r="A30" i="22"/>
  <c r="A30" i="28"/>
  <c r="A31" i="22"/>
  <c r="A31" i="28"/>
  <c r="A33" i="22"/>
  <c r="A33" i="28"/>
  <c r="A34" i="22"/>
  <c r="A34" i="28"/>
  <c r="A35" i="22"/>
  <c r="A35" i="28"/>
  <c r="A36" i="22"/>
  <c r="A36" i="28"/>
  <c r="A37" i="22"/>
  <c r="A37" i="28"/>
  <c r="A38" i="22"/>
  <c r="A38" i="28"/>
  <c r="A39" i="22"/>
  <c r="A39" i="28"/>
  <c r="A40" i="22"/>
  <c r="A40" i="28"/>
  <c r="A41" i="22"/>
  <c r="A41" i="28"/>
  <c r="A42" i="22"/>
  <c r="A42" i="28"/>
  <c r="A43" i="22"/>
  <c r="A43" i="28"/>
  <c r="A44" i="22"/>
  <c r="A44" i="28"/>
  <c r="A47" i="22"/>
  <c r="A47" i="28"/>
  <c r="A14" i="22"/>
  <c r="A14" i="28"/>
  <c r="A59" i="18"/>
  <c r="B55" i="35"/>
  <c r="A58" i="18"/>
  <c r="B54" i="35"/>
  <c r="A69" i="26"/>
  <c r="A68" i="26"/>
  <c r="A73" i="31"/>
  <c r="A70" i="31"/>
  <c r="A1" i="31"/>
  <c r="A53" i="30"/>
  <c r="A48" i="30"/>
  <c r="O35" i="30"/>
  <c r="O34" i="30"/>
  <c r="O33" i="30"/>
  <c r="O32" i="30"/>
  <c r="O29" i="30"/>
  <c r="O23" i="30"/>
  <c r="O22" i="30"/>
  <c r="O21" i="30"/>
  <c r="O18" i="30"/>
  <c r="O17" i="30"/>
  <c r="O15" i="30"/>
  <c r="O12" i="30"/>
  <c r="O11" i="30"/>
  <c r="A1" i="30"/>
  <c r="A56" i="28"/>
  <c r="B55" i="28"/>
  <c r="D36" i="31"/>
  <c r="A1" i="28"/>
  <c r="A73" i="32"/>
  <c r="A70" i="32"/>
  <c r="A1" i="32"/>
  <c r="A53" i="23"/>
  <c r="A48" i="23"/>
  <c r="O35" i="23"/>
  <c r="O34" i="23"/>
  <c r="O33" i="23"/>
  <c r="O32" i="23"/>
  <c r="O29" i="23"/>
  <c r="O23" i="23"/>
  <c r="O21" i="23"/>
  <c r="O22" i="23"/>
  <c r="O25" i="23"/>
  <c r="O18" i="23"/>
  <c r="O17" i="23"/>
  <c r="O15" i="23"/>
  <c r="O12" i="23"/>
  <c r="O11" i="23"/>
  <c r="A1" i="23"/>
  <c r="A56" i="22"/>
  <c r="B55" i="22"/>
  <c r="D36" i="32"/>
  <c r="A1" i="22"/>
  <c r="D57" i="3"/>
  <c r="E57" i="3"/>
  <c r="F57" i="3"/>
  <c r="G57" i="3"/>
  <c r="H57" i="3"/>
  <c r="I57" i="3"/>
  <c r="J57" i="3"/>
  <c r="K57" i="3"/>
  <c r="L57" i="3"/>
  <c r="M57" i="3"/>
  <c r="N57" i="3"/>
  <c r="O57" i="3"/>
  <c r="C57" i="32"/>
  <c r="D57" i="32"/>
  <c r="E57" i="32"/>
  <c r="F57" i="32"/>
  <c r="G57" i="32"/>
  <c r="H57" i="32"/>
  <c r="I57" i="32"/>
  <c r="J57" i="32"/>
  <c r="K57" i="32"/>
  <c r="L57" i="32"/>
  <c r="M57" i="32"/>
  <c r="N57" i="32"/>
  <c r="O57" i="32"/>
  <c r="C57" i="31"/>
  <c r="D57" i="31"/>
  <c r="E57" i="31"/>
  <c r="F57" i="31"/>
  <c r="G57" i="31"/>
  <c r="H57" i="31"/>
  <c r="I57" i="31"/>
  <c r="J57" i="31"/>
  <c r="K57" i="31"/>
  <c r="L57" i="31"/>
  <c r="M57" i="31"/>
  <c r="N57" i="31"/>
  <c r="O57" i="31"/>
  <c r="O35" i="21"/>
  <c r="O11" i="21"/>
  <c r="C26" i="3"/>
  <c r="O21" i="21"/>
  <c r="C13" i="3"/>
  <c r="A66" i="26"/>
  <c r="O29" i="21"/>
  <c r="A1" i="18"/>
  <c r="A1" i="35"/>
  <c r="C51" i="3"/>
  <c r="C95" i="13"/>
  <c r="B68" i="16"/>
  <c r="B64" i="16"/>
  <c r="B68" i="17"/>
  <c r="B64" i="17"/>
  <c r="B67" i="12"/>
  <c r="B66" i="12"/>
  <c r="B65" i="12"/>
  <c r="A73" i="3"/>
  <c r="A70" i="3"/>
  <c r="A56" i="21"/>
  <c r="A51" i="21"/>
  <c r="O18" i="21"/>
  <c r="O17" i="21"/>
  <c r="O15" i="21"/>
  <c r="O12" i="21"/>
  <c r="O38" i="21"/>
  <c r="O37" i="21"/>
  <c r="N25" i="21"/>
  <c r="N46" i="21"/>
  <c r="M25" i="21"/>
  <c r="M46" i="21"/>
  <c r="L25" i="21"/>
  <c r="L46" i="21"/>
  <c r="K25" i="21"/>
  <c r="K46" i="21"/>
  <c r="J25" i="21"/>
  <c r="J46" i="21"/>
  <c r="I25" i="21"/>
  <c r="I46" i="21"/>
  <c r="H25" i="21"/>
  <c r="H46" i="21"/>
  <c r="G25" i="21"/>
  <c r="G46" i="21"/>
  <c r="F25" i="21"/>
  <c r="F46" i="21"/>
  <c r="E25" i="21"/>
  <c r="E46" i="21"/>
  <c r="D25" i="21"/>
  <c r="D46" i="21"/>
  <c r="C25" i="21"/>
  <c r="C46" i="21"/>
  <c r="C43" i="40"/>
  <c r="O22" i="21"/>
  <c r="A1" i="21"/>
  <c r="A56" i="19"/>
  <c r="B55" i="19"/>
  <c r="A1" i="19"/>
  <c r="A1" i="39"/>
  <c r="A95" i="13"/>
  <c r="A1" i="13"/>
  <c r="C44" i="8"/>
  <c r="E44" i="8"/>
  <c r="E46" i="8"/>
  <c r="C40" i="8"/>
  <c r="E40" i="8"/>
  <c r="E42" i="8"/>
  <c r="E48" i="8"/>
  <c r="C23" i="8"/>
  <c r="E23" i="8"/>
  <c r="E25" i="8"/>
  <c r="C14" i="8"/>
  <c r="B13" i="40"/>
  <c r="B1" i="16"/>
  <c r="B1" i="17"/>
  <c r="A1" i="3"/>
  <c r="A1" i="26"/>
  <c r="B1" i="12"/>
  <c r="G14" i="8"/>
  <c r="E13" i="40"/>
  <c r="C42" i="3"/>
  <c r="C54" i="3"/>
  <c r="C62" i="3"/>
  <c r="C66" i="3"/>
  <c r="C19" i="3"/>
  <c r="C41" i="40"/>
  <c r="E22" i="13"/>
  <c r="E23" i="13"/>
  <c r="F6" i="22"/>
  <c r="F22" i="13"/>
  <c r="G22" i="13"/>
  <c r="H22" i="13"/>
  <c r="H23" i="13"/>
  <c r="J6" i="22"/>
  <c r="D31" i="13"/>
  <c r="E30" i="13"/>
  <c r="F30" i="13"/>
  <c r="D79" i="13"/>
  <c r="D24" i="3"/>
  <c r="E22" i="34"/>
  <c r="D22" i="34"/>
  <c r="D70" i="34"/>
  <c r="E69" i="34"/>
  <c r="F69" i="34"/>
  <c r="E70" i="34"/>
  <c r="F21" i="33"/>
  <c r="G21" i="33"/>
  <c r="H21" i="33"/>
  <c r="D22" i="33"/>
  <c r="D86" i="33"/>
  <c r="F22" i="34"/>
  <c r="G21" i="34"/>
  <c r="F85" i="33"/>
  <c r="B14" i="37"/>
  <c r="B15" i="37"/>
  <c r="B16" i="37"/>
  <c r="B17" i="37"/>
  <c r="B18" i="37"/>
  <c r="B19" i="37"/>
  <c r="B20" i="37"/>
  <c r="B21" i="37"/>
  <c r="B22" i="37"/>
  <c r="B23" i="37"/>
  <c r="B24" i="37"/>
  <c r="B25" i="37"/>
  <c r="B27" i="37"/>
  <c r="B28" i="37"/>
  <c r="B29" i="37"/>
  <c r="B30" i="37"/>
  <c r="B31" i="37"/>
  <c r="B32" i="37"/>
  <c r="B33" i="37"/>
  <c r="B34" i="37"/>
  <c r="B35" i="37"/>
  <c r="B36" i="37"/>
  <c r="B37" i="37"/>
  <c r="B39" i="37"/>
  <c r="B40" i="37"/>
  <c r="B41" i="37"/>
  <c r="B42" i="37"/>
  <c r="B43" i="37"/>
  <c r="B44" i="37"/>
  <c r="B45" i="37"/>
  <c r="B46" i="37"/>
  <c r="B47" i="37"/>
  <c r="B48" i="37"/>
  <c r="B49" i="37"/>
  <c r="B50" i="37"/>
  <c r="B51" i="37"/>
  <c r="B52" i="37"/>
  <c r="B53" i="37"/>
  <c r="B54" i="37"/>
  <c r="B55" i="37"/>
  <c r="B56" i="37"/>
  <c r="B57" i="37"/>
  <c r="B58" i="37"/>
  <c r="B59" i="37"/>
  <c r="B60" i="37"/>
  <c r="B61" i="37"/>
  <c r="N30" i="39"/>
  <c r="P30" i="39"/>
  <c r="AU49" i="39"/>
  <c r="AU51" i="39"/>
  <c r="J15" i="39"/>
  <c r="L15" i="39"/>
  <c r="P15" i="38"/>
  <c r="Q15" i="38"/>
  <c r="U15" i="38"/>
  <c r="V15" i="38"/>
  <c r="Z15" i="38"/>
  <c r="AA15" i="38"/>
  <c r="AJ15" i="38"/>
  <c r="AK15" i="38"/>
  <c r="E36" i="31"/>
  <c r="D14" i="30"/>
  <c r="E36" i="32"/>
  <c r="D14" i="23"/>
  <c r="N18" i="39"/>
  <c r="P18" i="39"/>
  <c r="J18" i="39"/>
  <c r="L18" i="39"/>
  <c r="J22" i="39"/>
  <c r="L22" i="39"/>
  <c r="J34" i="39"/>
  <c r="L34" i="39"/>
  <c r="F34" i="39"/>
  <c r="H34" i="39"/>
  <c r="F39" i="39"/>
  <c r="H39" i="39"/>
  <c r="J39" i="39"/>
  <c r="L39" i="39"/>
  <c r="F43" i="39"/>
  <c r="H43" i="39"/>
  <c r="J20" i="39"/>
  <c r="L20" i="39"/>
  <c r="E22" i="19"/>
  <c r="F41" i="39"/>
  <c r="H41" i="39"/>
  <c r="F27" i="39"/>
  <c r="H27" i="39"/>
  <c r="J27" i="39"/>
  <c r="L27" i="39"/>
  <c r="J45" i="39"/>
  <c r="H45" i="39"/>
  <c r="V36" i="39"/>
  <c r="X36" i="39"/>
  <c r="F30" i="39"/>
  <c r="H30" i="39"/>
  <c r="J35" i="39"/>
  <c r="L35" i="39"/>
  <c r="J42" i="39"/>
  <c r="L42" i="39"/>
  <c r="N36" i="39"/>
  <c r="P36" i="39"/>
  <c r="J43" i="39"/>
  <c r="L43" i="39"/>
  <c r="L45" i="39"/>
  <c r="N38" i="39"/>
  <c r="P38" i="39"/>
  <c r="P16" i="38"/>
  <c r="Z16" i="38"/>
  <c r="Z17" i="38"/>
  <c r="U16" i="38"/>
  <c r="U17" i="38"/>
  <c r="AJ16" i="38"/>
  <c r="AJ17" i="38"/>
  <c r="C18" i="38"/>
  <c r="P17" i="38"/>
  <c r="K17" i="38"/>
  <c r="C19" i="38"/>
  <c r="AY46" i="39"/>
  <c r="AV46" i="39"/>
  <c r="AV37" i="39"/>
  <c r="AR50" i="39"/>
  <c r="AY50" i="39"/>
  <c r="L67" i="33"/>
  <c r="L68" i="33"/>
  <c r="L19" i="33"/>
  <c r="L20" i="33"/>
  <c r="K75" i="33"/>
  <c r="K76" i="33"/>
  <c r="G6" i="22"/>
  <c r="H19" i="33"/>
  <c r="H20" i="33"/>
  <c r="H75" i="33"/>
  <c r="H76" i="33"/>
  <c r="H43" i="33"/>
  <c r="H44" i="33"/>
  <c r="H59" i="33"/>
  <c r="H60" i="33"/>
  <c r="F27" i="33"/>
  <c r="F28" i="33"/>
  <c r="E75" i="33"/>
  <c r="F75" i="33"/>
  <c r="F76" i="33"/>
  <c r="J75" i="33"/>
  <c r="M75" i="33"/>
  <c r="O23" i="21"/>
  <c r="C59" i="34"/>
  <c r="C60" i="34"/>
  <c r="C68" i="33"/>
  <c r="G77" i="13"/>
  <c r="G45" i="13"/>
  <c r="N85" i="13"/>
  <c r="M6" i="22"/>
  <c r="N21" i="13"/>
  <c r="M6" i="28"/>
  <c r="M69" i="13"/>
  <c r="M35" i="33"/>
  <c r="M36" i="33"/>
  <c r="M19" i="33"/>
  <c r="M20" i="33"/>
  <c r="L21" i="13"/>
  <c r="L61" i="13"/>
  <c r="L51" i="33"/>
  <c r="L83" i="33"/>
  <c r="L84" i="33"/>
  <c r="L29" i="13"/>
  <c r="K37" i="13"/>
  <c r="J6" i="28"/>
  <c r="K27" i="33"/>
  <c r="J59" i="33"/>
  <c r="J60" i="33"/>
  <c r="I6" i="22"/>
  <c r="J45" i="13"/>
  <c r="J43" i="33"/>
  <c r="J44" i="33"/>
  <c r="J83" i="33"/>
  <c r="J21" i="13"/>
  <c r="I67" i="33"/>
  <c r="I59" i="33"/>
  <c r="H51" i="33"/>
  <c r="H52" i="33"/>
  <c r="H35" i="33"/>
  <c r="G85" i="13"/>
  <c r="G67" i="33"/>
  <c r="E6" i="22"/>
  <c r="F19" i="33"/>
  <c r="F20" i="33"/>
  <c r="E21" i="13"/>
  <c r="D6" i="22"/>
  <c r="E51" i="33"/>
  <c r="E59" i="34"/>
  <c r="B49" i="34"/>
  <c r="D20" i="33"/>
  <c r="C69" i="13"/>
  <c r="G11" i="33"/>
  <c r="AD14" i="39"/>
  <c r="AF14" i="39"/>
  <c r="E43" i="28"/>
  <c r="F43" i="28"/>
  <c r="G43" i="28"/>
  <c r="H43" i="28"/>
  <c r="I43" i="28"/>
  <c r="J43" i="28"/>
  <c r="K43" i="28"/>
  <c r="L43" i="28"/>
  <c r="M43" i="28"/>
  <c r="F36" i="31"/>
  <c r="E14" i="30"/>
  <c r="E22" i="28"/>
  <c r="F22" i="28"/>
  <c r="G22" i="28"/>
  <c r="H22" i="28"/>
  <c r="I22" i="28"/>
  <c r="J22" i="28"/>
  <c r="D27" i="22"/>
  <c r="E27" i="22"/>
  <c r="F27" i="22"/>
  <c r="G27" i="22"/>
  <c r="G22" i="22"/>
  <c r="G6" i="28"/>
  <c r="L35" i="33"/>
  <c r="L36" i="33"/>
  <c r="L27" i="33"/>
  <c r="L28" i="33"/>
  <c r="L52" i="33"/>
  <c r="L43" i="33"/>
  <c r="K67" i="33"/>
  <c r="J67" i="33"/>
  <c r="J68" i="33"/>
  <c r="I6" i="28"/>
  <c r="J27" i="33"/>
  <c r="J35" i="33"/>
  <c r="J36" i="33"/>
  <c r="J19" i="33"/>
  <c r="J20" i="33"/>
  <c r="J11" i="33"/>
  <c r="J51" i="33"/>
  <c r="I60" i="33"/>
  <c r="H27" i="33"/>
  <c r="H36" i="33"/>
  <c r="G68" i="33"/>
  <c r="F59" i="34"/>
  <c r="E6" i="28"/>
  <c r="E27" i="33"/>
  <c r="E67" i="33"/>
  <c r="C52" i="33"/>
  <c r="H11" i="33"/>
  <c r="H12" i="33"/>
  <c r="J8" i="21"/>
  <c r="H59" i="34"/>
  <c r="J59" i="34"/>
  <c r="C17" i="38"/>
  <c r="C28" i="33"/>
  <c r="H28" i="33"/>
  <c r="K59" i="33"/>
  <c r="K60" i="33"/>
  <c r="C36" i="33"/>
  <c r="G43" i="33"/>
  <c r="R35" i="39"/>
  <c r="T35" i="39"/>
  <c r="J24" i="39"/>
  <c r="L24" i="39"/>
  <c r="J85" i="13"/>
  <c r="N15" i="39"/>
  <c r="P15" i="39"/>
  <c r="N39" i="39"/>
  <c r="P39" i="39"/>
  <c r="R36" i="39"/>
  <c r="T36" i="39"/>
  <c r="H21" i="34"/>
  <c r="G22" i="34"/>
  <c r="E14" i="13"/>
  <c r="D15" i="13"/>
  <c r="D39" i="13"/>
  <c r="E38" i="13"/>
  <c r="E39" i="13"/>
  <c r="I22" i="13"/>
  <c r="J22" i="13"/>
  <c r="J23" i="13"/>
  <c r="L6" i="22"/>
  <c r="B73" i="34"/>
  <c r="F13" i="33"/>
  <c r="F14" i="33"/>
  <c r="E14" i="33"/>
  <c r="G85" i="33"/>
  <c r="H85" i="33"/>
  <c r="F86" i="33"/>
  <c r="M85" i="13"/>
  <c r="F29" i="39"/>
  <c r="H29" i="39"/>
  <c r="M53" i="13"/>
  <c r="G37" i="13"/>
  <c r="G22" i="33"/>
  <c r="E45" i="33"/>
  <c r="F45" i="33"/>
  <c r="G45" i="33"/>
  <c r="D46" i="33"/>
  <c r="E11" i="33"/>
  <c r="E83" i="33"/>
  <c r="E59" i="33"/>
  <c r="E35" i="33"/>
  <c r="E36" i="33"/>
  <c r="B89" i="33"/>
  <c r="B81" i="34"/>
  <c r="I83" i="33"/>
  <c r="E77" i="33"/>
  <c r="D78" i="33"/>
  <c r="E54" i="13"/>
  <c r="D55" i="13"/>
  <c r="F53" i="34"/>
  <c r="F54" i="34"/>
  <c r="D38" i="33"/>
  <c r="E37" i="33"/>
  <c r="B65" i="34"/>
  <c r="D62" i="34"/>
  <c r="E61" i="34"/>
  <c r="E62" i="34"/>
  <c r="C30" i="21"/>
  <c r="J41" i="39"/>
  <c r="L41" i="39"/>
  <c r="E43" i="19"/>
  <c r="F44" i="39"/>
  <c r="H44" i="39"/>
  <c r="F67" i="33"/>
  <c r="F37" i="33"/>
  <c r="E38" i="33"/>
  <c r="G86" i="33"/>
  <c r="M43" i="33"/>
  <c r="M44" i="33"/>
  <c r="I23" i="13"/>
  <c r="E51" i="34"/>
  <c r="J19" i="34"/>
  <c r="J20" i="34"/>
  <c r="M19" i="34"/>
  <c r="K35" i="33"/>
  <c r="K36" i="33"/>
  <c r="J44" i="39"/>
  <c r="L44" i="39"/>
  <c r="F51" i="33"/>
  <c r="M51" i="33"/>
  <c r="M52" i="33"/>
  <c r="E78" i="33"/>
  <c r="F77" i="33"/>
  <c r="G77" i="33"/>
  <c r="H77" i="33"/>
  <c r="F14" i="13"/>
  <c r="E15" i="13"/>
  <c r="N41" i="39"/>
  <c r="P41" i="39"/>
  <c r="F43" i="19"/>
  <c r="F61" i="34"/>
  <c r="G53" i="34"/>
  <c r="F61" i="13"/>
  <c r="E84" i="33"/>
  <c r="G13" i="33"/>
  <c r="C75" i="34"/>
  <c r="H75" i="34"/>
  <c r="F38" i="13"/>
  <c r="R15" i="39"/>
  <c r="N24" i="39"/>
  <c r="P24" i="39"/>
  <c r="O30" i="21"/>
  <c r="F59" i="33"/>
  <c r="F60" i="33"/>
  <c r="K83" i="33"/>
  <c r="L6" i="28"/>
  <c r="L59" i="33"/>
  <c r="M83" i="33"/>
  <c r="K83" i="34"/>
  <c r="E83" i="34"/>
  <c r="E84" i="34"/>
  <c r="F35" i="34"/>
  <c r="F36" i="34"/>
  <c r="J35" i="34"/>
  <c r="J36" i="34"/>
  <c r="L35" i="34"/>
  <c r="L36" i="34"/>
  <c r="J29" i="39"/>
  <c r="L29" i="39"/>
  <c r="I21" i="34"/>
  <c r="H22" i="34"/>
  <c r="R39" i="39"/>
  <c r="T39" i="39"/>
  <c r="E60" i="34"/>
  <c r="K51" i="34"/>
  <c r="K52" i="34"/>
  <c r="M67" i="34"/>
  <c r="R24" i="39"/>
  <c r="T24" i="39"/>
  <c r="T15" i="39"/>
  <c r="E67" i="34"/>
  <c r="N29" i="39"/>
  <c r="P29" i="39"/>
  <c r="G43" i="19"/>
  <c r="F15" i="13"/>
  <c r="G14" i="13"/>
  <c r="H14" i="13"/>
  <c r="I14" i="13"/>
  <c r="N67" i="34"/>
  <c r="N68" i="34"/>
  <c r="J21" i="34"/>
  <c r="J22" i="34"/>
  <c r="I22" i="34"/>
  <c r="V15" i="39"/>
  <c r="X15" i="39"/>
  <c r="J67" i="34"/>
  <c r="F52" i="33"/>
  <c r="E19" i="34"/>
  <c r="E20" i="34"/>
  <c r="F19" i="34"/>
  <c r="F51" i="34"/>
  <c r="F52" i="34"/>
  <c r="I85" i="33"/>
  <c r="H86" i="33"/>
  <c r="H35" i="34"/>
  <c r="H36" i="34"/>
  <c r="N83" i="34"/>
  <c r="N84" i="34"/>
  <c r="F20" i="34"/>
  <c r="H51" i="34"/>
  <c r="H52" i="34"/>
  <c r="L51" i="34"/>
  <c r="L52" i="34"/>
  <c r="F68" i="33"/>
  <c r="K21" i="34"/>
  <c r="K22" i="34"/>
  <c r="G15" i="13"/>
  <c r="V39" i="39"/>
  <c r="X39" i="39"/>
  <c r="G78" i="33"/>
  <c r="R29" i="39"/>
  <c r="T29" i="39"/>
  <c r="H43" i="19"/>
  <c r="V41" i="39"/>
  <c r="X41" i="39"/>
  <c r="H15" i="13"/>
  <c r="Z39" i="39"/>
  <c r="AB39" i="39"/>
  <c r="V29" i="39"/>
  <c r="X29" i="39"/>
  <c r="AD39" i="39"/>
  <c r="AF39" i="39"/>
  <c r="K22" i="28"/>
  <c r="H27" i="22"/>
  <c r="I27" i="22"/>
  <c r="J76" i="33"/>
  <c r="R38" i="39"/>
  <c r="T38" i="39"/>
  <c r="E68" i="33"/>
  <c r="F35" i="33"/>
  <c r="F36" i="33"/>
  <c r="M67" i="33"/>
  <c r="M68" i="33"/>
  <c r="L8" i="21"/>
  <c r="D8" i="21"/>
  <c r="K68" i="33"/>
  <c r="N27" i="39"/>
  <c r="P27" i="39"/>
  <c r="J52" i="33"/>
  <c r="N43" i="33"/>
  <c r="N44" i="33"/>
  <c r="R30" i="39"/>
  <c r="T30" i="39"/>
  <c r="E31" i="13"/>
  <c r="D14" i="33"/>
  <c r="D14" i="34"/>
  <c r="G23" i="13"/>
  <c r="E77" i="34"/>
  <c r="D78" i="34"/>
  <c r="F13" i="34"/>
  <c r="F14" i="34"/>
  <c r="E14" i="34"/>
  <c r="F22" i="39"/>
  <c r="AZ48" i="39"/>
  <c r="AZ49" i="39"/>
  <c r="AZ51" i="39"/>
  <c r="AI49" i="39"/>
  <c r="AI51" i="39"/>
  <c r="F19" i="39"/>
  <c r="H19" i="39"/>
  <c r="H22" i="39"/>
  <c r="F43" i="33"/>
  <c r="F44" i="33"/>
  <c r="V38" i="39"/>
  <c r="X38" i="39"/>
  <c r="V27" i="39"/>
  <c r="R27" i="39"/>
  <c r="T27" i="39"/>
  <c r="AL14" i="39"/>
  <c r="AN14" i="39"/>
  <c r="E60" i="33"/>
  <c r="F14" i="39"/>
  <c r="H14" i="39"/>
  <c r="R18" i="39"/>
  <c r="T18" i="39"/>
  <c r="V18" i="39"/>
  <c r="X18" i="39"/>
  <c r="X27" i="39"/>
  <c r="Z18" i="39"/>
  <c r="AB18" i="39"/>
  <c r="AP18" i="39"/>
  <c r="AD18" i="39"/>
  <c r="AF18" i="39"/>
  <c r="AH18" i="39"/>
  <c r="AJ18" i="39"/>
  <c r="AL18" i="39"/>
  <c r="AN18" i="39"/>
  <c r="B26" i="38"/>
  <c r="B17" i="38"/>
  <c r="B18" i="38"/>
  <c r="B24" i="38"/>
  <c r="B25" i="38"/>
  <c r="B20" i="38"/>
  <c r="C15" i="36"/>
  <c r="C20" i="38"/>
  <c r="B21" i="38"/>
  <c r="C21" i="38"/>
  <c r="C22" i="38"/>
  <c r="B22" i="38"/>
  <c r="B23" i="38"/>
  <c r="O5" i="33"/>
  <c r="K85" i="13"/>
  <c r="I29" i="13"/>
  <c r="I77" i="13"/>
  <c r="F85" i="13"/>
  <c r="J53" i="13"/>
  <c r="N77" i="13"/>
  <c r="I61" i="13"/>
  <c r="E53" i="13"/>
  <c r="H85" i="13"/>
  <c r="L13" i="13"/>
  <c r="M77" i="13"/>
  <c r="K53" i="13"/>
  <c r="O25" i="21"/>
  <c r="C8" i="21"/>
  <c r="D84" i="33"/>
  <c r="O75" i="13"/>
  <c r="D37" i="13"/>
  <c r="C6" i="28"/>
  <c r="D76" i="33"/>
  <c r="D59" i="34"/>
  <c r="D60" i="34"/>
  <c r="D19" i="34"/>
  <c r="D36" i="33"/>
  <c r="D44" i="33"/>
  <c r="L11" i="33"/>
  <c r="L12" i="33"/>
  <c r="K11" i="33"/>
  <c r="J12" i="33"/>
  <c r="J13" i="13"/>
  <c r="G13" i="13"/>
  <c r="E12" i="33"/>
  <c r="I13" i="13"/>
  <c r="C29" i="13"/>
  <c r="C60" i="33"/>
  <c r="C45" i="13"/>
  <c r="C51" i="34"/>
  <c r="C21" i="13"/>
  <c r="O19" i="13"/>
  <c r="C53" i="13"/>
  <c r="C44" i="33"/>
  <c r="C77" i="13"/>
  <c r="M21" i="13"/>
  <c r="F21" i="13"/>
  <c r="O27" i="13"/>
  <c r="L53" i="13"/>
  <c r="M61" i="13"/>
  <c r="E61" i="13"/>
  <c r="J69" i="13"/>
  <c r="O67" i="13"/>
  <c r="C85" i="13"/>
  <c r="O83" i="13"/>
  <c r="M13" i="13"/>
  <c r="M29" i="13"/>
  <c r="O51" i="13"/>
  <c r="C61" i="13"/>
  <c r="O59" i="13"/>
  <c r="E77" i="13"/>
  <c r="I37" i="13"/>
  <c r="K45" i="13"/>
  <c r="H45" i="13"/>
  <c r="O11" i="13"/>
  <c r="G69" i="13"/>
  <c r="O43" i="13"/>
  <c r="O35" i="13"/>
  <c r="D29" i="13"/>
  <c r="N61" i="13"/>
  <c r="J61" i="13"/>
  <c r="K69" i="13"/>
  <c r="H53" i="13"/>
  <c r="D77" i="13"/>
  <c r="D13" i="13"/>
  <c r="F29" i="13"/>
  <c r="G53" i="13"/>
  <c r="D61" i="13"/>
  <c r="I69" i="13"/>
  <c r="K77" i="13"/>
  <c r="F77" i="13"/>
  <c r="E24" i="3"/>
  <c r="R16" i="39"/>
  <c r="T16" i="39"/>
  <c r="R12" i="39"/>
  <c r="T12" i="39"/>
  <c r="R13" i="39"/>
  <c r="T13" i="39"/>
  <c r="R14" i="39"/>
  <c r="T14" i="39"/>
  <c r="R17" i="39"/>
  <c r="T17" i="39"/>
  <c r="D21" i="19"/>
  <c r="E21" i="19"/>
  <c r="F21" i="19"/>
  <c r="R19" i="39"/>
  <c r="T19" i="39"/>
  <c r="F22" i="19"/>
  <c r="R20" i="39"/>
  <c r="T20" i="39"/>
  <c r="R21" i="39"/>
  <c r="T21" i="39"/>
  <c r="R22" i="39"/>
  <c r="T22" i="39"/>
  <c r="R23" i="39"/>
  <c r="T23" i="39"/>
  <c r="F27" i="19"/>
  <c r="R25" i="39"/>
  <c r="T25" i="39"/>
  <c r="R26" i="39"/>
  <c r="T26" i="39"/>
  <c r="R28" i="39"/>
  <c r="T28" i="39"/>
  <c r="R31" i="39"/>
  <c r="T31" i="39"/>
  <c r="R32" i="39"/>
  <c r="T32" i="39"/>
  <c r="R33" i="39"/>
  <c r="T33" i="39"/>
  <c r="E36" i="19"/>
  <c r="F36" i="19"/>
  <c r="R34" i="39"/>
  <c r="T34" i="39"/>
  <c r="R40" i="39"/>
  <c r="T40" i="39"/>
  <c r="R41" i="39"/>
  <c r="T41" i="39"/>
  <c r="R42" i="39"/>
  <c r="T42" i="39"/>
  <c r="E45" i="19"/>
  <c r="F45" i="19"/>
  <c r="R43" i="39"/>
  <c r="T43" i="39"/>
  <c r="R44" i="39"/>
  <c r="T44" i="39"/>
  <c r="E47" i="19"/>
  <c r="F47" i="19"/>
  <c r="R45" i="39"/>
  <c r="T45" i="39"/>
  <c r="T48" i="39"/>
  <c r="F11" i="19"/>
  <c r="R9" i="39"/>
  <c r="T9" i="39"/>
  <c r="T49" i="39"/>
  <c r="T51" i="39"/>
  <c r="N16" i="39"/>
  <c r="P16" i="39"/>
  <c r="N12" i="39"/>
  <c r="P12" i="39"/>
  <c r="N13" i="39"/>
  <c r="P13" i="39"/>
  <c r="N14" i="39"/>
  <c r="P14" i="39"/>
  <c r="N17" i="39"/>
  <c r="P17" i="39"/>
  <c r="N19" i="39"/>
  <c r="P19" i="39"/>
  <c r="N20" i="39"/>
  <c r="P20" i="39"/>
  <c r="N21" i="39"/>
  <c r="P21" i="39"/>
  <c r="N22" i="39"/>
  <c r="P22" i="39"/>
  <c r="N23" i="39"/>
  <c r="P23" i="39"/>
  <c r="N25" i="39"/>
  <c r="P25" i="39"/>
  <c r="N26" i="39"/>
  <c r="P26" i="39"/>
  <c r="N28" i="39"/>
  <c r="P28" i="39"/>
  <c r="N31" i="39"/>
  <c r="P31" i="39"/>
  <c r="N32" i="39"/>
  <c r="P32" i="39"/>
  <c r="N33" i="39"/>
  <c r="P33" i="39"/>
  <c r="N34" i="39"/>
  <c r="P34" i="39"/>
  <c r="N35" i="39"/>
  <c r="P35" i="39"/>
  <c r="N40" i="39"/>
  <c r="P40" i="39"/>
  <c r="N42" i="39"/>
  <c r="P42" i="39"/>
  <c r="N43" i="39"/>
  <c r="P43" i="39"/>
  <c r="N44" i="39"/>
  <c r="P44" i="39"/>
  <c r="N45" i="39"/>
  <c r="P45" i="39"/>
  <c r="P48" i="39"/>
  <c r="E11" i="19"/>
  <c r="N9" i="39"/>
  <c r="P9" i="39"/>
  <c r="P49" i="39"/>
  <c r="P51" i="39"/>
  <c r="E7" i="21"/>
  <c r="K12" i="33"/>
  <c r="F53" i="13"/>
  <c r="D20" i="34"/>
  <c r="D35" i="34"/>
  <c r="D36" i="34"/>
  <c r="N8" i="32"/>
  <c r="N11" i="34"/>
  <c r="G12" i="33"/>
  <c r="O20" i="13"/>
  <c r="C83" i="34"/>
  <c r="C84" i="34"/>
  <c r="C11" i="34"/>
  <c r="C12" i="34"/>
  <c r="C84" i="33"/>
  <c r="C67" i="34"/>
  <c r="D21" i="13"/>
  <c r="C13" i="13"/>
  <c r="E45" i="13"/>
  <c r="D69" i="13"/>
  <c r="C52" i="34"/>
  <c r="C12" i="33"/>
  <c r="D52" i="33"/>
  <c r="F11" i="34"/>
  <c r="H11" i="34"/>
  <c r="H12" i="34"/>
  <c r="D11" i="34"/>
  <c r="K11" i="34"/>
  <c r="E11" i="34"/>
  <c r="M8" i="32"/>
  <c r="L11" i="34"/>
  <c r="J11" i="34"/>
  <c r="C68" i="34"/>
  <c r="AD7" i="39"/>
  <c r="AF7" i="39"/>
  <c r="F26" i="39"/>
  <c r="H26" i="39"/>
  <c r="F7" i="39"/>
  <c r="H7" i="39"/>
  <c r="AT7" i="39"/>
  <c r="AT26" i="39"/>
  <c r="AV26" i="39"/>
  <c r="J26" i="39"/>
  <c r="L26" i="39"/>
  <c r="J7" i="39"/>
  <c r="L7" i="39"/>
  <c r="D12" i="34"/>
  <c r="J12" i="34"/>
  <c r="E12" i="34"/>
  <c r="K12" i="34"/>
  <c r="F12" i="34"/>
  <c r="N12" i="34"/>
  <c r="L12" i="34"/>
  <c r="D8" i="32"/>
  <c r="AV7" i="39"/>
  <c r="C35" i="34"/>
  <c r="C36" i="34"/>
  <c r="C76" i="34"/>
  <c r="C37" i="13"/>
  <c r="D85" i="13"/>
  <c r="I85" i="13"/>
  <c r="E29" i="13"/>
  <c r="D9" i="3"/>
  <c r="E9" i="3"/>
  <c r="D28" i="33"/>
  <c r="C23" i="38"/>
  <c r="N7" i="39"/>
  <c r="P7" i="39"/>
  <c r="AD26" i="39"/>
  <c r="AF26" i="39"/>
  <c r="D34" i="3"/>
  <c r="E34" i="3"/>
  <c r="F34" i="3"/>
  <c r="G34" i="3"/>
  <c r="H34" i="3"/>
  <c r="D8" i="3"/>
  <c r="E8" i="3"/>
  <c r="D49" i="3"/>
  <c r="E49" i="3"/>
  <c r="D38" i="3"/>
  <c r="E38" i="3"/>
  <c r="F38" i="3"/>
  <c r="G38" i="3"/>
  <c r="H38" i="3"/>
  <c r="D11" i="3"/>
  <c r="E11" i="3"/>
  <c r="F11" i="3"/>
  <c r="G11" i="3"/>
  <c r="H11" i="3"/>
  <c r="D40" i="3"/>
  <c r="C20" i="33"/>
  <c r="AR18" i="39"/>
  <c r="AT18" i="39"/>
  <c r="J27" i="22"/>
  <c r="L22" i="28"/>
  <c r="M22" i="28"/>
  <c r="N43" i="28"/>
  <c r="E68" i="34"/>
  <c r="E46" i="33"/>
  <c r="M75" i="34"/>
  <c r="V35" i="39"/>
  <c r="X35" i="39"/>
  <c r="C14" i="37"/>
  <c r="F67" i="34"/>
  <c r="M84" i="33"/>
  <c r="G44" i="33"/>
  <c r="H60" i="34"/>
  <c r="H22" i="22"/>
  <c r="I22" i="22"/>
  <c r="J22" i="22"/>
  <c r="K22" i="22"/>
  <c r="L22" i="22"/>
  <c r="M22" i="22"/>
  <c r="C76" i="33"/>
  <c r="L60" i="33"/>
  <c r="K35" i="34"/>
  <c r="J60" i="34"/>
  <c r="Z36" i="39"/>
  <c r="AB36" i="39"/>
  <c r="AD36" i="39"/>
  <c r="G30" i="13"/>
  <c r="F31" i="13"/>
  <c r="F78" i="13"/>
  <c r="E79" i="13"/>
  <c r="K84" i="34"/>
  <c r="J28" i="39"/>
  <c r="L28" i="39"/>
  <c r="I84" i="33"/>
  <c r="J84" i="33"/>
  <c r="F46" i="33"/>
  <c r="F60" i="34"/>
  <c r="J90" i="33"/>
  <c r="B6" i="28"/>
  <c r="K51" i="33"/>
  <c r="K52" i="33"/>
  <c r="F22" i="33"/>
  <c r="F23" i="13"/>
  <c r="F63" i="13"/>
  <c r="G62" i="13"/>
  <c r="F37" i="34"/>
  <c r="E38" i="34"/>
  <c r="E13" i="13"/>
  <c r="I21" i="13"/>
  <c r="K29" i="13"/>
  <c r="E30" i="33"/>
  <c r="F29" i="33"/>
  <c r="F30" i="33"/>
  <c r="E30" i="34"/>
  <c r="F29" i="34"/>
  <c r="F30" i="34"/>
  <c r="E87" i="13"/>
  <c r="F86" i="13"/>
  <c r="E86" i="34"/>
  <c r="F85" i="34"/>
  <c r="G85" i="34"/>
  <c r="N37" i="13"/>
  <c r="N45" i="13"/>
  <c r="D53" i="13"/>
  <c r="E63" i="13"/>
  <c r="D87" i="13"/>
  <c r="D30" i="33"/>
  <c r="G53" i="33"/>
  <c r="G54" i="33"/>
  <c r="D86" i="34"/>
  <c r="F20" i="39"/>
  <c r="D30" i="34"/>
  <c r="E45" i="34"/>
  <c r="G21" i="28"/>
  <c r="J13" i="39"/>
  <c r="E31" i="28"/>
  <c r="F31" i="28"/>
  <c r="E47" i="28"/>
  <c r="F47" i="28"/>
  <c r="G47" i="28"/>
  <c r="H47" i="28"/>
  <c r="I47" i="28"/>
  <c r="J47" i="28"/>
  <c r="K47" i="28"/>
  <c r="L47" i="28"/>
  <c r="M47" i="28"/>
  <c r="E31" i="22"/>
  <c r="E21" i="22"/>
  <c r="F21" i="22"/>
  <c r="G21" i="22"/>
  <c r="H21" i="22"/>
  <c r="I21" i="22"/>
  <c r="J21" i="22"/>
  <c r="K21" i="22"/>
  <c r="L21" i="22"/>
  <c r="M21" i="22"/>
  <c r="N21" i="22"/>
  <c r="E43" i="40"/>
  <c r="G36" i="28"/>
  <c r="H36" i="28"/>
  <c r="E47" i="22"/>
  <c r="F47" i="22"/>
  <c r="G47" i="22"/>
  <c r="H47" i="22"/>
  <c r="I47" i="22"/>
  <c r="J47" i="22"/>
  <c r="K47" i="22"/>
  <c r="L47" i="22"/>
  <c r="M47" i="22"/>
  <c r="E45" i="28"/>
  <c r="F45" i="28"/>
  <c r="G45" i="28"/>
  <c r="H45" i="28"/>
  <c r="I45" i="28"/>
  <c r="J45" i="28"/>
  <c r="K45" i="28"/>
  <c r="E33" i="40"/>
  <c r="G43" i="40"/>
  <c r="E45" i="22"/>
  <c r="F45" i="22"/>
  <c r="G45" i="22"/>
  <c r="H45" i="22"/>
  <c r="I45" i="22"/>
  <c r="J45" i="22"/>
  <c r="K45" i="22"/>
  <c r="L45" i="22"/>
  <c r="M45" i="22"/>
  <c r="AP8" i="39"/>
  <c r="AR8" i="39"/>
  <c r="M92" i="13"/>
  <c r="Z38" i="39"/>
  <c r="AB38" i="39"/>
  <c r="G36" i="31"/>
  <c r="F14" i="30"/>
  <c r="V30" i="39"/>
  <c r="X30" i="39"/>
  <c r="O60" i="13"/>
  <c r="M45" i="13"/>
  <c r="G29" i="33"/>
  <c r="G61" i="13"/>
  <c r="O61" i="13"/>
  <c r="C43" i="34"/>
  <c r="AF36" i="39"/>
  <c r="N35" i="34"/>
  <c r="N36" i="34"/>
  <c r="D83" i="34"/>
  <c r="D84" i="34"/>
  <c r="N19" i="34"/>
  <c r="N20" i="34"/>
  <c r="N22" i="22"/>
  <c r="H67" i="34"/>
  <c r="H68" i="34"/>
  <c r="M76" i="34"/>
  <c r="D9" i="21"/>
  <c r="C9" i="21"/>
  <c r="AP7" i="39"/>
  <c r="AP26" i="39"/>
  <c r="N47" i="22"/>
  <c r="F86" i="34"/>
  <c r="F37" i="13"/>
  <c r="K36" i="34"/>
  <c r="M83" i="34"/>
  <c r="D67" i="34"/>
  <c r="D68" i="34"/>
  <c r="Z35" i="39"/>
  <c r="AB35" i="39"/>
  <c r="M51" i="34"/>
  <c r="AV18" i="39"/>
  <c r="AY18" i="39"/>
  <c r="O76" i="13"/>
  <c r="L8" i="32"/>
  <c r="H53" i="33"/>
  <c r="L77" i="13"/>
  <c r="G86" i="13"/>
  <c r="F87" i="13"/>
  <c r="G29" i="34"/>
  <c r="J77" i="13"/>
  <c r="H62" i="13"/>
  <c r="G63" i="13"/>
  <c r="F8" i="21"/>
  <c r="E35" i="34"/>
  <c r="L19" i="34"/>
  <c r="L20" i="34"/>
  <c r="K67" i="34"/>
  <c r="K68" i="34"/>
  <c r="M43" i="34"/>
  <c r="M44" i="34"/>
  <c r="C92" i="13"/>
  <c r="F31" i="22"/>
  <c r="N47" i="28"/>
  <c r="E46" i="34"/>
  <c r="F45" i="34"/>
  <c r="H20" i="39"/>
  <c r="I45" i="13"/>
  <c r="G37" i="34"/>
  <c r="F38" i="34"/>
  <c r="J91" i="33"/>
  <c r="I10" i="22"/>
  <c r="M8" i="21"/>
  <c r="AP14" i="39"/>
  <c r="J83" i="34"/>
  <c r="L83" i="34"/>
  <c r="L67" i="34"/>
  <c r="L68" i="34"/>
  <c r="L84" i="34"/>
  <c r="H19" i="34"/>
  <c r="H20" i="34"/>
  <c r="M59" i="34"/>
  <c r="M60" i="34"/>
  <c r="N22" i="28"/>
  <c r="C13" i="21"/>
  <c r="E40" i="3"/>
  <c r="O36" i="13"/>
  <c r="K40" i="32"/>
  <c r="I11" i="22"/>
  <c r="G87" i="13"/>
  <c r="H86" i="13"/>
  <c r="H54" i="33"/>
  <c r="I53" i="33"/>
  <c r="G36" i="19"/>
  <c r="F68" i="34"/>
  <c r="Z30" i="39"/>
  <c r="AB30" i="39"/>
  <c r="AD38" i="39"/>
  <c r="AF38" i="39"/>
  <c r="J84" i="34"/>
  <c r="AR14" i="39"/>
  <c r="G31" i="22"/>
  <c r="G47" i="19"/>
  <c r="B8" i="39"/>
  <c r="D8" i="39"/>
  <c r="L13" i="39"/>
  <c r="AR26" i="39"/>
  <c r="F8" i="3"/>
  <c r="E9" i="21"/>
  <c r="AH36" i="39"/>
  <c r="AJ36" i="39"/>
  <c r="G30" i="33"/>
  <c r="H29" i="33"/>
  <c r="G31" i="28"/>
  <c r="H36" i="31"/>
  <c r="G14" i="30"/>
  <c r="F46" i="34"/>
  <c r="G45" i="34"/>
  <c r="H45" i="34"/>
  <c r="H46" i="34"/>
  <c r="G30" i="34"/>
  <c r="H29" i="34"/>
  <c r="L9" i="23"/>
  <c r="AD35" i="39"/>
  <c r="AF35" i="39"/>
  <c r="AR7" i="39"/>
  <c r="C44" i="34"/>
  <c r="G45" i="19"/>
  <c r="H37" i="34"/>
  <c r="G38" i="34"/>
  <c r="D13" i="21"/>
  <c r="F40" i="3"/>
  <c r="E36" i="34"/>
  <c r="H63" i="13"/>
  <c r="I62" i="13"/>
  <c r="M52" i="34"/>
  <c r="G86" i="34"/>
  <c r="H85" i="34"/>
  <c r="I85" i="34"/>
  <c r="H86" i="34"/>
  <c r="C10" i="21"/>
  <c r="AH38" i="39"/>
  <c r="AJ38" i="39"/>
  <c r="D8" i="31"/>
  <c r="I86" i="13"/>
  <c r="H87" i="13"/>
  <c r="AH35" i="39"/>
  <c r="AJ35" i="39"/>
  <c r="G46" i="34"/>
  <c r="H30" i="33"/>
  <c r="I29" i="33"/>
  <c r="AP36" i="39"/>
  <c r="AR36" i="39"/>
  <c r="V42" i="39"/>
  <c r="X42" i="39"/>
  <c r="J62" i="13"/>
  <c r="I63" i="13"/>
  <c r="H31" i="22"/>
  <c r="V28" i="39"/>
  <c r="X28" i="39"/>
  <c r="H36" i="19"/>
  <c r="V34" i="39"/>
  <c r="X34" i="39"/>
  <c r="I54" i="33"/>
  <c r="J53" i="33"/>
  <c r="J54" i="33"/>
  <c r="H38" i="34"/>
  <c r="I37" i="34"/>
  <c r="H45" i="19"/>
  <c r="V43" i="39"/>
  <c r="X43" i="39"/>
  <c r="H31" i="28"/>
  <c r="J36" i="31"/>
  <c r="I36" i="31"/>
  <c r="I14" i="30"/>
  <c r="H14" i="30"/>
  <c r="G8" i="3"/>
  <c r="H47" i="19"/>
  <c r="V45" i="39"/>
  <c r="X45" i="39"/>
  <c r="AD30" i="39"/>
  <c r="AF30" i="39"/>
  <c r="V44" i="39"/>
  <c r="X44" i="39"/>
  <c r="I31" i="28"/>
  <c r="K53" i="33"/>
  <c r="K54" i="33"/>
  <c r="Z28" i="39"/>
  <c r="AB28" i="39"/>
  <c r="Z42" i="39"/>
  <c r="AB42" i="39"/>
  <c r="AT36" i="39"/>
  <c r="I45" i="19"/>
  <c r="Z43" i="39"/>
  <c r="AB43" i="39"/>
  <c r="I31" i="22"/>
  <c r="I30" i="33"/>
  <c r="J29" i="33"/>
  <c r="AL38" i="39"/>
  <c r="AN38" i="39"/>
  <c r="I47" i="19"/>
  <c r="Z45" i="39"/>
  <c r="AB45" i="39"/>
  <c r="I38" i="34"/>
  <c r="J37" i="34"/>
  <c r="J63" i="13"/>
  <c r="K62" i="13"/>
  <c r="I87" i="13"/>
  <c r="J86" i="13"/>
  <c r="Z44" i="39"/>
  <c r="AB44" i="39"/>
  <c r="I45" i="34"/>
  <c r="J45" i="34"/>
  <c r="K45" i="34"/>
  <c r="V13" i="39"/>
  <c r="X13" i="39"/>
  <c r="L62" i="13"/>
  <c r="K63" i="13"/>
  <c r="J31" i="28"/>
  <c r="J47" i="19"/>
  <c r="K47" i="19"/>
  <c r="AD45" i="39"/>
  <c r="AF45" i="39"/>
  <c r="AD42" i="39"/>
  <c r="AF42" i="39"/>
  <c r="AH13" i="39"/>
  <c r="AJ13" i="39"/>
  <c r="Z13" i="39"/>
  <c r="K37" i="34"/>
  <c r="J38" i="34"/>
  <c r="AT38" i="39"/>
  <c r="AP38" i="39"/>
  <c r="AY38" i="39"/>
  <c r="AR38" i="39"/>
  <c r="J30" i="33"/>
  <c r="K29" i="33"/>
  <c r="J31" i="22"/>
  <c r="J45" i="19"/>
  <c r="AD43" i="39"/>
  <c r="AF43" i="39"/>
  <c r="L53" i="33"/>
  <c r="M53" i="33"/>
  <c r="AV38" i="39"/>
  <c r="BA38" i="39"/>
  <c r="K31" i="28"/>
  <c r="J46" i="34"/>
  <c r="AH45" i="39"/>
  <c r="AJ45" i="39"/>
  <c r="K31" i="22"/>
  <c r="K30" i="33"/>
  <c r="L29" i="33"/>
  <c r="AB13" i="39"/>
  <c r="AH42" i="39"/>
  <c r="AJ42" i="39"/>
  <c r="L63" i="13"/>
  <c r="M62" i="13"/>
  <c r="L54" i="33"/>
  <c r="K45" i="19"/>
  <c r="AH43" i="39"/>
  <c r="AJ43" i="39"/>
  <c r="K38" i="34"/>
  <c r="L37" i="34"/>
  <c r="AD13" i="39"/>
  <c r="AF13" i="39"/>
  <c r="N62" i="13"/>
  <c r="N63" i="13"/>
  <c r="M63" i="13"/>
  <c r="L31" i="28"/>
  <c r="L45" i="19"/>
  <c r="AL43" i="39"/>
  <c r="AN43" i="39"/>
  <c r="AL42" i="39"/>
  <c r="AN42" i="39"/>
  <c r="L31" i="22"/>
  <c r="M31" i="22"/>
  <c r="M31" i="28"/>
  <c r="AP42" i="39"/>
  <c r="AR42" i="39"/>
  <c r="M45" i="19"/>
  <c r="AP43" i="39"/>
  <c r="AR43" i="39"/>
  <c r="AT42" i="39"/>
  <c r="AT43" i="39"/>
  <c r="N45" i="19"/>
  <c r="N31" i="28"/>
  <c r="N31" i="22"/>
  <c r="AY43" i="39"/>
  <c r="AV43" i="39"/>
  <c r="BA43" i="39"/>
  <c r="AV42" i="39"/>
  <c r="BA42" i="39"/>
  <c r="C7" i="21"/>
  <c r="D17" i="3"/>
  <c r="E17" i="3"/>
  <c r="F7" i="21"/>
  <c r="G7" i="21"/>
  <c r="J16" i="39"/>
  <c r="M29" i="33"/>
  <c r="L30" i="33"/>
  <c r="AV36" i="39"/>
  <c r="AL36" i="39"/>
  <c r="AN36" i="39"/>
  <c r="BA36" i="39"/>
  <c r="I29" i="34"/>
  <c r="H30" i="34"/>
  <c r="H43" i="34"/>
  <c r="H44" i="34"/>
  <c r="E46" i="13"/>
  <c r="D47" i="13"/>
  <c r="D14" i="36"/>
  <c r="C15" i="38"/>
  <c r="B15" i="38"/>
  <c r="X37" i="39"/>
  <c r="AY37" i="39"/>
  <c r="H8" i="3"/>
  <c r="G9" i="21"/>
  <c r="F9" i="21"/>
  <c r="G78" i="13"/>
  <c r="F79" i="13"/>
  <c r="G31" i="13"/>
  <c r="H30" i="13"/>
  <c r="K8" i="21"/>
  <c r="AH14" i="39"/>
  <c r="AJ14" i="39"/>
  <c r="C30" i="23"/>
  <c r="B26" i="37"/>
  <c r="AY42" i="39"/>
  <c r="N43" i="34"/>
  <c r="N44" i="34"/>
  <c r="N11" i="33"/>
  <c r="N12" i="33"/>
  <c r="C30" i="30"/>
  <c r="B38" i="37"/>
  <c r="M37" i="34"/>
  <c r="L38" i="34"/>
  <c r="O63" i="13"/>
  <c r="AL13" i="39"/>
  <c r="AN13" i="39"/>
  <c r="L45" i="34"/>
  <c r="K46" i="34"/>
  <c r="AL30" i="39"/>
  <c r="AN30" i="39"/>
  <c r="AH30" i="39"/>
  <c r="AJ30" i="39"/>
  <c r="I86" i="34"/>
  <c r="J85" i="34"/>
  <c r="G40" i="3"/>
  <c r="E13" i="21"/>
  <c r="M54" i="33"/>
  <c r="N53" i="33"/>
  <c r="N54" i="33"/>
  <c r="O54" i="33"/>
  <c r="C28" i="40"/>
  <c r="AD44" i="39"/>
  <c r="AF44" i="39"/>
  <c r="Z34" i="39"/>
  <c r="AB34" i="39"/>
  <c r="I36" i="19"/>
  <c r="AL35" i="39"/>
  <c r="AN35" i="39"/>
  <c r="AL45" i="39"/>
  <c r="AN45" i="39"/>
  <c r="L47" i="19"/>
  <c r="I46" i="34"/>
  <c r="K86" i="13"/>
  <c r="J87" i="13"/>
  <c r="AD28" i="39"/>
  <c r="AF28" i="39"/>
  <c r="L45" i="28"/>
  <c r="M45" i="28"/>
  <c r="BA18" i="39"/>
  <c r="I36" i="28"/>
  <c r="J36" i="28"/>
  <c r="K36" i="28"/>
  <c r="L36" i="28"/>
  <c r="M36" i="28"/>
  <c r="N36" i="28"/>
  <c r="G26" i="40"/>
  <c r="V24" i="39"/>
  <c r="X24" i="39"/>
  <c r="E24" i="40"/>
  <c r="K19" i="34"/>
  <c r="K20" i="34"/>
  <c r="N45" i="22"/>
  <c r="O28" i="13"/>
  <c r="G29" i="13"/>
  <c r="K27" i="22"/>
  <c r="L27" i="22"/>
  <c r="M27" i="22"/>
  <c r="N27" i="22"/>
  <c r="G31" i="40"/>
  <c r="E26" i="40"/>
  <c r="H21" i="28"/>
  <c r="I21" i="28"/>
  <c r="J21" i="28"/>
  <c r="K21" i="28"/>
  <c r="L21" i="28"/>
  <c r="M21" i="28"/>
  <c r="N21" i="28"/>
  <c r="M84" i="34"/>
  <c r="B89" i="34"/>
  <c r="M35" i="34"/>
  <c r="M36" i="34"/>
  <c r="C27" i="34"/>
  <c r="C28" i="34"/>
  <c r="E31" i="40"/>
  <c r="Z27" i="39"/>
  <c r="AB27" i="39"/>
  <c r="H53" i="34"/>
  <c r="G54" i="34"/>
  <c r="M9" i="23"/>
  <c r="Z26" i="39"/>
  <c r="AB26" i="39"/>
  <c r="Z7" i="39"/>
  <c r="AB7" i="39"/>
  <c r="D60" i="33"/>
  <c r="F39" i="13"/>
  <c r="G38" i="13"/>
  <c r="H78" i="33"/>
  <c r="I77" i="33"/>
  <c r="K75" i="34"/>
  <c r="K76" i="34"/>
  <c r="H22" i="33"/>
  <c r="I21" i="33"/>
  <c r="I31" i="19"/>
  <c r="Z29" i="39"/>
  <c r="AB29" i="39"/>
  <c r="K21" i="13"/>
  <c r="O21" i="13"/>
  <c r="AH8" i="39"/>
  <c r="AJ8" i="39"/>
  <c r="D22" i="3"/>
  <c r="B7" i="39"/>
  <c r="D36" i="3"/>
  <c r="D35" i="3"/>
  <c r="E35" i="3"/>
  <c r="F35" i="3"/>
  <c r="G35" i="3"/>
  <c r="D23" i="3"/>
  <c r="E23" i="3"/>
  <c r="F23" i="3"/>
  <c r="G23" i="3"/>
  <c r="D16" i="3"/>
  <c r="D37" i="3"/>
  <c r="E37" i="3"/>
  <c r="F37" i="3"/>
  <c r="G37" i="3"/>
  <c r="D39" i="3"/>
  <c r="E39" i="3"/>
  <c r="F39" i="3"/>
  <c r="G39" i="3"/>
  <c r="H39" i="3"/>
  <c r="F78" i="33"/>
  <c r="G14" i="33"/>
  <c r="H13" i="33"/>
  <c r="N51" i="34"/>
  <c r="N52" i="34"/>
  <c r="G59" i="33"/>
  <c r="G60" i="33"/>
  <c r="I51" i="33"/>
  <c r="I52" i="33"/>
  <c r="F9" i="3"/>
  <c r="G9" i="3"/>
  <c r="H9" i="3"/>
  <c r="R7" i="39"/>
  <c r="T7" i="39"/>
  <c r="H35" i="3"/>
  <c r="H23" i="3"/>
  <c r="H37" i="3"/>
  <c r="L11" i="19"/>
  <c r="O66" i="33"/>
  <c r="D68" i="33"/>
  <c r="Z15" i="39"/>
  <c r="AB15" i="39"/>
  <c r="J14" i="13"/>
  <c r="I15" i="13"/>
  <c r="K84" i="33"/>
  <c r="J75" i="34"/>
  <c r="F38" i="33"/>
  <c r="G37" i="33"/>
  <c r="K19" i="33"/>
  <c r="K20" i="33"/>
  <c r="M27" i="33"/>
  <c r="M28" i="33"/>
  <c r="BA46" i="39"/>
  <c r="I86" i="33"/>
  <c r="J85" i="33"/>
  <c r="F83" i="34"/>
  <c r="F84" i="34"/>
  <c r="F62" i="34"/>
  <c r="G61" i="34"/>
  <c r="H45" i="33"/>
  <c r="G46" i="33"/>
  <c r="H83" i="33"/>
  <c r="H84" i="33"/>
  <c r="N67" i="33"/>
  <c r="N68" i="33"/>
  <c r="H13" i="13"/>
  <c r="H18" i="35"/>
  <c r="B9" i="37"/>
  <c r="C25" i="38"/>
  <c r="F49" i="3"/>
  <c r="G49" i="3"/>
  <c r="H49" i="3"/>
  <c r="O84" i="13"/>
  <c r="AL7" i="39"/>
  <c r="AN7" i="39"/>
  <c r="AL26" i="39"/>
  <c r="AN26" i="39"/>
  <c r="M11" i="33"/>
  <c r="M12" i="33"/>
  <c r="G13" i="34"/>
  <c r="H76" i="34"/>
  <c r="K22" i="13"/>
  <c r="E52" i="34"/>
  <c r="H83" i="34"/>
  <c r="H84" i="34"/>
  <c r="J68" i="34"/>
  <c r="K43" i="33"/>
  <c r="K90" i="33"/>
  <c r="N35" i="33"/>
  <c r="N36" i="33"/>
  <c r="H29" i="13"/>
  <c r="V8" i="39"/>
  <c r="X8" i="39"/>
  <c r="G69" i="34"/>
  <c r="F70" i="34"/>
  <c r="B16" i="28"/>
  <c r="B16" i="22"/>
  <c r="K13" i="13"/>
  <c r="M11" i="34"/>
  <c r="M12" i="34"/>
  <c r="C19" i="34"/>
  <c r="C20" i="34"/>
  <c r="D12" i="33"/>
  <c r="B19" i="38"/>
  <c r="F77" i="34"/>
  <c r="E78" i="34"/>
  <c r="L21" i="34"/>
  <c r="I43" i="19"/>
  <c r="Z41" i="39"/>
  <c r="AB41" i="39"/>
  <c r="M20" i="34"/>
  <c r="M68" i="34"/>
  <c r="E55" i="13"/>
  <c r="F54" i="13"/>
  <c r="E19" i="33"/>
  <c r="F11" i="33"/>
  <c r="F12" i="33"/>
  <c r="K8" i="32"/>
  <c r="K9" i="23"/>
  <c r="K28" i="33"/>
  <c r="G75" i="33"/>
  <c r="O74" i="33"/>
  <c r="BA37" i="39"/>
  <c r="C16" i="38"/>
  <c r="B16" i="38"/>
  <c r="F33" i="39"/>
  <c r="H33" i="39"/>
  <c r="I27" i="28"/>
  <c r="J27" i="28"/>
  <c r="K27" i="28"/>
  <c r="L27" i="28"/>
  <c r="M27" i="28"/>
  <c r="N59" i="34"/>
  <c r="N60" i="34"/>
  <c r="E52" i="33"/>
  <c r="E28" i="33"/>
  <c r="H67" i="33"/>
  <c r="H68" i="33"/>
  <c r="M76" i="33"/>
  <c r="BA50" i="39"/>
  <c r="J17" i="39"/>
  <c r="L17" i="39"/>
  <c r="C29" i="3"/>
  <c r="C74" i="3"/>
  <c r="D71" i="13"/>
  <c r="E70" i="13"/>
  <c r="H37" i="13"/>
  <c r="L37" i="13"/>
  <c r="O37" i="13"/>
  <c r="F45" i="13"/>
  <c r="E69" i="13"/>
  <c r="L69" i="13"/>
  <c r="N69" i="13"/>
  <c r="O69" i="13"/>
  <c r="H6" i="22"/>
  <c r="O10" i="33"/>
  <c r="G19" i="22"/>
  <c r="H19" i="22"/>
  <c r="I19" i="22"/>
  <c r="J19" i="22"/>
  <c r="K19" i="22"/>
  <c r="L19" i="22"/>
  <c r="M19" i="22"/>
  <c r="F12" i="39"/>
  <c r="I68" i="33"/>
  <c r="J28" i="33"/>
  <c r="L44" i="33"/>
  <c r="K6" i="28"/>
  <c r="M59" i="33"/>
  <c r="M90" i="33"/>
  <c r="N75" i="33"/>
  <c r="N76" i="33"/>
  <c r="E76" i="33"/>
  <c r="L75" i="33"/>
  <c r="L90" i="33"/>
  <c r="K10" i="22"/>
  <c r="L76" i="33"/>
  <c r="N53" i="13"/>
  <c r="E85" i="13"/>
  <c r="O85" i="13"/>
  <c r="E61" i="33"/>
  <c r="D62" i="33"/>
  <c r="C14" i="36"/>
  <c r="D6" i="28"/>
  <c r="O25" i="30"/>
  <c r="O12" i="13"/>
  <c r="F69" i="33"/>
  <c r="E70" i="33"/>
  <c r="H13" i="35"/>
  <c r="J3" i="35"/>
  <c r="J2" i="35"/>
  <c r="C9" i="36"/>
  <c r="O52" i="13"/>
  <c r="I53" i="13"/>
  <c r="F21" i="39"/>
  <c r="H21" i="39"/>
  <c r="AR47" i="39"/>
  <c r="BA47" i="39"/>
  <c r="AY47" i="39"/>
  <c r="N29" i="13"/>
  <c r="H77" i="13"/>
  <c r="O77" i="13"/>
  <c r="F36" i="39"/>
  <c r="H36" i="39"/>
  <c r="D45" i="13"/>
  <c r="F31" i="39"/>
  <c r="H31" i="39"/>
  <c r="F40" i="39"/>
  <c r="H40" i="39"/>
  <c r="G27" i="34"/>
  <c r="G28" i="34"/>
  <c r="O26" i="34"/>
  <c r="O53" i="13"/>
  <c r="J92" i="13"/>
  <c r="I43" i="34"/>
  <c r="I44" i="34"/>
  <c r="I11" i="33"/>
  <c r="I12" i="33"/>
  <c r="O12" i="33"/>
  <c r="O68" i="33"/>
  <c r="C50" i="19"/>
  <c r="C11" i="19"/>
  <c r="C51" i="19"/>
  <c r="F23" i="39"/>
  <c r="H23" i="39"/>
  <c r="J10" i="22"/>
  <c r="K91" i="33"/>
  <c r="K59" i="34"/>
  <c r="K60" i="34"/>
  <c r="G35" i="33"/>
  <c r="G36" i="33"/>
  <c r="O34" i="33"/>
  <c r="N19" i="33"/>
  <c r="N20" i="33"/>
  <c r="J51" i="34"/>
  <c r="J43" i="34"/>
  <c r="J27" i="34"/>
  <c r="J90" i="34"/>
  <c r="I10" i="28"/>
  <c r="K40" i="31"/>
  <c r="J52" i="34"/>
  <c r="E75" i="34"/>
  <c r="E76" i="34"/>
  <c r="G54" i="13"/>
  <c r="F55" i="13"/>
  <c r="G77" i="34"/>
  <c r="F78" i="34"/>
  <c r="H13" i="34"/>
  <c r="G14" i="34"/>
  <c r="L43" i="34"/>
  <c r="L44" i="34"/>
  <c r="AP9" i="39"/>
  <c r="I22" i="33"/>
  <c r="J21" i="33"/>
  <c r="I92" i="13"/>
  <c r="AD27" i="39"/>
  <c r="AF27" i="39"/>
  <c r="I27" i="34"/>
  <c r="I28" i="34"/>
  <c r="G23" i="40"/>
  <c r="Z24" i="39"/>
  <c r="AB24" i="39"/>
  <c r="L86" i="13"/>
  <c r="K87" i="13"/>
  <c r="J31" i="39"/>
  <c r="L31" i="39"/>
  <c r="J32" i="39"/>
  <c r="L32" i="39"/>
  <c r="F32" i="39"/>
  <c r="H32" i="39"/>
  <c r="G69" i="33"/>
  <c r="F70" i="33"/>
  <c r="G27" i="19"/>
  <c r="F61" i="33"/>
  <c r="E62" i="33"/>
  <c r="G27" i="33"/>
  <c r="G28" i="33"/>
  <c r="I27" i="33"/>
  <c r="I28" i="33"/>
  <c r="N27" i="33"/>
  <c r="N28" i="33"/>
  <c r="O28" i="33"/>
  <c r="O26" i="33"/>
  <c r="L45" i="13"/>
  <c r="O45" i="13"/>
  <c r="G21" i="19"/>
  <c r="H21" i="19"/>
  <c r="I21" i="19"/>
  <c r="J21" i="19"/>
  <c r="K21" i="19"/>
  <c r="L21" i="19"/>
  <c r="G22" i="19"/>
  <c r="H22" i="19"/>
  <c r="I22" i="19"/>
  <c r="J22" i="19"/>
  <c r="K22" i="19"/>
  <c r="L22" i="19"/>
  <c r="H27" i="19"/>
  <c r="I27" i="19"/>
  <c r="J27" i="19"/>
  <c r="K27" i="19"/>
  <c r="L27" i="19"/>
  <c r="J31" i="19"/>
  <c r="K31" i="19"/>
  <c r="L31" i="19"/>
  <c r="J36" i="19"/>
  <c r="K36" i="19"/>
  <c r="L36" i="19"/>
  <c r="J43" i="19"/>
  <c r="K43" i="19"/>
  <c r="L43" i="19"/>
  <c r="L50" i="19"/>
  <c r="L51" i="19"/>
  <c r="L59" i="34"/>
  <c r="L60" i="34"/>
  <c r="H12" i="39"/>
  <c r="C15" i="37"/>
  <c r="N51" i="33"/>
  <c r="N52" i="33"/>
  <c r="N27" i="28"/>
  <c r="G76" i="33"/>
  <c r="D75" i="34"/>
  <c r="D76" i="34"/>
  <c r="F75" i="34"/>
  <c r="F76" i="34"/>
  <c r="E20" i="33"/>
  <c r="E8" i="21"/>
  <c r="J14" i="39"/>
  <c r="L14" i="39"/>
  <c r="V14" i="39"/>
  <c r="X14" i="39"/>
  <c r="H8" i="21"/>
  <c r="AH39" i="39"/>
  <c r="AJ39" i="39"/>
  <c r="L91" i="33"/>
  <c r="E43" i="34"/>
  <c r="E44" i="34"/>
  <c r="O90" i="13"/>
  <c r="H92" i="13"/>
  <c r="H90" i="33"/>
  <c r="G10" i="22"/>
  <c r="I40" i="32"/>
  <c r="I45" i="33"/>
  <c r="H46" i="33"/>
  <c r="J76" i="34"/>
  <c r="AD15" i="39"/>
  <c r="AF15" i="39"/>
  <c r="N59" i="33"/>
  <c r="O59" i="33"/>
  <c r="C14" i="21"/>
  <c r="E36" i="3"/>
  <c r="O68" i="13"/>
  <c r="O11" i="33"/>
  <c r="AD29" i="39"/>
  <c r="AF29" i="39"/>
  <c r="H38" i="13"/>
  <c r="G39" i="13"/>
  <c r="E28" i="40"/>
  <c r="N27" i="34"/>
  <c r="N28" i="34"/>
  <c r="D27" i="34"/>
  <c r="D28" i="34"/>
  <c r="K27" i="34"/>
  <c r="K28" i="34"/>
  <c r="J29" i="13"/>
  <c r="O29" i="13"/>
  <c r="E30" i="40"/>
  <c r="N45" i="28"/>
  <c r="G30" i="40"/>
  <c r="AD34" i="39"/>
  <c r="AF34" i="39"/>
  <c r="I30" i="34"/>
  <c r="J29" i="34"/>
  <c r="M30" i="33"/>
  <c r="N29" i="33"/>
  <c r="N30" i="33"/>
  <c r="O30" i="33"/>
  <c r="F83" i="33"/>
  <c r="O82" i="33"/>
  <c r="L92" i="13"/>
  <c r="I19" i="33"/>
  <c r="I20" i="33"/>
  <c r="N8" i="21"/>
  <c r="AT14" i="39"/>
  <c r="K85" i="33"/>
  <c r="J86" i="33"/>
  <c r="J15" i="13"/>
  <c r="K14" i="13"/>
  <c r="H14" i="33"/>
  <c r="I13" i="33"/>
  <c r="E16" i="3"/>
  <c r="M27" i="34"/>
  <c r="M90" i="34"/>
  <c r="L10" i="28"/>
  <c r="N40" i="31"/>
  <c r="O30" i="23"/>
  <c r="H78" i="13"/>
  <c r="G79" i="13"/>
  <c r="E47" i="13"/>
  <c r="F46" i="13"/>
  <c r="E43" i="33"/>
  <c r="O42" i="33"/>
  <c r="B50" i="19"/>
  <c r="B51" i="19"/>
  <c r="F13" i="13"/>
  <c r="O13" i="13"/>
  <c r="C31" i="21"/>
  <c r="G19" i="33"/>
  <c r="O19" i="33"/>
  <c r="G51" i="33"/>
  <c r="O51" i="33"/>
  <c r="M40" i="32"/>
  <c r="K11" i="22"/>
  <c r="M60" i="33"/>
  <c r="N60" i="33"/>
  <c r="O60" i="33"/>
  <c r="J19" i="39"/>
  <c r="L19" i="39"/>
  <c r="N19" i="22"/>
  <c r="I35" i="33"/>
  <c r="I36" i="33"/>
  <c r="O58" i="33"/>
  <c r="E92" i="13"/>
  <c r="E71" i="13"/>
  <c r="F70" i="13"/>
  <c r="D51" i="34"/>
  <c r="D52" i="34"/>
  <c r="J33" i="39"/>
  <c r="L33" i="39"/>
  <c r="L75" i="34"/>
  <c r="L76" i="34"/>
  <c r="O74" i="34"/>
  <c r="AD41" i="39"/>
  <c r="AF41" i="39"/>
  <c r="C8" i="23"/>
  <c r="C16" i="22"/>
  <c r="C8" i="30"/>
  <c r="C16" i="28"/>
  <c r="G70" i="34"/>
  <c r="H69" i="34"/>
  <c r="K44" i="33"/>
  <c r="K23" i="13"/>
  <c r="L22" i="13"/>
  <c r="K43" i="34"/>
  <c r="K90" i="34"/>
  <c r="J10" i="28"/>
  <c r="L40" i="31"/>
  <c r="K13" i="30"/>
  <c r="H91" i="33"/>
  <c r="G62" i="34"/>
  <c r="H61" i="34"/>
  <c r="H37" i="33"/>
  <c r="G38" i="33"/>
  <c r="E22" i="3"/>
  <c r="D26" i="3"/>
  <c r="J77" i="33"/>
  <c r="I78" i="33"/>
  <c r="I53" i="34"/>
  <c r="H54" i="34"/>
  <c r="E27" i="34"/>
  <c r="F27" i="34"/>
  <c r="H27" i="34"/>
  <c r="L27" i="34"/>
  <c r="O27" i="34"/>
  <c r="F28" i="34"/>
  <c r="AH28" i="39"/>
  <c r="AJ28" i="39"/>
  <c r="G24" i="40"/>
  <c r="AP35" i="39"/>
  <c r="AR35" i="39"/>
  <c r="H40" i="3"/>
  <c r="G13" i="21"/>
  <c r="F13" i="21"/>
  <c r="M45" i="34"/>
  <c r="L46" i="34"/>
  <c r="G34" i="40"/>
  <c r="H31" i="13"/>
  <c r="I30" i="13"/>
  <c r="D15" i="36"/>
  <c r="AY36" i="39"/>
  <c r="J40" i="39"/>
  <c r="L40" i="39"/>
  <c r="F36" i="32"/>
  <c r="E14" i="23"/>
  <c r="J21" i="39"/>
  <c r="L21" i="39"/>
  <c r="F6" i="28"/>
  <c r="O5" i="34"/>
  <c r="I43" i="33"/>
  <c r="I44" i="33"/>
  <c r="I75" i="34"/>
  <c r="I76" i="34"/>
  <c r="F43" i="34"/>
  <c r="F44" i="34"/>
  <c r="C91" i="33"/>
  <c r="D7" i="39"/>
  <c r="H90" i="34"/>
  <c r="H28" i="34"/>
  <c r="G83" i="33"/>
  <c r="G84" i="33"/>
  <c r="O89" i="33"/>
  <c r="L10" i="22"/>
  <c r="M91" i="33"/>
  <c r="J12" i="39"/>
  <c r="H6" i="28"/>
  <c r="I75" i="33"/>
  <c r="I76" i="33"/>
  <c r="N83" i="33"/>
  <c r="N90" i="33"/>
  <c r="M10" i="22"/>
  <c r="O40" i="32"/>
  <c r="O91" i="13"/>
  <c r="N75" i="34"/>
  <c r="N90" i="34"/>
  <c r="M10" i="28"/>
  <c r="O40" i="31"/>
  <c r="O18" i="33"/>
  <c r="M21" i="34"/>
  <c r="L22" i="34"/>
  <c r="O50" i="33"/>
  <c r="K92" i="13"/>
  <c r="I8" i="21"/>
  <c r="Z14" i="39"/>
  <c r="AB14" i="39"/>
  <c r="G8" i="21"/>
  <c r="C16" i="36"/>
  <c r="D43" i="34"/>
  <c r="D44" i="34"/>
  <c r="J44" i="34"/>
  <c r="F90" i="34"/>
  <c r="E10" i="28"/>
  <c r="G40" i="31"/>
  <c r="O67" i="33"/>
  <c r="E40" i="32"/>
  <c r="O44" i="13"/>
  <c r="D92" i="13"/>
  <c r="F24" i="3"/>
  <c r="G24" i="3"/>
  <c r="H24" i="3"/>
  <c r="I24" i="3"/>
  <c r="J24" i="3"/>
  <c r="K24" i="3"/>
  <c r="L24" i="3"/>
  <c r="M24" i="3"/>
  <c r="N24" i="3"/>
  <c r="O24" i="3"/>
  <c r="C24" i="32"/>
  <c r="D24" i="32"/>
  <c r="E24" i="32"/>
  <c r="C90" i="34"/>
  <c r="L28" i="34"/>
  <c r="J28" i="34"/>
  <c r="M28" i="34"/>
  <c r="G92" i="13"/>
  <c r="G28" i="40"/>
  <c r="K36" i="31"/>
  <c r="J14" i="30"/>
  <c r="G33" i="40"/>
  <c r="E34" i="40"/>
  <c r="AP45" i="39"/>
  <c r="AR45" i="39"/>
  <c r="M47" i="19"/>
  <c r="AT45" i="39"/>
  <c r="N47" i="19"/>
  <c r="AH44" i="39"/>
  <c r="AJ44" i="39"/>
  <c r="J86" i="34"/>
  <c r="K85" i="34"/>
  <c r="AP30" i="39"/>
  <c r="AR30" i="39"/>
  <c r="C23" i="40"/>
  <c r="AP13" i="39"/>
  <c r="AR13" i="39"/>
  <c r="AT13" i="39"/>
  <c r="M38" i="34"/>
  <c r="N37" i="34"/>
  <c r="N38" i="34"/>
  <c r="O38" i="34"/>
  <c r="O30" i="30"/>
  <c r="E90" i="33"/>
  <c r="F90" i="33"/>
  <c r="G90" i="33"/>
  <c r="I90" i="33"/>
  <c r="O90" i="33"/>
  <c r="B90" i="33"/>
  <c r="I2" i="22"/>
  <c r="D91" i="33"/>
  <c r="E91" i="33"/>
  <c r="F91" i="33"/>
  <c r="G91" i="33"/>
  <c r="I91" i="33"/>
  <c r="N91" i="33"/>
  <c r="O91" i="33"/>
  <c r="B91" i="33"/>
  <c r="G10" i="28"/>
  <c r="I40" i="31"/>
  <c r="H91" i="34"/>
  <c r="AL44" i="39"/>
  <c r="AN44" i="39"/>
  <c r="D31" i="21"/>
  <c r="D40" i="21"/>
  <c r="AH7" i="39"/>
  <c r="AJ7" i="39"/>
  <c r="BA7" i="39"/>
  <c r="I39" i="3"/>
  <c r="J39" i="3"/>
  <c r="K39" i="3"/>
  <c r="L39" i="3"/>
  <c r="M39" i="3"/>
  <c r="N39" i="3"/>
  <c r="O39" i="3"/>
  <c r="C39" i="32"/>
  <c r="D39" i="32"/>
  <c r="E39" i="32"/>
  <c r="F39" i="32"/>
  <c r="G39" i="32"/>
  <c r="H39" i="32"/>
  <c r="I39" i="32"/>
  <c r="J39" i="32"/>
  <c r="K39" i="32"/>
  <c r="L39" i="32"/>
  <c r="M39" i="32"/>
  <c r="N39" i="32"/>
  <c r="O39" i="32"/>
  <c r="C39" i="31"/>
  <c r="D39" i="31"/>
  <c r="E39" i="31"/>
  <c r="F39" i="31"/>
  <c r="G39" i="31"/>
  <c r="H39" i="31"/>
  <c r="I39" i="31"/>
  <c r="J39" i="31"/>
  <c r="K39" i="31"/>
  <c r="L39" i="31"/>
  <c r="M39" i="31"/>
  <c r="N39" i="31"/>
  <c r="O39" i="31"/>
  <c r="I38" i="3"/>
  <c r="J38" i="3"/>
  <c r="K38" i="3"/>
  <c r="L38" i="3"/>
  <c r="M38" i="3"/>
  <c r="N38" i="3"/>
  <c r="O38" i="3"/>
  <c r="C38" i="32"/>
  <c r="D38" i="32"/>
  <c r="E38" i="32"/>
  <c r="F38" i="32"/>
  <c r="G38" i="32"/>
  <c r="H38" i="32"/>
  <c r="I38" i="32"/>
  <c r="J38" i="32"/>
  <c r="K38" i="32"/>
  <c r="L38" i="32"/>
  <c r="M38" i="32"/>
  <c r="N38" i="32"/>
  <c r="O38" i="32"/>
  <c r="C38" i="31"/>
  <c r="D38" i="31"/>
  <c r="E38" i="31"/>
  <c r="F38" i="31"/>
  <c r="G38" i="31"/>
  <c r="H38" i="31"/>
  <c r="I38" i="31"/>
  <c r="J38" i="31"/>
  <c r="K38" i="31"/>
  <c r="L38" i="31"/>
  <c r="M38" i="31"/>
  <c r="N38" i="31"/>
  <c r="O38" i="31"/>
  <c r="AH26" i="39"/>
  <c r="AJ26" i="39"/>
  <c r="BA26" i="39"/>
  <c r="J11" i="19"/>
  <c r="I19" i="34"/>
  <c r="I20" i="34"/>
  <c r="I35" i="34"/>
  <c r="I36" i="34"/>
  <c r="L12" i="39"/>
  <c r="G35" i="34"/>
  <c r="G36" i="34"/>
  <c r="O34" i="34"/>
  <c r="I31" i="13"/>
  <c r="J30" i="13"/>
  <c r="L90" i="34"/>
  <c r="K10" i="28"/>
  <c r="M40" i="31"/>
  <c r="M13" i="30"/>
  <c r="E10" i="22"/>
  <c r="G40" i="32"/>
  <c r="O83" i="33"/>
  <c r="C16" i="37"/>
  <c r="AY45" i="39"/>
  <c r="AV45" i="39"/>
  <c r="BA45" i="39"/>
  <c r="AV13" i="39"/>
  <c r="BA13" i="39"/>
  <c r="AY13" i="39"/>
  <c r="L36" i="31"/>
  <c r="K14" i="30"/>
  <c r="F91" i="34"/>
  <c r="M22" i="34"/>
  <c r="N21" i="34"/>
  <c r="N22" i="34"/>
  <c r="N76" i="34"/>
  <c r="H10" i="22"/>
  <c r="J40" i="32"/>
  <c r="I59" i="34"/>
  <c r="I60" i="34"/>
  <c r="N40" i="32"/>
  <c r="M13" i="23"/>
  <c r="L11" i="22"/>
  <c r="D40" i="32"/>
  <c r="B11" i="22"/>
  <c r="G43" i="34"/>
  <c r="G44" i="34"/>
  <c r="K44" i="34"/>
  <c r="O44" i="34"/>
  <c r="G11" i="34"/>
  <c r="G12" i="34"/>
  <c r="O10" i="34"/>
  <c r="G36" i="32"/>
  <c r="F14" i="23"/>
  <c r="E28" i="34"/>
  <c r="O28" i="34"/>
  <c r="J53" i="34"/>
  <c r="I54" i="34"/>
  <c r="F22" i="3"/>
  <c r="E26" i="3"/>
  <c r="C11" i="22"/>
  <c r="E8" i="32"/>
  <c r="I37" i="33"/>
  <c r="H38" i="33"/>
  <c r="L23" i="13"/>
  <c r="M22" i="13"/>
  <c r="L13" i="30"/>
  <c r="G52" i="33"/>
  <c r="O52" i="33"/>
  <c r="C40" i="21"/>
  <c r="F16" i="3"/>
  <c r="K11" i="19"/>
  <c r="AL8" i="39"/>
  <c r="AN8" i="39"/>
  <c r="F84" i="33"/>
  <c r="K29" i="34"/>
  <c r="J30" i="34"/>
  <c r="AH34" i="39"/>
  <c r="AJ34" i="39"/>
  <c r="AH29" i="39"/>
  <c r="AJ29" i="39"/>
  <c r="V7" i="39"/>
  <c r="G11" i="19"/>
  <c r="I49" i="3"/>
  <c r="J49" i="3"/>
  <c r="K49" i="3"/>
  <c r="L49" i="3"/>
  <c r="M49" i="3"/>
  <c r="N49" i="3"/>
  <c r="O49" i="3"/>
  <c r="C49" i="32"/>
  <c r="D49" i="32"/>
  <c r="E49" i="32"/>
  <c r="F49" i="32"/>
  <c r="G49" i="32"/>
  <c r="H49" i="32"/>
  <c r="I49" i="32"/>
  <c r="J49" i="32"/>
  <c r="K49" i="32"/>
  <c r="L49" i="32"/>
  <c r="M49" i="32"/>
  <c r="N49" i="32"/>
  <c r="O49" i="32"/>
  <c r="C49" i="31"/>
  <c r="D49" i="31"/>
  <c r="E49" i="31"/>
  <c r="F49" i="31"/>
  <c r="G49" i="31"/>
  <c r="H49" i="31"/>
  <c r="I49" i="31"/>
  <c r="J49" i="31"/>
  <c r="K49" i="31"/>
  <c r="L49" i="31"/>
  <c r="M49" i="31"/>
  <c r="N49" i="31"/>
  <c r="O49" i="31"/>
  <c r="I9" i="3"/>
  <c r="J9" i="3"/>
  <c r="K9" i="3"/>
  <c r="L9" i="3"/>
  <c r="M9" i="3"/>
  <c r="N9" i="3"/>
  <c r="O9" i="3"/>
  <c r="C9" i="32"/>
  <c r="D9" i="32"/>
  <c r="E9" i="32"/>
  <c r="F9" i="32"/>
  <c r="G9" i="32"/>
  <c r="H9" i="32"/>
  <c r="I9" i="32"/>
  <c r="J9" i="32"/>
  <c r="K9" i="32"/>
  <c r="L9" i="32"/>
  <c r="M9" i="32"/>
  <c r="N9" i="32"/>
  <c r="O9" i="32"/>
  <c r="C9" i="31"/>
  <c r="D9" i="31"/>
  <c r="E9" i="31"/>
  <c r="F9" i="31"/>
  <c r="G9" i="31"/>
  <c r="H9" i="31"/>
  <c r="I9" i="31"/>
  <c r="J9" i="31"/>
  <c r="K9" i="31"/>
  <c r="L9" i="31"/>
  <c r="M9" i="31"/>
  <c r="N9" i="31"/>
  <c r="O9" i="31"/>
  <c r="I35" i="3"/>
  <c r="J35" i="3"/>
  <c r="K35" i="3"/>
  <c r="L35" i="3"/>
  <c r="M35" i="3"/>
  <c r="N35" i="3"/>
  <c r="O35" i="3"/>
  <c r="C35" i="32"/>
  <c r="D35" i="32"/>
  <c r="E35" i="32"/>
  <c r="F35" i="32"/>
  <c r="G35" i="32"/>
  <c r="H35" i="32"/>
  <c r="I35" i="32"/>
  <c r="J35" i="32"/>
  <c r="K35" i="32"/>
  <c r="L35" i="32"/>
  <c r="M35" i="32"/>
  <c r="N35" i="32"/>
  <c r="O35" i="32"/>
  <c r="C35" i="31"/>
  <c r="D35" i="31"/>
  <c r="E35" i="31"/>
  <c r="F35" i="31"/>
  <c r="G35" i="31"/>
  <c r="H35" i="31"/>
  <c r="I35" i="31"/>
  <c r="J35" i="31"/>
  <c r="K35" i="31"/>
  <c r="L35" i="31"/>
  <c r="M35" i="31"/>
  <c r="N35" i="31"/>
  <c r="O35" i="31"/>
  <c r="I23" i="3"/>
  <c r="J23" i="3"/>
  <c r="K23" i="3"/>
  <c r="L23" i="3"/>
  <c r="M23" i="3"/>
  <c r="N23" i="3"/>
  <c r="O23" i="3"/>
  <c r="C23" i="32"/>
  <c r="D23" i="32"/>
  <c r="E23" i="32"/>
  <c r="F23" i="32"/>
  <c r="G23" i="32"/>
  <c r="H23" i="32"/>
  <c r="I23" i="32"/>
  <c r="J23" i="32"/>
  <c r="K23" i="32"/>
  <c r="L23" i="32"/>
  <c r="M23" i="32"/>
  <c r="N23" i="32"/>
  <c r="O23" i="32"/>
  <c r="C23" i="31"/>
  <c r="D23" i="31"/>
  <c r="E23" i="31"/>
  <c r="F23" i="31"/>
  <c r="G23" i="31"/>
  <c r="H23" i="31"/>
  <c r="I23" i="31"/>
  <c r="J23" i="31"/>
  <c r="K23" i="31"/>
  <c r="L23" i="31"/>
  <c r="M23" i="31"/>
  <c r="N23" i="31"/>
  <c r="O23" i="31"/>
  <c r="I34" i="3"/>
  <c r="J34" i="3"/>
  <c r="K34" i="3"/>
  <c r="L34" i="3"/>
  <c r="M34" i="3"/>
  <c r="N34" i="3"/>
  <c r="O34" i="3"/>
  <c r="C34" i="32"/>
  <c r="D34" i="32"/>
  <c r="E34" i="32"/>
  <c r="F34" i="32"/>
  <c r="G34" i="32"/>
  <c r="H34" i="32"/>
  <c r="I34" i="32"/>
  <c r="J34" i="32"/>
  <c r="K34" i="32"/>
  <c r="L34" i="32"/>
  <c r="M34" i="32"/>
  <c r="N34" i="32"/>
  <c r="O34" i="32"/>
  <c r="C34" i="31"/>
  <c r="D34" i="31"/>
  <c r="E34" i="31"/>
  <c r="F34" i="31"/>
  <c r="G34" i="31"/>
  <c r="H34" i="31"/>
  <c r="I34" i="31"/>
  <c r="J34" i="31"/>
  <c r="K34" i="31"/>
  <c r="L34" i="31"/>
  <c r="M34" i="31"/>
  <c r="N34" i="31"/>
  <c r="O34" i="31"/>
  <c r="I37" i="3"/>
  <c r="J37" i="3"/>
  <c r="K37" i="3"/>
  <c r="L37" i="3"/>
  <c r="M37" i="3"/>
  <c r="N37" i="3"/>
  <c r="O37" i="3"/>
  <c r="C37" i="32"/>
  <c r="D37" i="32"/>
  <c r="E37" i="32"/>
  <c r="F37" i="32"/>
  <c r="G37" i="32"/>
  <c r="H37" i="32"/>
  <c r="I37" i="32"/>
  <c r="J37" i="32"/>
  <c r="K37" i="32"/>
  <c r="L37" i="32"/>
  <c r="M37" i="32"/>
  <c r="N37" i="32"/>
  <c r="O37" i="32"/>
  <c r="C37" i="31"/>
  <c r="D37" i="31"/>
  <c r="E37" i="31"/>
  <c r="F37" i="31"/>
  <c r="G37" i="31"/>
  <c r="H37" i="31"/>
  <c r="I37" i="31"/>
  <c r="J37" i="31"/>
  <c r="K37" i="31"/>
  <c r="L37" i="31"/>
  <c r="M37" i="31"/>
  <c r="N37" i="31"/>
  <c r="O37" i="31"/>
  <c r="N9" i="19"/>
  <c r="I11" i="3"/>
  <c r="J11" i="3"/>
  <c r="K11" i="3"/>
  <c r="L11" i="3"/>
  <c r="M11" i="3"/>
  <c r="N11" i="3"/>
  <c r="O11" i="3"/>
  <c r="C11" i="32"/>
  <c r="D11" i="32"/>
  <c r="E11" i="32"/>
  <c r="F11" i="32"/>
  <c r="G11" i="32"/>
  <c r="H11" i="32"/>
  <c r="I11" i="32"/>
  <c r="J11" i="32"/>
  <c r="K11" i="32"/>
  <c r="L11" i="32"/>
  <c r="M11" i="32"/>
  <c r="N11" i="32"/>
  <c r="O11" i="32"/>
  <c r="C11" i="31"/>
  <c r="D11" i="31"/>
  <c r="E11" i="31"/>
  <c r="F11" i="31"/>
  <c r="G11" i="31"/>
  <c r="H11" i="31"/>
  <c r="I11" i="31"/>
  <c r="J11" i="31"/>
  <c r="K11" i="31"/>
  <c r="L11" i="31"/>
  <c r="M11" i="31"/>
  <c r="N11" i="31"/>
  <c r="O11" i="31"/>
  <c r="I8" i="3"/>
  <c r="I40" i="3"/>
  <c r="N92" i="13"/>
  <c r="V25" i="39"/>
  <c r="X25" i="39"/>
  <c r="AR9" i="39"/>
  <c r="I13" i="34"/>
  <c r="H14" i="34"/>
  <c r="E90" i="34"/>
  <c r="D10" i="28"/>
  <c r="F40" i="31"/>
  <c r="K91" i="34"/>
  <c r="AD8" i="39"/>
  <c r="AF8" i="39"/>
  <c r="I11" i="19"/>
  <c r="K86" i="34"/>
  <c r="L85" i="34"/>
  <c r="M91" i="34"/>
  <c r="N13" i="23"/>
  <c r="D10" i="22"/>
  <c r="F10" i="22"/>
  <c r="N10" i="22"/>
  <c r="G52" i="26"/>
  <c r="G55" i="26"/>
  <c r="C40" i="31"/>
  <c r="I78" i="13"/>
  <c r="H79" i="13"/>
  <c r="J13" i="33"/>
  <c r="I14" i="33"/>
  <c r="V20" i="39"/>
  <c r="X20" i="39"/>
  <c r="O8" i="21"/>
  <c r="J91" i="34"/>
  <c r="V22" i="39"/>
  <c r="X22" i="39"/>
  <c r="R8" i="39"/>
  <c r="T8" i="39"/>
  <c r="F13" i="30"/>
  <c r="N13" i="30"/>
  <c r="B10" i="28"/>
  <c r="D90" i="34"/>
  <c r="C10" i="28"/>
  <c r="G83" i="34"/>
  <c r="G75" i="34"/>
  <c r="G67" i="34"/>
  <c r="G59" i="34"/>
  <c r="G51" i="34"/>
  <c r="G19" i="34"/>
  <c r="G90" i="34"/>
  <c r="F10" i="28"/>
  <c r="I83" i="34"/>
  <c r="I67" i="34"/>
  <c r="I51" i="34"/>
  <c r="I11" i="34"/>
  <c r="I90" i="34"/>
  <c r="H10" i="28"/>
  <c r="N10" i="28"/>
  <c r="I52" i="26"/>
  <c r="I55" i="26"/>
  <c r="F92" i="13"/>
  <c r="O92" i="13"/>
  <c r="N10" i="19"/>
  <c r="I52" i="34"/>
  <c r="I12" i="34"/>
  <c r="G84" i="34"/>
  <c r="O82" i="34"/>
  <c r="O67" i="34"/>
  <c r="O66" i="34"/>
  <c r="N45" i="34"/>
  <c r="N46" i="34"/>
  <c r="M46" i="34"/>
  <c r="O46" i="34"/>
  <c r="AT35" i="39"/>
  <c r="K77" i="33"/>
  <c r="J78" i="33"/>
  <c r="I61" i="34"/>
  <c r="H62" i="34"/>
  <c r="L91" i="34"/>
  <c r="F71" i="13"/>
  <c r="G70" i="13"/>
  <c r="L40" i="32"/>
  <c r="L13" i="23"/>
  <c r="N9" i="22"/>
  <c r="F47" i="13"/>
  <c r="G46" i="13"/>
  <c r="K86" i="33"/>
  <c r="L85" i="33"/>
  <c r="I38" i="13"/>
  <c r="H39" i="13"/>
  <c r="AH15" i="39"/>
  <c r="AJ15" i="39"/>
  <c r="E40" i="31"/>
  <c r="G70" i="33"/>
  <c r="H69" i="33"/>
  <c r="AD24" i="39"/>
  <c r="AF24" i="39"/>
  <c r="AH27" i="39"/>
  <c r="AJ27" i="39"/>
  <c r="E91" i="34"/>
  <c r="O36" i="33"/>
  <c r="K13" i="23"/>
  <c r="J11" i="22"/>
  <c r="C91" i="34"/>
  <c r="I8" i="32"/>
  <c r="G11" i="22"/>
  <c r="O75" i="34"/>
  <c r="G76" i="34"/>
  <c r="D11" i="19"/>
  <c r="J8" i="39"/>
  <c r="L8" i="39"/>
  <c r="O43" i="33"/>
  <c r="F40" i="32"/>
  <c r="E13" i="23"/>
  <c r="B91" i="13"/>
  <c r="I2" i="19"/>
  <c r="B92" i="13"/>
  <c r="F62" i="33"/>
  <c r="G61" i="33"/>
  <c r="J22" i="33"/>
  <c r="K21" i="33"/>
  <c r="H54" i="13"/>
  <c r="G55" i="13"/>
  <c r="AT30" i="39"/>
  <c r="F8" i="39"/>
  <c r="H8" i="39"/>
  <c r="O43" i="34"/>
  <c r="D16" i="36"/>
  <c r="O22" i="34"/>
  <c r="N91" i="34"/>
  <c r="N84" i="33"/>
  <c r="I68" i="34"/>
  <c r="H40" i="32"/>
  <c r="G13" i="23"/>
  <c r="O51" i="34"/>
  <c r="G52" i="34"/>
  <c r="O52" i="34"/>
  <c r="G60" i="34"/>
  <c r="O58" i="34"/>
  <c r="G20" i="34"/>
  <c r="O20" i="34"/>
  <c r="O19" i="34"/>
  <c r="O18" i="34"/>
  <c r="AL28" i="39"/>
  <c r="AN28" i="39"/>
  <c r="I69" i="34"/>
  <c r="H70" i="34"/>
  <c r="D16" i="28"/>
  <c r="D8" i="30"/>
  <c r="D8" i="23"/>
  <c r="D16" i="22"/>
  <c r="F24" i="32"/>
  <c r="AH41" i="39"/>
  <c r="AJ41" i="39"/>
  <c r="O50" i="34"/>
  <c r="G20" i="33"/>
  <c r="O20" i="33"/>
  <c r="E44" i="33"/>
  <c r="O44" i="33"/>
  <c r="K15" i="13"/>
  <c r="L14" i="13"/>
  <c r="AV14" i="39"/>
  <c r="BA14" i="39"/>
  <c r="AY14" i="39"/>
  <c r="D14" i="21"/>
  <c r="F36" i="3"/>
  <c r="I46" i="33"/>
  <c r="J45" i="33"/>
  <c r="AL39" i="39"/>
  <c r="AN39" i="39"/>
  <c r="O76" i="34"/>
  <c r="O76" i="33"/>
  <c r="O27" i="33"/>
  <c r="M86" i="13"/>
  <c r="L87" i="13"/>
  <c r="H11" i="19"/>
  <c r="Z8" i="39"/>
  <c r="AB8" i="39"/>
  <c r="G78" i="34"/>
  <c r="H77" i="34"/>
  <c r="O35" i="33"/>
  <c r="I8" i="31"/>
  <c r="G11" i="28"/>
  <c r="O75" i="33"/>
  <c r="O42" i="34"/>
  <c r="C19" i="40"/>
  <c r="B8" i="18"/>
  <c r="C11" i="18"/>
  <c r="C31" i="40"/>
  <c r="E18" i="40"/>
  <c r="O49" i="22"/>
  <c r="O16" i="22"/>
  <c r="O18" i="22"/>
  <c r="O45" i="22"/>
  <c r="N11" i="22"/>
  <c r="N51" i="22"/>
  <c r="N53" i="22"/>
  <c r="O53" i="22"/>
  <c r="O41" i="22"/>
  <c r="O51" i="22"/>
  <c r="G24" i="26"/>
  <c r="O30" i="22"/>
  <c r="O38" i="22"/>
  <c r="O42" i="22"/>
  <c r="C23" i="18"/>
  <c r="O40" i="22"/>
  <c r="O39" i="22"/>
  <c r="O10" i="22"/>
  <c r="O28" i="22"/>
  <c r="O35" i="22"/>
  <c r="O36" i="22"/>
  <c r="O20" i="22"/>
  <c r="O14" i="22"/>
  <c r="O33" i="22"/>
  <c r="O34" i="22"/>
  <c r="O44" i="22"/>
  <c r="O46" i="22"/>
  <c r="O48" i="22"/>
  <c r="O37" i="22"/>
  <c r="O43" i="22"/>
  <c r="O31" i="22"/>
  <c r="O50" i="22"/>
  <c r="O22" i="22"/>
  <c r="O32" i="22"/>
  <c r="O21" i="22"/>
  <c r="O11" i="22"/>
  <c r="G21" i="26"/>
  <c r="O23" i="22"/>
  <c r="O47" i="22"/>
  <c r="O52" i="22"/>
  <c r="O24" i="22"/>
  <c r="O25" i="22"/>
  <c r="O9" i="22"/>
  <c r="O29" i="22"/>
  <c r="O15" i="22"/>
  <c r="O27" i="22"/>
  <c r="O19" i="22"/>
  <c r="O17" i="22"/>
  <c r="O26" i="22"/>
  <c r="AL27" i="39"/>
  <c r="AN27" i="39"/>
  <c r="M85" i="33"/>
  <c r="L86" i="33"/>
  <c r="AY35" i="39"/>
  <c r="AV35" i="39"/>
  <c r="BA35" i="39"/>
  <c r="V17" i="39"/>
  <c r="X17" i="39"/>
  <c r="AL9" i="39"/>
  <c r="N22" i="13"/>
  <c r="N23" i="13"/>
  <c r="M23" i="13"/>
  <c r="O23" i="13"/>
  <c r="H36" i="32"/>
  <c r="G14" i="23"/>
  <c r="E8" i="31"/>
  <c r="C11" i="28"/>
  <c r="Z9" i="39"/>
  <c r="AP39" i="39"/>
  <c r="AR39" i="39"/>
  <c r="O60" i="34"/>
  <c r="J40" i="31"/>
  <c r="D51" i="39"/>
  <c r="AL41" i="39"/>
  <c r="AN41" i="39"/>
  <c r="J69" i="34"/>
  <c r="I70" i="34"/>
  <c r="AP28" i="39"/>
  <c r="AR28" i="39"/>
  <c r="AT28" i="39"/>
  <c r="O59" i="34"/>
  <c r="AY30" i="39"/>
  <c r="AV30" i="39"/>
  <c r="BA30" i="39"/>
  <c r="J9" i="39"/>
  <c r="I69" i="33"/>
  <c r="H70" i="33"/>
  <c r="J38" i="13"/>
  <c r="I39" i="13"/>
  <c r="G71" i="13"/>
  <c r="H70" i="13"/>
  <c r="I62" i="34"/>
  <c r="J61" i="34"/>
  <c r="H11" i="22"/>
  <c r="J8" i="32"/>
  <c r="J9" i="23"/>
  <c r="L11" i="28"/>
  <c r="N8" i="31"/>
  <c r="O8" i="31"/>
  <c r="N9" i="30"/>
  <c r="V26" i="39"/>
  <c r="G16" i="3"/>
  <c r="C47" i="21"/>
  <c r="I38" i="33"/>
  <c r="J37" i="33"/>
  <c r="J54" i="34"/>
  <c r="K53" i="34"/>
  <c r="O11" i="34"/>
  <c r="O8" i="32"/>
  <c r="M11" i="22"/>
  <c r="G8" i="31"/>
  <c r="E11" i="28"/>
  <c r="O35" i="34"/>
  <c r="AH9" i="39"/>
  <c r="K45" i="33"/>
  <c r="J46" i="33"/>
  <c r="I91" i="34"/>
  <c r="G62" i="33"/>
  <c r="H61" i="33"/>
  <c r="H40" i="31"/>
  <c r="G13" i="30"/>
  <c r="O83" i="34"/>
  <c r="J14" i="33"/>
  <c r="K13" i="33"/>
  <c r="AD9" i="39"/>
  <c r="J13" i="34"/>
  <c r="I14" i="34"/>
  <c r="V9" i="39"/>
  <c r="E8" i="23"/>
  <c r="E16" i="22"/>
  <c r="E8" i="30"/>
  <c r="E16" i="28"/>
  <c r="I84" i="34"/>
  <c r="O84" i="34"/>
  <c r="D10" i="21"/>
  <c r="I54" i="13"/>
  <c r="H55" i="13"/>
  <c r="B11" i="28"/>
  <c r="D40" i="31"/>
  <c r="C13" i="30"/>
  <c r="D11" i="28"/>
  <c r="F8" i="31"/>
  <c r="AH24" i="39"/>
  <c r="AJ24" i="39"/>
  <c r="D13" i="30"/>
  <c r="AL15" i="39"/>
  <c r="AN15" i="39"/>
  <c r="F8" i="32"/>
  <c r="D11" i="22"/>
  <c r="M8" i="31"/>
  <c r="M9" i="30"/>
  <c r="K11" i="28"/>
  <c r="G68" i="34"/>
  <c r="O68" i="34"/>
  <c r="N8" i="39"/>
  <c r="P8" i="39"/>
  <c r="M11" i="19"/>
  <c r="P11" i="19"/>
  <c r="D13" i="23"/>
  <c r="I11" i="28"/>
  <c r="K8" i="31"/>
  <c r="Z20" i="39"/>
  <c r="AB20" i="39"/>
  <c r="L86" i="34"/>
  <c r="M85" i="34"/>
  <c r="AT8" i="39"/>
  <c r="X7" i="39"/>
  <c r="AY7" i="39"/>
  <c r="AL29" i="39"/>
  <c r="AN29" i="39"/>
  <c r="L29" i="34"/>
  <c r="K30" i="34"/>
  <c r="D9" i="23"/>
  <c r="E9" i="23"/>
  <c r="F26" i="3"/>
  <c r="G22" i="3"/>
  <c r="I13" i="23"/>
  <c r="J13" i="23"/>
  <c r="M36" i="31"/>
  <c r="L14" i="30"/>
  <c r="D91" i="34"/>
  <c r="J31" i="13"/>
  <c r="K30" i="13"/>
  <c r="M87" i="13"/>
  <c r="N86" i="13"/>
  <c r="N87" i="13"/>
  <c r="O87" i="13"/>
  <c r="E14" i="21"/>
  <c r="G36" i="3"/>
  <c r="Z25" i="39"/>
  <c r="AB25" i="39"/>
  <c r="J40" i="3"/>
  <c r="H13" i="21"/>
  <c r="AP44" i="39"/>
  <c r="AR44" i="39"/>
  <c r="AT44" i="39"/>
  <c r="H78" i="34"/>
  <c r="I77" i="34"/>
  <c r="G8" i="32"/>
  <c r="H8" i="32"/>
  <c r="G9" i="23"/>
  <c r="E11" i="22"/>
  <c r="L15" i="13"/>
  <c r="M14" i="13"/>
  <c r="N9" i="28"/>
  <c r="I46" i="26"/>
  <c r="I49" i="26"/>
  <c r="M11" i="28"/>
  <c r="F9" i="39"/>
  <c r="L21" i="33"/>
  <c r="K22" i="33"/>
  <c r="H9" i="23"/>
  <c r="F11" i="22"/>
  <c r="G47" i="13"/>
  <c r="H46" i="13"/>
  <c r="K78" i="33"/>
  <c r="L77" i="33"/>
  <c r="Z22" i="39"/>
  <c r="AB22" i="39"/>
  <c r="I79" i="13"/>
  <c r="J78" i="13"/>
  <c r="J11" i="28"/>
  <c r="L8" i="31"/>
  <c r="L9" i="30"/>
  <c r="E13" i="30"/>
  <c r="J8" i="3"/>
  <c r="H9" i="21"/>
  <c r="O16" i="19"/>
  <c r="O42" i="19"/>
  <c r="N11" i="19"/>
  <c r="O11" i="19"/>
  <c r="E21" i="26"/>
  <c r="O18" i="19"/>
  <c r="O44" i="19"/>
  <c r="O10" i="19"/>
  <c r="O30" i="19"/>
  <c r="O37" i="19"/>
  <c r="O23" i="19"/>
  <c r="O21" i="19"/>
  <c r="O40" i="19"/>
  <c r="O38" i="19"/>
  <c r="O26" i="19"/>
  <c r="O31" i="19"/>
  <c r="O27" i="19"/>
  <c r="C18" i="40"/>
  <c r="C20" i="40"/>
  <c r="O48" i="19"/>
  <c r="O39" i="19"/>
  <c r="O33" i="19"/>
  <c r="O52" i="19"/>
  <c r="O25" i="19"/>
  <c r="O24" i="19"/>
  <c r="O29" i="19"/>
  <c r="O34" i="19"/>
  <c r="O36" i="19"/>
  <c r="C6" i="18"/>
  <c r="O28" i="19"/>
  <c r="O20" i="19"/>
  <c r="O32" i="19"/>
  <c r="O15" i="19"/>
  <c r="O47" i="19"/>
  <c r="O43" i="19"/>
  <c r="N51" i="19"/>
  <c r="O51" i="19"/>
  <c r="E24" i="26"/>
  <c r="O22" i="19"/>
  <c r="O49" i="19"/>
  <c r="O17" i="19"/>
  <c r="O35" i="19"/>
  <c r="O46" i="19"/>
  <c r="N53" i="19"/>
  <c r="O53" i="19"/>
  <c r="O41" i="19"/>
  <c r="O9" i="19"/>
  <c r="O45" i="19"/>
  <c r="O50" i="19"/>
  <c r="O14" i="19"/>
  <c r="O19" i="19"/>
  <c r="H13" i="23"/>
  <c r="AL34" i="39"/>
  <c r="AN34" i="39"/>
  <c r="O84" i="33"/>
  <c r="O12" i="34"/>
  <c r="C17" i="37"/>
  <c r="O89" i="34"/>
  <c r="F13" i="23"/>
  <c r="O36" i="34"/>
  <c r="D47" i="21"/>
  <c r="M36" i="19"/>
  <c r="AT34" i="39"/>
  <c r="AP34" i="39"/>
  <c r="AR34" i="39"/>
  <c r="M21" i="33"/>
  <c r="L22" i="33"/>
  <c r="N14" i="13"/>
  <c r="N15" i="13"/>
  <c r="M15" i="13"/>
  <c r="O15" i="13"/>
  <c r="N85" i="34"/>
  <c r="N86" i="34"/>
  <c r="M86" i="34"/>
  <c r="O86" i="34"/>
  <c r="F16" i="28"/>
  <c r="F8" i="30"/>
  <c r="X9" i="39"/>
  <c r="AF9" i="39"/>
  <c r="V40" i="39"/>
  <c r="X40" i="39"/>
  <c r="I70" i="33"/>
  <c r="J69" i="33"/>
  <c r="O90" i="34"/>
  <c r="B90" i="34"/>
  <c r="I2" i="28"/>
  <c r="G91" i="34"/>
  <c r="O91" i="34"/>
  <c r="B91" i="34"/>
  <c r="K8" i="3"/>
  <c r="J9" i="21"/>
  <c r="AD22" i="39"/>
  <c r="AF22" i="39"/>
  <c r="L78" i="33"/>
  <c r="M77" i="33"/>
  <c r="H47" i="13"/>
  <c r="I46" i="13"/>
  <c r="I78" i="34"/>
  <c r="J77" i="34"/>
  <c r="F14" i="21"/>
  <c r="H36" i="3"/>
  <c r="H13" i="30"/>
  <c r="I13" i="30"/>
  <c r="J13" i="30"/>
  <c r="O13" i="30"/>
  <c r="G26" i="3"/>
  <c r="H22" i="3"/>
  <c r="AV8" i="39"/>
  <c r="BA8" i="39"/>
  <c r="AY8" i="39"/>
  <c r="F9" i="23"/>
  <c r="F9" i="30"/>
  <c r="I55" i="13"/>
  <c r="J54" i="13"/>
  <c r="L45" i="33"/>
  <c r="K46" i="33"/>
  <c r="H16" i="3"/>
  <c r="H71" i="13"/>
  <c r="I70" i="13"/>
  <c r="C17" i="36"/>
  <c r="AY28" i="39"/>
  <c r="AV28" i="39"/>
  <c r="BA28" i="39"/>
  <c r="AB9" i="39"/>
  <c r="Z17" i="39"/>
  <c r="AB17" i="39"/>
  <c r="D23" i="18"/>
  <c r="B25" i="18"/>
  <c r="C28" i="18"/>
  <c r="C29" i="18"/>
  <c r="D29" i="18"/>
  <c r="G27" i="18"/>
  <c r="D28" i="18"/>
  <c r="C32" i="18"/>
  <c r="D32" i="18"/>
  <c r="AD25" i="39"/>
  <c r="AF25" i="39"/>
  <c r="AD20" i="39"/>
  <c r="AF20" i="39"/>
  <c r="H8" i="31"/>
  <c r="H9" i="30"/>
  <c r="F11" i="28"/>
  <c r="H11" i="28"/>
  <c r="P11" i="28"/>
  <c r="AP15" i="39"/>
  <c r="AR15" i="39"/>
  <c r="AT15" i="39"/>
  <c r="F10" i="21"/>
  <c r="F8" i="23"/>
  <c r="F16" i="22"/>
  <c r="J8" i="31"/>
  <c r="AP41" i="39"/>
  <c r="AR41" i="39"/>
  <c r="M43" i="19"/>
  <c r="AT41" i="39"/>
  <c r="I9" i="21"/>
  <c r="V33" i="39"/>
  <c r="X33" i="39"/>
  <c r="C53" i="19"/>
  <c r="D6" i="21"/>
  <c r="K40" i="3"/>
  <c r="I13" i="21"/>
  <c r="N36" i="31"/>
  <c r="M14" i="30"/>
  <c r="M31" i="19"/>
  <c r="AT29" i="39"/>
  <c r="AP29" i="39"/>
  <c r="AR29" i="39"/>
  <c r="AL24" i="39"/>
  <c r="AN24" i="39"/>
  <c r="E10" i="21"/>
  <c r="L13" i="33"/>
  <c r="K14" i="33"/>
  <c r="AJ9" i="39"/>
  <c r="G46" i="26"/>
  <c r="G49" i="26"/>
  <c r="C8" i="31"/>
  <c r="C9" i="30"/>
  <c r="N9" i="23"/>
  <c r="X26" i="39"/>
  <c r="AY26" i="39"/>
  <c r="K61" i="34"/>
  <c r="J62" i="34"/>
  <c r="AT39" i="39"/>
  <c r="E9" i="30"/>
  <c r="D9" i="30"/>
  <c r="AN9" i="39"/>
  <c r="N85" i="33"/>
  <c r="N86" i="33"/>
  <c r="M86" i="33"/>
  <c r="O86" i="33"/>
  <c r="G24" i="32"/>
  <c r="H24" i="32"/>
  <c r="C18" i="37"/>
  <c r="K31" i="13"/>
  <c r="L30" i="13"/>
  <c r="L53" i="34"/>
  <c r="K54" i="34"/>
  <c r="L9" i="39"/>
  <c r="V12" i="39"/>
  <c r="P11" i="22"/>
  <c r="C15" i="18"/>
  <c r="D15" i="18"/>
  <c r="D6" i="18"/>
  <c r="C12" i="18"/>
  <c r="D12" i="18"/>
  <c r="D11" i="18"/>
  <c r="J79" i="13"/>
  <c r="K78" i="13"/>
  <c r="H9" i="39"/>
  <c r="AV44" i="39"/>
  <c r="BA44" i="39"/>
  <c r="AY44" i="39"/>
  <c r="V21" i="39"/>
  <c r="X21" i="39"/>
  <c r="L30" i="34"/>
  <c r="M29" i="34"/>
  <c r="AT9" i="39"/>
  <c r="V31" i="39"/>
  <c r="X31" i="39"/>
  <c r="K9" i="30"/>
  <c r="K13" i="34"/>
  <c r="J14" i="34"/>
  <c r="H62" i="33"/>
  <c r="I61" i="33"/>
  <c r="G9" i="30"/>
  <c r="E19" i="40"/>
  <c r="J38" i="33"/>
  <c r="K37" i="33"/>
  <c r="K38" i="13"/>
  <c r="J39" i="13"/>
  <c r="I9" i="23"/>
  <c r="J70" i="34"/>
  <c r="K69" i="34"/>
  <c r="V19" i="39"/>
  <c r="X19" i="39"/>
  <c r="I36" i="32"/>
  <c r="H14" i="23"/>
  <c r="AP27" i="39"/>
  <c r="AR27" i="39"/>
  <c r="E20" i="40"/>
  <c r="G31" i="18"/>
  <c r="E35" i="18"/>
  <c r="G29" i="18"/>
  <c r="L38" i="13"/>
  <c r="K39" i="13"/>
  <c r="Z31" i="39"/>
  <c r="AB31" i="39"/>
  <c r="Z32" i="39"/>
  <c r="AB32" i="39"/>
  <c r="C40" i="18"/>
  <c r="O49" i="28"/>
  <c r="G18" i="40"/>
  <c r="G19" i="40"/>
  <c r="G20" i="40"/>
  <c r="O38" i="28"/>
  <c r="O27" i="28"/>
  <c r="O40" i="28"/>
  <c r="O39" i="28"/>
  <c r="O41" i="28"/>
  <c r="O15" i="28"/>
  <c r="O46" i="28"/>
  <c r="O10" i="28"/>
  <c r="O45" i="28"/>
  <c r="O43" i="28"/>
  <c r="N11" i="28"/>
  <c r="O11" i="28"/>
  <c r="I21" i="26"/>
  <c r="O34" i="28"/>
  <c r="O17" i="28"/>
  <c r="O28" i="28"/>
  <c r="O52" i="28"/>
  <c r="O37" i="28"/>
  <c r="O22" i="28"/>
  <c r="O35" i="28"/>
  <c r="O31" i="28"/>
  <c r="O36" i="28"/>
  <c r="N51" i="28"/>
  <c r="O51" i="28"/>
  <c r="I24" i="26"/>
  <c r="O29" i="28"/>
  <c r="O26" i="28"/>
  <c r="O25" i="28"/>
  <c r="O14" i="28"/>
  <c r="O42" i="28"/>
  <c r="O23" i="28"/>
  <c r="O24" i="28"/>
  <c r="O21" i="28"/>
  <c r="O32" i="28"/>
  <c r="O48" i="28"/>
  <c r="O20" i="28"/>
  <c r="O9" i="28"/>
  <c r="O19" i="28"/>
  <c r="O18" i="28"/>
  <c r="O16" i="28"/>
  <c r="O30" i="28"/>
  <c r="O44" i="28"/>
  <c r="O47" i="28"/>
  <c r="O33" i="28"/>
  <c r="N53" i="28"/>
  <c r="O53" i="28"/>
  <c r="O50" i="28"/>
  <c r="L54" i="34"/>
  <c r="M53" i="34"/>
  <c r="AP24" i="39"/>
  <c r="AR24" i="39"/>
  <c r="AT24" i="39"/>
  <c r="J13" i="21"/>
  <c r="L40" i="3"/>
  <c r="AY41" i="39"/>
  <c r="AV41" i="39"/>
  <c r="BA41" i="39"/>
  <c r="K69" i="33"/>
  <c r="J70" i="33"/>
  <c r="I62" i="33"/>
  <c r="J61" i="33"/>
  <c r="Z21" i="39"/>
  <c r="AB21" i="39"/>
  <c r="AT27" i="39"/>
  <c r="Z19" i="39"/>
  <c r="AB19" i="39"/>
  <c r="L37" i="33"/>
  <c r="K38" i="33"/>
  <c r="L78" i="13"/>
  <c r="K79" i="13"/>
  <c r="G12" i="18"/>
  <c r="E18" i="18"/>
  <c r="G14" i="18"/>
  <c r="G10" i="18"/>
  <c r="L14" i="33"/>
  <c r="M13" i="33"/>
  <c r="O36" i="31"/>
  <c r="G25" i="40"/>
  <c r="Z33" i="39"/>
  <c r="AB33" i="39"/>
  <c r="N43" i="19"/>
  <c r="J9" i="30"/>
  <c r="I9" i="30"/>
  <c r="O9" i="30"/>
  <c r="K77" i="34"/>
  <c r="J78" i="34"/>
  <c r="N77" i="33"/>
  <c r="N78" i="33"/>
  <c r="M78" i="33"/>
  <c r="N36" i="19"/>
  <c r="C26" i="40"/>
  <c r="Z12" i="39"/>
  <c r="L61" i="34"/>
  <c r="K62" i="34"/>
  <c r="J23" i="39"/>
  <c r="D50" i="19"/>
  <c r="D51" i="19"/>
  <c r="D53" i="19"/>
  <c r="E6" i="21"/>
  <c r="E19" i="21"/>
  <c r="E27" i="21"/>
  <c r="AY34" i="39"/>
  <c r="AV34" i="39"/>
  <c r="BA34" i="39"/>
  <c r="J36" i="32"/>
  <c r="I14" i="23"/>
  <c r="L13" i="34"/>
  <c r="K14" i="34"/>
  <c r="N29" i="34"/>
  <c r="N30" i="34"/>
  <c r="M30" i="34"/>
  <c r="X12" i="39"/>
  <c r="L31" i="13"/>
  <c r="M30" i="13"/>
  <c r="AY39" i="39"/>
  <c r="AV39" i="39"/>
  <c r="BA39" i="39"/>
  <c r="AY29" i="39"/>
  <c r="AV29" i="39"/>
  <c r="BA29" i="39"/>
  <c r="G10" i="21"/>
  <c r="AH20" i="39"/>
  <c r="AJ20" i="39"/>
  <c r="M45" i="33"/>
  <c r="L46" i="33"/>
  <c r="J55" i="13"/>
  <c r="K54" i="13"/>
  <c r="H26" i="3"/>
  <c r="I22" i="3"/>
  <c r="G14" i="21"/>
  <c r="I36" i="3"/>
  <c r="I47" i="13"/>
  <c r="J46" i="13"/>
  <c r="AH22" i="39"/>
  <c r="AJ22" i="39"/>
  <c r="G16" i="28"/>
  <c r="G8" i="30"/>
  <c r="N31" i="19"/>
  <c r="L69" i="34"/>
  <c r="K70" i="34"/>
  <c r="AV9" i="39"/>
  <c r="AY9" i="39"/>
  <c r="AH25" i="39"/>
  <c r="AJ25" i="39"/>
  <c r="AD17" i="39"/>
  <c r="AF17" i="39"/>
  <c r="I71" i="13"/>
  <c r="J70" i="13"/>
  <c r="V32" i="39"/>
  <c r="X32" i="39"/>
  <c r="C19" i="37"/>
  <c r="B42" i="18"/>
  <c r="C45" i="18"/>
  <c r="E31" i="21"/>
  <c r="G16" i="22"/>
  <c r="I24" i="32"/>
  <c r="G8" i="23"/>
  <c r="AV15" i="39"/>
  <c r="BA15" i="39"/>
  <c r="AY15" i="39"/>
  <c r="D17" i="36"/>
  <c r="I16" i="3"/>
  <c r="L8" i="3"/>
  <c r="K9" i="21"/>
  <c r="Z40" i="39"/>
  <c r="AB40" i="39"/>
  <c r="M22" i="33"/>
  <c r="N21" i="33"/>
  <c r="N22" i="33"/>
  <c r="O22" i="33"/>
  <c r="E23" i="40"/>
  <c r="L79" i="13"/>
  <c r="M78" i="13"/>
  <c r="AD19" i="39"/>
  <c r="AF19" i="39"/>
  <c r="AD40" i="39"/>
  <c r="AF40" i="39"/>
  <c r="J16" i="3"/>
  <c r="AL25" i="39"/>
  <c r="AN25" i="39"/>
  <c r="BA9" i="39"/>
  <c r="H8" i="30"/>
  <c r="H16" i="28"/>
  <c r="N45" i="33"/>
  <c r="N46" i="33"/>
  <c r="M46" i="33"/>
  <c r="O46" i="33"/>
  <c r="O30" i="34"/>
  <c r="O78" i="33"/>
  <c r="L69" i="33"/>
  <c r="K70" i="33"/>
  <c r="M40" i="3"/>
  <c r="K13" i="21"/>
  <c r="M54" i="34"/>
  <c r="N53" i="34"/>
  <c r="N54" i="34"/>
  <c r="K55" i="13"/>
  <c r="L54" i="13"/>
  <c r="L39" i="13"/>
  <c r="M38" i="13"/>
  <c r="M8" i="3"/>
  <c r="L9" i="21"/>
  <c r="H8" i="23"/>
  <c r="H16" i="22"/>
  <c r="E40" i="21"/>
  <c r="AH17" i="39"/>
  <c r="AJ17" i="39"/>
  <c r="L70" i="34"/>
  <c r="M69" i="34"/>
  <c r="AL22" i="39"/>
  <c r="AN22" i="39"/>
  <c r="AL20" i="39"/>
  <c r="AN20" i="39"/>
  <c r="M13" i="34"/>
  <c r="L14" i="34"/>
  <c r="AD12" i="39"/>
  <c r="K78" i="34"/>
  <c r="L77" i="34"/>
  <c r="N14" i="30"/>
  <c r="I58" i="26"/>
  <c r="I61" i="26"/>
  <c r="AD21" i="39"/>
  <c r="AF21" i="39"/>
  <c r="J62" i="33"/>
  <c r="K61" i="33"/>
  <c r="AV24" i="39"/>
  <c r="BA24" i="39"/>
  <c r="AY24" i="39"/>
  <c r="C20" i="37"/>
  <c r="J36" i="3"/>
  <c r="H14" i="21"/>
  <c r="L23" i="39"/>
  <c r="J71" i="13"/>
  <c r="K70" i="13"/>
  <c r="K46" i="13"/>
  <c r="J47" i="13"/>
  <c r="I26" i="3"/>
  <c r="J22" i="3"/>
  <c r="H10" i="21"/>
  <c r="N30" i="13"/>
  <c r="N31" i="13"/>
  <c r="M31" i="13"/>
  <c r="K36" i="32"/>
  <c r="J14" i="23"/>
  <c r="L62" i="34"/>
  <c r="M61" i="34"/>
  <c r="AB12" i="39"/>
  <c r="AD33" i="39"/>
  <c r="AF33" i="39"/>
  <c r="M14" i="33"/>
  <c r="N13" i="33"/>
  <c r="N14" i="33"/>
  <c r="L38" i="33"/>
  <c r="M37" i="33"/>
  <c r="AY27" i="39"/>
  <c r="AV27" i="39"/>
  <c r="BA27" i="39"/>
  <c r="C46" i="18"/>
  <c r="D46" i="18"/>
  <c r="G44" i="18"/>
  <c r="D40" i="18"/>
  <c r="C49" i="18"/>
  <c r="D49" i="18"/>
  <c r="D45" i="18"/>
  <c r="AD31" i="39"/>
  <c r="AF31" i="39"/>
  <c r="AD32" i="39"/>
  <c r="AF32" i="39"/>
  <c r="I14" i="21"/>
  <c r="K36" i="3"/>
  <c r="AP22" i="39"/>
  <c r="AR22" i="39"/>
  <c r="M38" i="33"/>
  <c r="N37" i="33"/>
  <c r="N38" i="33"/>
  <c r="O38" i="33"/>
  <c r="O14" i="33"/>
  <c r="L36" i="32"/>
  <c r="K14" i="23"/>
  <c r="O31" i="13"/>
  <c r="C21" i="37"/>
  <c r="AH12" i="39"/>
  <c r="AL17" i="39"/>
  <c r="AN17" i="39"/>
  <c r="N8" i="3"/>
  <c r="M54" i="13"/>
  <c r="L55" i="13"/>
  <c r="O54" i="34"/>
  <c r="I8" i="30"/>
  <c r="I16" i="28"/>
  <c r="AH40" i="39"/>
  <c r="AJ40" i="39"/>
  <c r="AH33" i="39"/>
  <c r="AJ33" i="39"/>
  <c r="M69" i="33"/>
  <c r="L70" i="33"/>
  <c r="K16" i="3"/>
  <c r="AH32" i="39"/>
  <c r="AJ32" i="39"/>
  <c r="AH31" i="39"/>
  <c r="AJ31" i="39"/>
  <c r="N61" i="34"/>
  <c r="N62" i="34"/>
  <c r="M62" i="34"/>
  <c r="I10" i="21"/>
  <c r="K47" i="13"/>
  <c r="L46" i="13"/>
  <c r="AH21" i="39"/>
  <c r="AJ21" i="39"/>
  <c r="N13" i="34"/>
  <c r="N14" i="34"/>
  <c r="M14" i="34"/>
  <c r="O14" i="34"/>
  <c r="N69" i="34"/>
  <c r="N70" i="34"/>
  <c r="M70" i="34"/>
  <c r="O70" i="34"/>
  <c r="I8" i="23"/>
  <c r="I16" i="22"/>
  <c r="M39" i="13"/>
  <c r="N38" i="13"/>
  <c r="N39" i="13"/>
  <c r="O39" i="13"/>
  <c r="C18" i="36"/>
  <c r="AH19" i="39"/>
  <c r="AJ19" i="39"/>
  <c r="J24" i="32"/>
  <c r="G46" i="18"/>
  <c r="G48" i="18"/>
  <c r="E52" i="18"/>
  <c r="AP25" i="39"/>
  <c r="AR25" i="39"/>
  <c r="M27" i="19"/>
  <c r="J26" i="3"/>
  <c r="K22" i="3"/>
  <c r="L70" i="13"/>
  <c r="K71" i="13"/>
  <c r="L61" i="33"/>
  <c r="K62" i="33"/>
  <c r="L78" i="34"/>
  <c r="M77" i="34"/>
  <c r="AF12" i="39"/>
  <c r="AP20" i="39"/>
  <c r="AR20" i="39"/>
  <c r="M22" i="19"/>
  <c r="E47" i="21"/>
  <c r="E42" i="21"/>
  <c r="L13" i="21"/>
  <c r="N40" i="3"/>
  <c r="N78" i="13"/>
  <c r="N79" i="13"/>
  <c r="M79" i="13"/>
  <c r="O79" i="13"/>
  <c r="M61" i="33"/>
  <c r="L62" i="33"/>
  <c r="K24" i="32"/>
  <c r="E50" i="19"/>
  <c r="E51" i="19"/>
  <c r="E53" i="19"/>
  <c r="O62" i="34"/>
  <c r="M36" i="32"/>
  <c r="L14" i="23"/>
  <c r="K26" i="3"/>
  <c r="L22" i="3"/>
  <c r="J8" i="23"/>
  <c r="J16" i="22"/>
  <c r="AL40" i="39"/>
  <c r="AN40" i="39"/>
  <c r="O8" i="3"/>
  <c r="AP17" i="39"/>
  <c r="AR17" i="39"/>
  <c r="AT17" i="39"/>
  <c r="AJ12" i="39"/>
  <c r="C22" i="37"/>
  <c r="AT25" i="39"/>
  <c r="N27" i="19"/>
  <c r="L47" i="13"/>
  <c r="M46" i="13"/>
  <c r="AL32" i="39"/>
  <c r="AN32" i="39"/>
  <c r="AL31" i="39"/>
  <c r="AN31" i="39"/>
  <c r="M70" i="33"/>
  <c r="N69" i="33"/>
  <c r="N70" i="33"/>
  <c r="O70" i="33"/>
  <c r="J16" i="28"/>
  <c r="J8" i="30"/>
  <c r="N54" i="13"/>
  <c r="N55" i="13"/>
  <c r="M55" i="13"/>
  <c r="J14" i="21"/>
  <c r="L36" i="3"/>
  <c r="M70" i="13"/>
  <c r="L71" i="13"/>
  <c r="F31" i="21"/>
  <c r="E45" i="21"/>
  <c r="M13" i="21"/>
  <c r="O40" i="3"/>
  <c r="AT20" i="39"/>
  <c r="N22" i="19"/>
  <c r="N77" i="34"/>
  <c r="N78" i="34"/>
  <c r="M78" i="34"/>
  <c r="AL19" i="39"/>
  <c r="AN19" i="39"/>
  <c r="D18" i="36"/>
  <c r="AL21" i="39"/>
  <c r="AN21" i="39"/>
  <c r="L16" i="3"/>
  <c r="AL33" i="39"/>
  <c r="AN33" i="39"/>
  <c r="M9" i="21"/>
  <c r="AL12" i="39"/>
  <c r="AT22" i="39"/>
  <c r="C33" i="40"/>
  <c r="AP12" i="39"/>
  <c r="N13" i="21"/>
  <c r="O13" i="21"/>
  <c r="C40" i="32"/>
  <c r="C13" i="23"/>
  <c r="O13" i="23"/>
  <c r="E52" i="26"/>
  <c r="E55" i="26"/>
  <c r="AP32" i="39"/>
  <c r="AR32" i="39"/>
  <c r="AP31" i="39"/>
  <c r="AR31" i="39"/>
  <c r="N46" i="13"/>
  <c r="N47" i="13"/>
  <c r="M47" i="13"/>
  <c r="AN12" i="39"/>
  <c r="M21" i="19"/>
  <c r="AP19" i="39"/>
  <c r="AR19" i="39"/>
  <c r="O78" i="34"/>
  <c r="M36" i="3"/>
  <c r="K14" i="21"/>
  <c r="AV25" i="39"/>
  <c r="BA25" i="39"/>
  <c r="AY25" i="39"/>
  <c r="C8" i="32"/>
  <c r="C9" i="23"/>
  <c r="O9" i="23"/>
  <c r="E46" i="26"/>
  <c r="E49" i="26"/>
  <c r="AP40" i="39"/>
  <c r="AR40" i="39"/>
  <c r="K16" i="22"/>
  <c r="K8" i="23"/>
  <c r="N48" i="39"/>
  <c r="N49" i="39"/>
  <c r="N51" i="39"/>
  <c r="AV22" i="39"/>
  <c r="BA22" i="39"/>
  <c r="AY22" i="39"/>
  <c r="AP33" i="39"/>
  <c r="AR33" i="39"/>
  <c r="J10" i="21"/>
  <c r="F40" i="21"/>
  <c r="M71" i="13"/>
  <c r="N70" i="13"/>
  <c r="N71" i="13"/>
  <c r="O55" i="13"/>
  <c r="K16" i="28"/>
  <c r="K8" i="30"/>
  <c r="N9" i="21"/>
  <c r="O9" i="21"/>
  <c r="L24" i="32"/>
  <c r="M24" i="32"/>
  <c r="M16" i="3"/>
  <c r="AP21" i="39"/>
  <c r="AR21" i="39"/>
  <c r="AT21" i="39"/>
  <c r="AV20" i="39"/>
  <c r="BA20" i="39"/>
  <c r="AY20" i="39"/>
  <c r="C23" i="37"/>
  <c r="AY17" i="39"/>
  <c r="AV17" i="39"/>
  <c r="BA17" i="39"/>
  <c r="M22" i="3"/>
  <c r="L26" i="3"/>
  <c r="N36" i="32"/>
  <c r="M14" i="23"/>
  <c r="M62" i="33"/>
  <c r="N61" i="33"/>
  <c r="N62" i="33"/>
  <c r="O62" i="33"/>
  <c r="O36" i="32"/>
  <c r="C19" i="36"/>
  <c r="AT40" i="39"/>
  <c r="C30" i="40"/>
  <c r="F6" i="21"/>
  <c r="F19" i="21"/>
  <c r="AT31" i="39"/>
  <c r="N16" i="3"/>
  <c r="L8" i="30"/>
  <c r="L16" i="28"/>
  <c r="K10" i="21"/>
  <c r="N22" i="3"/>
  <c r="M26" i="3"/>
  <c r="AY21" i="39"/>
  <c r="AV21" i="39"/>
  <c r="BA21" i="39"/>
  <c r="L16" i="22"/>
  <c r="N24" i="32"/>
  <c r="F47" i="21"/>
  <c r="AT33" i="39"/>
  <c r="O47" i="13"/>
  <c r="AR12" i="39"/>
  <c r="C24" i="37"/>
  <c r="O71" i="13"/>
  <c r="L8" i="23"/>
  <c r="N36" i="3"/>
  <c r="L14" i="21"/>
  <c r="AT19" i="39"/>
  <c r="N21" i="19"/>
  <c r="AT12" i="39"/>
  <c r="M14" i="21"/>
  <c r="O36" i="3"/>
  <c r="M16" i="22"/>
  <c r="O24" i="32"/>
  <c r="C24" i="31"/>
  <c r="D24" i="31"/>
  <c r="E24" i="31"/>
  <c r="F24" i="31"/>
  <c r="G24" i="31"/>
  <c r="H24" i="31"/>
  <c r="I24" i="31"/>
  <c r="J24" i="31"/>
  <c r="K24" i="31"/>
  <c r="L24" i="31"/>
  <c r="M24" i="31"/>
  <c r="N24" i="31"/>
  <c r="O16" i="3"/>
  <c r="AY31" i="39"/>
  <c r="AV31" i="39"/>
  <c r="BA31" i="39"/>
  <c r="C36" i="31"/>
  <c r="C14" i="30"/>
  <c r="O14" i="30"/>
  <c r="N14" i="23"/>
  <c r="G58" i="26"/>
  <c r="G61" i="26"/>
  <c r="AY12" i="39"/>
  <c r="AV12" i="39"/>
  <c r="AY33" i="39"/>
  <c r="AV33" i="39"/>
  <c r="BA33" i="39"/>
  <c r="G31" i="21"/>
  <c r="N26" i="3"/>
  <c r="O22" i="3"/>
  <c r="M8" i="30"/>
  <c r="M16" i="28"/>
  <c r="AT32" i="39"/>
  <c r="C25" i="40"/>
  <c r="AV40" i="39"/>
  <c r="BA40" i="39"/>
  <c r="AY40" i="39"/>
  <c r="D19" i="36"/>
  <c r="AV19" i="39"/>
  <c r="BA19" i="39"/>
  <c r="AY19" i="39"/>
  <c r="C24" i="40"/>
  <c r="M8" i="23"/>
  <c r="C25" i="37"/>
  <c r="F50" i="19"/>
  <c r="F51" i="19"/>
  <c r="F53" i="19"/>
  <c r="L10" i="21"/>
  <c r="E25" i="40"/>
  <c r="R48" i="39"/>
  <c r="R49" i="39"/>
  <c r="R51" i="39"/>
  <c r="N8" i="30"/>
  <c r="O8" i="30"/>
  <c r="N16" i="28"/>
  <c r="BA12" i="39"/>
  <c r="C16" i="32"/>
  <c r="G40" i="21"/>
  <c r="O24" i="31"/>
  <c r="N8" i="23"/>
  <c r="O8" i="23"/>
  <c r="N16" i="22"/>
  <c r="M10" i="21"/>
  <c r="AY32" i="39"/>
  <c r="AV32" i="39"/>
  <c r="BA32" i="39"/>
  <c r="C22" i="32"/>
  <c r="O26" i="3"/>
  <c r="C36" i="32"/>
  <c r="C14" i="23"/>
  <c r="O14" i="23"/>
  <c r="N14" i="21"/>
  <c r="O14" i="21"/>
  <c r="E58" i="26"/>
  <c r="E61" i="26"/>
  <c r="F45" i="21"/>
  <c r="C26" i="37"/>
  <c r="E40" i="26"/>
  <c r="E43" i="26"/>
  <c r="C27" i="37"/>
  <c r="G6" i="21"/>
  <c r="G19" i="21"/>
  <c r="C20" i="36"/>
  <c r="N10" i="21"/>
  <c r="O10" i="21"/>
  <c r="D22" i="32"/>
  <c r="C26" i="32"/>
  <c r="G47" i="21"/>
  <c r="D16" i="32"/>
  <c r="V23" i="39"/>
  <c r="C10" i="23"/>
  <c r="D26" i="32"/>
  <c r="E22" i="32"/>
  <c r="D20" i="36"/>
  <c r="E16" i="32"/>
  <c r="H31" i="21"/>
  <c r="C28" i="37"/>
  <c r="F16" i="32"/>
  <c r="X23" i="39"/>
  <c r="H40" i="21"/>
  <c r="E26" i="32"/>
  <c r="F22" i="32"/>
  <c r="C29" i="37"/>
  <c r="H47" i="21"/>
  <c r="C21" i="36"/>
  <c r="G16" i="32"/>
  <c r="F10" i="32"/>
  <c r="E10" i="23"/>
  <c r="G22" i="32"/>
  <c r="F26" i="32"/>
  <c r="C30" i="37"/>
  <c r="D10" i="23"/>
  <c r="D21" i="36"/>
  <c r="H16" i="32"/>
  <c r="Z23" i="39"/>
  <c r="G10" i="32"/>
  <c r="F10" i="23"/>
  <c r="I31" i="21"/>
  <c r="I40" i="21"/>
  <c r="C31" i="37"/>
  <c r="H22" i="32"/>
  <c r="G26" i="32"/>
  <c r="AB23" i="39"/>
  <c r="H26" i="32"/>
  <c r="I22" i="32"/>
  <c r="C32" i="37"/>
  <c r="I47" i="21"/>
  <c r="I16" i="32"/>
  <c r="H10" i="32"/>
  <c r="G10" i="23"/>
  <c r="C22" i="36"/>
  <c r="I10" i="32"/>
  <c r="H10" i="23"/>
  <c r="I26" i="32"/>
  <c r="J22" i="32"/>
  <c r="J16" i="32"/>
  <c r="C33" i="37"/>
  <c r="J26" i="32"/>
  <c r="K22" i="32"/>
  <c r="C34" i="37"/>
  <c r="AD23" i="39"/>
  <c r="D22" i="36"/>
  <c r="K16" i="32"/>
  <c r="J31" i="21"/>
  <c r="J40" i="21"/>
  <c r="J10" i="32"/>
  <c r="I10" i="23"/>
  <c r="K10" i="32"/>
  <c r="J10" i="23"/>
  <c r="L16" i="32"/>
  <c r="C35" i="37"/>
  <c r="C53" i="17"/>
  <c r="AF23" i="39"/>
  <c r="AF48" i="39"/>
  <c r="AF49" i="39"/>
  <c r="AF51" i="39"/>
  <c r="L22" i="32"/>
  <c r="K26" i="32"/>
  <c r="J47" i="21"/>
  <c r="M22" i="32"/>
  <c r="L26" i="32"/>
  <c r="C36" i="37"/>
  <c r="C23" i="36"/>
  <c r="D53" i="17"/>
  <c r="E53" i="17"/>
  <c r="M16" i="32"/>
  <c r="L10" i="32"/>
  <c r="K10" i="23"/>
  <c r="N16" i="32"/>
  <c r="K31" i="21"/>
  <c r="K40" i="21"/>
  <c r="D23" i="36"/>
  <c r="C37" i="37"/>
  <c r="M26" i="32"/>
  <c r="N22" i="32"/>
  <c r="M10" i="32"/>
  <c r="L10" i="23"/>
  <c r="AH23" i="39"/>
  <c r="AJ23" i="39"/>
  <c r="AJ48" i="39"/>
  <c r="AJ49" i="39"/>
  <c r="AJ51" i="39"/>
  <c r="C38" i="37"/>
  <c r="K47" i="21"/>
  <c r="O16" i="32"/>
  <c r="N10" i="32"/>
  <c r="M10" i="23"/>
  <c r="O22" i="32"/>
  <c r="N26" i="32"/>
  <c r="C22" i="31"/>
  <c r="O26" i="32"/>
  <c r="C39" i="37"/>
  <c r="C16" i="31"/>
  <c r="C24" i="36"/>
  <c r="O10" i="32"/>
  <c r="N10" i="23"/>
  <c r="O10" i="23"/>
  <c r="AL23" i="39"/>
  <c r="D16" i="31"/>
  <c r="L31" i="21"/>
  <c r="L40" i="21"/>
  <c r="D24" i="36"/>
  <c r="D46" i="3"/>
  <c r="C26" i="31"/>
  <c r="D22" i="31"/>
  <c r="G40" i="26"/>
  <c r="G43" i="26"/>
  <c r="C10" i="31"/>
  <c r="C40" i="37"/>
  <c r="E16" i="31"/>
  <c r="C41" i="37"/>
  <c r="D10" i="31"/>
  <c r="L47" i="21"/>
  <c r="D26" i="31"/>
  <c r="E22" i="31"/>
  <c r="AN23" i="39"/>
  <c r="AN48" i="39"/>
  <c r="AN49" i="39"/>
  <c r="AN51" i="39"/>
  <c r="F16" i="31"/>
  <c r="C25" i="36"/>
  <c r="F22" i="31"/>
  <c r="E26" i="31"/>
  <c r="E10" i="31"/>
  <c r="C42" i="37"/>
  <c r="C10" i="30"/>
  <c r="D25" i="36"/>
  <c r="AP23" i="39"/>
  <c r="L53" i="19"/>
  <c r="C43" i="37"/>
  <c r="C53" i="12"/>
  <c r="M31" i="21"/>
  <c r="M40" i="21"/>
  <c r="F10" i="31"/>
  <c r="E46" i="3"/>
  <c r="D10" i="30"/>
  <c r="F26" i="31"/>
  <c r="G22" i="31"/>
  <c r="G16" i="31"/>
  <c r="H16" i="31"/>
  <c r="M6" i="21"/>
  <c r="G10" i="31"/>
  <c r="F10" i="30"/>
  <c r="AR23" i="39"/>
  <c r="AR48" i="39"/>
  <c r="AR49" i="39"/>
  <c r="AR51" i="39"/>
  <c r="E10" i="30"/>
  <c r="H22" i="31"/>
  <c r="G26" i="31"/>
  <c r="M47" i="21"/>
  <c r="D53" i="12"/>
  <c r="C44" i="37"/>
  <c r="H26" i="31"/>
  <c r="I22" i="31"/>
  <c r="C53" i="16"/>
  <c r="C45" i="37"/>
  <c r="H10" i="31"/>
  <c r="G10" i="30"/>
  <c r="C26" i="36"/>
  <c r="E53" i="12"/>
  <c r="I16" i="31"/>
  <c r="AT23" i="39"/>
  <c r="J16" i="31"/>
  <c r="D26" i="36"/>
  <c r="D48" i="3"/>
  <c r="F46" i="3"/>
  <c r="D53" i="16"/>
  <c r="N31" i="21"/>
  <c r="I10" i="31"/>
  <c r="H10" i="30"/>
  <c r="C46" i="37"/>
  <c r="I26" i="31"/>
  <c r="J22" i="31"/>
  <c r="K16" i="31"/>
  <c r="J26" i="31"/>
  <c r="K22" i="31"/>
  <c r="C47" i="37"/>
  <c r="J10" i="31"/>
  <c r="I10" i="30"/>
  <c r="C29" i="40"/>
  <c r="N40" i="21"/>
  <c r="O31" i="21"/>
  <c r="O40" i="21"/>
  <c r="E53" i="16"/>
  <c r="AV23" i="39"/>
  <c r="AY23" i="39"/>
  <c r="BA23" i="39"/>
  <c r="N47" i="21"/>
  <c r="C44" i="40"/>
  <c r="C48" i="37"/>
  <c r="C27" i="36"/>
  <c r="D45" i="3"/>
  <c r="K10" i="31"/>
  <c r="K26" i="31"/>
  <c r="L22" i="31"/>
  <c r="L16" i="31"/>
  <c r="L26" i="31"/>
  <c r="M22" i="31"/>
  <c r="B50" i="22"/>
  <c r="B51" i="22"/>
  <c r="M16" i="31"/>
  <c r="D27" i="36"/>
  <c r="E48" i="3"/>
  <c r="G46" i="3"/>
  <c r="L10" i="31"/>
  <c r="K10" i="30"/>
  <c r="D33" i="3"/>
  <c r="D42" i="3"/>
  <c r="C31" i="23"/>
  <c r="J10" i="30"/>
  <c r="C49" i="37"/>
  <c r="A50" i="37"/>
  <c r="N16" i="31"/>
  <c r="C37" i="23"/>
  <c r="C50" i="37"/>
  <c r="A51" i="37"/>
  <c r="D47" i="3"/>
  <c r="D51" i="3"/>
  <c r="N22" i="31"/>
  <c r="M26" i="31"/>
  <c r="D54" i="3"/>
  <c r="M10" i="31"/>
  <c r="C28" i="36"/>
  <c r="N10" i="31"/>
  <c r="M10" i="30"/>
  <c r="E45" i="3"/>
  <c r="C44" i="23"/>
  <c r="O22" i="31"/>
  <c r="O26" i="31"/>
  <c r="N26" i="31"/>
  <c r="L10" i="30"/>
  <c r="C51" i="37"/>
  <c r="A52" i="37"/>
  <c r="O16" i="31"/>
  <c r="C52" i="37"/>
  <c r="A53" i="37"/>
  <c r="O10" i="31"/>
  <c r="N10" i="30"/>
  <c r="O10" i="30"/>
  <c r="I40" i="26"/>
  <c r="I43" i="26"/>
  <c r="D28" i="36"/>
  <c r="F48" i="3"/>
  <c r="H46" i="3"/>
  <c r="E33" i="3"/>
  <c r="E42" i="3"/>
  <c r="D31" i="23"/>
  <c r="I46" i="3"/>
  <c r="E47" i="3"/>
  <c r="E51" i="3"/>
  <c r="E54" i="3"/>
  <c r="A54" i="37"/>
  <c r="C53" i="37"/>
  <c r="D37" i="23"/>
  <c r="D44" i="23"/>
  <c r="J46" i="3"/>
  <c r="A55" i="37"/>
  <c r="C54" i="37"/>
  <c r="C29" i="36"/>
  <c r="F45" i="3"/>
  <c r="K46" i="3"/>
  <c r="A56" i="37"/>
  <c r="C55" i="37"/>
  <c r="D29" i="36"/>
  <c r="G48" i="3"/>
  <c r="E31" i="23"/>
  <c r="F33" i="3"/>
  <c r="F42" i="3"/>
  <c r="L46" i="3"/>
  <c r="C56" i="37"/>
  <c r="A57" i="37"/>
  <c r="F47" i="3"/>
  <c r="F51" i="3"/>
  <c r="F54" i="3"/>
  <c r="E37" i="23"/>
  <c r="M46" i="3"/>
  <c r="E44" i="23"/>
  <c r="C30" i="36"/>
  <c r="G45" i="3"/>
  <c r="A58" i="37"/>
  <c r="C57" i="37"/>
  <c r="G33" i="3"/>
  <c r="G42" i="3"/>
  <c r="F31" i="23"/>
  <c r="D30" i="36"/>
  <c r="H48" i="3"/>
  <c r="N46" i="3"/>
  <c r="C58" i="37"/>
  <c r="A59" i="37"/>
  <c r="C59" i="37"/>
  <c r="A60" i="37"/>
  <c r="F37" i="23"/>
  <c r="C54" i="17"/>
  <c r="G47" i="3"/>
  <c r="G51" i="3"/>
  <c r="G54" i="3"/>
  <c r="D54" i="17"/>
  <c r="H45" i="3"/>
  <c r="F44" i="23"/>
  <c r="C60" i="37"/>
  <c r="A61" i="37"/>
  <c r="C61" i="37"/>
  <c r="C31" i="36"/>
  <c r="O46" i="3"/>
  <c r="C46" i="32"/>
  <c r="D31" i="36"/>
  <c r="I48" i="3"/>
  <c r="H33" i="3"/>
  <c r="H42" i="3"/>
  <c r="G31" i="23"/>
  <c r="D46" i="32"/>
  <c r="H47" i="3"/>
  <c r="H51" i="3"/>
  <c r="H54" i="3"/>
  <c r="G37" i="23"/>
  <c r="C32" i="36"/>
  <c r="G44" i="23"/>
  <c r="E46" i="32"/>
  <c r="I45" i="3"/>
  <c r="F46" i="32"/>
  <c r="D32" i="36"/>
  <c r="J48" i="3"/>
  <c r="H31" i="23"/>
  <c r="H37" i="23"/>
  <c r="I33" i="3"/>
  <c r="I42" i="3"/>
  <c r="H44" i="23"/>
  <c r="G46" i="32"/>
  <c r="I47" i="3"/>
  <c r="I51" i="3"/>
  <c r="I54" i="3"/>
  <c r="C33" i="36"/>
  <c r="H46" i="32"/>
  <c r="J45" i="3"/>
  <c r="I46" i="32"/>
  <c r="J33" i="3"/>
  <c r="J42" i="3"/>
  <c r="I31" i="23"/>
  <c r="I37" i="23"/>
  <c r="D33" i="36"/>
  <c r="K48" i="3"/>
  <c r="I44" i="23"/>
  <c r="J47" i="3"/>
  <c r="J51" i="3"/>
  <c r="J54" i="3"/>
  <c r="J46" i="32"/>
  <c r="K46" i="32"/>
  <c r="K45" i="3"/>
  <c r="C34" i="36"/>
  <c r="L46" i="32"/>
  <c r="K33" i="3"/>
  <c r="K42" i="3"/>
  <c r="J31" i="23"/>
  <c r="J37" i="23"/>
  <c r="D34" i="36"/>
  <c r="L48" i="3"/>
  <c r="K47" i="3"/>
  <c r="K51" i="3"/>
  <c r="J44" i="23"/>
  <c r="M46" i="32"/>
  <c r="K54" i="3"/>
  <c r="D49" i="17"/>
  <c r="D55" i="17"/>
  <c r="D60" i="17"/>
  <c r="C55" i="17"/>
  <c r="C60" i="17"/>
  <c r="N46" i="32"/>
  <c r="E49" i="17"/>
  <c r="L45" i="3"/>
  <c r="C35" i="36"/>
  <c r="H14" i="17"/>
  <c r="O46" i="32"/>
  <c r="C46" i="31"/>
  <c r="I14" i="17"/>
  <c r="J14" i="17"/>
  <c r="K31" i="23"/>
  <c r="K37" i="23"/>
  <c r="L33" i="3"/>
  <c r="L42" i="3"/>
  <c r="D35" i="36"/>
  <c r="M48" i="3"/>
  <c r="L47" i="3"/>
  <c r="L51" i="3"/>
  <c r="L54" i="3"/>
  <c r="H15" i="17"/>
  <c r="I15" i="17"/>
  <c r="D46" i="31"/>
  <c r="J15" i="17"/>
  <c r="K44" i="23"/>
  <c r="C36" i="36"/>
  <c r="M45" i="3"/>
  <c r="E46" i="31"/>
  <c r="H16" i="17"/>
  <c r="I16" i="17"/>
  <c r="J16" i="17"/>
  <c r="H17" i="17"/>
  <c r="I17" i="17"/>
  <c r="J17" i="17"/>
  <c r="F46" i="31"/>
  <c r="L31" i="23"/>
  <c r="L37" i="23"/>
  <c r="M33" i="3"/>
  <c r="M42" i="3"/>
  <c r="D36" i="36"/>
  <c r="N48" i="3"/>
  <c r="H18" i="17"/>
  <c r="I18" i="17"/>
  <c r="J18" i="17"/>
  <c r="G46" i="31"/>
  <c r="M47" i="3"/>
  <c r="M51" i="3"/>
  <c r="M54" i="3"/>
  <c r="L44" i="23"/>
  <c r="C37" i="36"/>
  <c r="N45" i="3"/>
  <c r="H19" i="17"/>
  <c r="I19" i="17"/>
  <c r="H46" i="31"/>
  <c r="J19" i="17"/>
  <c r="C54" i="12"/>
  <c r="H20" i="17"/>
  <c r="I20" i="17"/>
  <c r="J20" i="17"/>
  <c r="I46" i="31"/>
  <c r="D37" i="36"/>
  <c r="O48" i="3"/>
  <c r="C48" i="32"/>
  <c r="N33" i="3"/>
  <c r="N42" i="3"/>
  <c r="M31" i="23"/>
  <c r="M37" i="23"/>
  <c r="M44" i="23"/>
  <c r="N47" i="3"/>
  <c r="N51" i="3"/>
  <c r="N54" i="3"/>
  <c r="J46" i="31"/>
  <c r="H21" i="17"/>
  <c r="I21" i="17"/>
  <c r="J21" i="17"/>
  <c r="D54" i="12"/>
  <c r="O45" i="3"/>
  <c r="C38" i="36"/>
  <c r="C54" i="16"/>
  <c r="H22" i="17"/>
  <c r="I22" i="17"/>
  <c r="J22" i="17"/>
  <c r="K46" i="31"/>
  <c r="D45" i="32"/>
  <c r="H23" i="17"/>
  <c r="I23" i="17"/>
  <c r="J23" i="17"/>
  <c r="L46" i="31"/>
  <c r="D54" i="16"/>
  <c r="O33" i="3"/>
  <c r="N31" i="23"/>
  <c r="C45" i="32"/>
  <c r="D38" i="36"/>
  <c r="D48" i="32"/>
  <c r="N37" i="23"/>
  <c r="O31" i="23"/>
  <c r="O37" i="23"/>
  <c r="O42" i="3"/>
  <c r="C33" i="32"/>
  <c r="C42" i="32"/>
  <c r="O47" i="3"/>
  <c r="D38" i="16"/>
  <c r="E29" i="40"/>
  <c r="H24" i="17"/>
  <c r="I24" i="17"/>
  <c r="J24" i="17"/>
  <c r="M46" i="31"/>
  <c r="E45" i="32"/>
  <c r="F45" i="32"/>
  <c r="H25" i="17"/>
  <c r="C56" i="17"/>
  <c r="I25" i="17"/>
  <c r="J25" i="17"/>
  <c r="N46" i="31"/>
  <c r="D56" i="17"/>
  <c r="D33" i="32"/>
  <c r="D42" i="32"/>
  <c r="D47" i="32"/>
  <c r="D51" i="32"/>
  <c r="D54" i="32"/>
  <c r="C31" i="30"/>
  <c r="D39" i="16"/>
  <c r="C39" i="36"/>
  <c r="D31" i="30"/>
  <c r="D37" i="30"/>
  <c r="C47" i="32"/>
  <c r="C51" i="32"/>
  <c r="O51" i="3"/>
  <c r="O54" i="3"/>
  <c r="C54" i="32"/>
  <c r="N44" i="23"/>
  <c r="E44" i="40"/>
  <c r="B53" i="19"/>
  <c r="D60" i="3"/>
  <c r="E60" i="3"/>
  <c r="F60" i="3"/>
  <c r="G60" i="3"/>
  <c r="H60" i="3"/>
  <c r="G50" i="19"/>
  <c r="G51" i="19"/>
  <c r="G53" i="19"/>
  <c r="I60" i="3"/>
  <c r="H50" i="19"/>
  <c r="H51" i="19"/>
  <c r="H53" i="19"/>
  <c r="J60" i="3"/>
  <c r="I50" i="19"/>
  <c r="I51" i="19"/>
  <c r="I53" i="19"/>
  <c r="K60" i="3"/>
  <c r="J50" i="19"/>
  <c r="J51" i="19"/>
  <c r="J53" i="19"/>
  <c r="L60" i="3"/>
  <c r="K50" i="19"/>
  <c r="K51" i="19"/>
  <c r="K53" i="19"/>
  <c r="M60" i="3"/>
  <c r="N60" i="3"/>
  <c r="M50" i="19"/>
  <c r="M51" i="19"/>
  <c r="M53" i="19"/>
  <c r="O60" i="3"/>
  <c r="O62" i="3"/>
  <c r="O66" i="3"/>
  <c r="F17" i="3"/>
  <c r="G17" i="3"/>
  <c r="H17" i="3"/>
  <c r="I17" i="3"/>
  <c r="J17" i="3"/>
  <c r="K17" i="3"/>
  <c r="L17" i="3"/>
  <c r="M17" i="3"/>
  <c r="N17" i="3"/>
  <c r="O17" i="3"/>
  <c r="O19" i="3"/>
  <c r="O7" i="3"/>
  <c r="O13" i="3"/>
  <c r="E10" i="26"/>
  <c r="E13" i="26"/>
  <c r="E33" i="32"/>
  <c r="E42" i="32"/>
  <c r="H26" i="17"/>
  <c r="I26" i="17"/>
  <c r="J26" i="17"/>
  <c r="O46" i="31"/>
  <c r="D44" i="30"/>
  <c r="C37" i="30"/>
  <c r="D39" i="36"/>
  <c r="E48" i="32"/>
  <c r="D40" i="16"/>
  <c r="E47" i="32"/>
  <c r="E51" i="32"/>
  <c r="G45" i="32"/>
  <c r="H45" i="32"/>
  <c r="D41" i="16"/>
  <c r="F47" i="32"/>
  <c r="C44" i="30"/>
  <c r="E54" i="32"/>
  <c r="H27" i="17"/>
  <c r="I27" i="17"/>
  <c r="J27" i="17"/>
  <c r="C40" i="36"/>
  <c r="G47" i="32"/>
  <c r="D42" i="16"/>
  <c r="I45" i="32"/>
  <c r="H28" i="17"/>
  <c r="I28" i="17"/>
  <c r="J28" i="17"/>
  <c r="D43" i="16"/>
  <c r="H47" i="32"/>
  <c r="J45" i="32"/>
  <c r="D40" i="36"/>
  <c r="F48" i="32"/>
  <c r="F51" i="32"/>
  <c r="H29" i="17"/>
  <c r="I29" i="17"/>
  <c r="J29" i="17"/>
  <c r="F33" i="32"/>
  <c r="F42" i="32"/>
  <c r="E31" i="30"/>
  <c r="F54" i="32"/>
  <c r="K45" i="32"/>
  <c r="I47" i="32"/>
  <c r="D44" i="16"/>
  <c r="E37" i="30"/>
  <c r="H30" i="17"/>
  <c r="I30" i="17"/>
  <c r="J30" i="17"/>
  <c r="H31" i="17"/>
  <c r="I31" i="17"/>
  <c r="J31" i="17"/>
  <c r="E44" i="30"/>
  <c r="C41" i="36"/>
  <c r="L45" i="32"/>
  <c r="D45" i="16"/>
  <c r="J47" i="32"/>
  <c r="D46" i="16"/>
  <c r="K47" i="32"/>
  <c r="M45" i="32"/>
  <c r="D41" i="36"/>
  <c r="G48" i="32"/>
  <c r="G51" i="32"/>
  <c r="G33" i="32"/>
  <c r="G42" i="32"/>
  <c r="G54" i="32"/>
  <c r="F31" i="30"/>
  <c r="H32" i="17"/>
  <c r="I32" i="17"/>
  <c r="J32" i="17"/>
  <c r="D49" i="12"/>
  <c r="N45" i="32"/>
  <c r="E49" i="12"/>
  <c r="D47" i="16"/>
  <c r="L47" i="32"/>
  <c r="H33" i="17"/>
  <c r="I33" i="17"/>
  <c r="J33" i="17"/>
  <c r="F37" i="30"/>
  <c r="H34" i="17"/>
  <c r="I34" i="17"/>
  <c r="J34" i="17"/>
  <c r="F44" i="30"/>
  <c r="D55" i="12"/>
  <c r="D60" i="12"/>
  <c r="D48" i="16"/>
  <c r="M47" i="32"/>
  <c r="O45" i="32"/>
  <c r="H14" i="12"/>
  <c r="I14" i="12"/>
  <c r="J14" i="12"/>
  <c r="C42" i="36"/>
  <c r="C55" i="12"/>
  <c r="C60" i="12"/>
  <c r="C45" i="31"/>
  <c r="H15" i="12"/>
  <c r="I15" i="12"/>
  <c r="J15" i="12"/>
  <c r="D45" i="31"/>
  <c r="N47" i="32"/>
  <c r="D49" i="16"/>
  <c r="E49" i="16"/>
  <c r="D42" i="36"/>
  <c r="H48" i="32"/>
  <c r="H51" i="32"/>
  <c r="H35" i="17"/>
  <c r="I35" i="17"/>
  <c r="J35" i="17"/>
  <c r="G31" i="30"/>
  <c r="H33" i="32"/>
  <c r="H42" i="32"/>
  <c r="H54" i="32"/>
  <c r="G37" i="30"/>
  <c r="C55" i="16"/>
  <c r="C60" i="16"/>
  <c r="H16" i="12"/>
  <c r="E45" i="31"/>
  <c r="I16" i="12"/>
  <c r="J16" i="12"/>
  <c r="H36" i="17"/>
  <c r="I36" i="17"/>
  <c r="J36" i="17"/>
  <c r="D55" i="16"/>
  <c r="D60" i="16"/>
  <c r="O47" i="32"/>
  <c r="H14" i="16"/>
  <c r="I14" i="16"/>
  <c r="J14" i="16"/>
  <c r="H17" i="12"/>
  <c r="F45" i="31"/>
  <c r="I17" i="12"/>
  <c r="J17" i="12"/>
  <c r="C43" i="36"/>
  <c r="D47" i="31"/>
  <c r="H15" i="16"/>
  <c r="I15" i="16"/>
  <c r="J15" i="16"/>
  <c r="G44" i="30"/>
  <c r="C47" i="31"/>
  <c r="H37" i="17"/>
  <c r="I37" i="17"/>
  <c r="D57" i="17"/>
  <c r="C57" i="17"/>
  <c r="J37" i="17"/>
  <c r="H18" i="12"/>
  <c r="I18" i="12"/>
  <c r="J18" i="12"/>
  <c r="G45" i="31"/>
  <c r="H31" i="30"/>
  <c r="I33" i="32"/>
  <c r="I42" i="32"/>
  <c r="D43" i="36"/>
  <c r="I48" i="32"/>
  <c r="I51" i="32"/>
  <c r="I54" i="32"/>
  <c r="H16" i="16"/>
  <c r="I16" i="16"/>
  <c r="J16" i="16"/>
  <c r="E47" i="31"/>
  <c r="F47" i="31"/>
  <c r="H17" i="16"/>
  <c r="I17" i="16"/>
  <c r="J17" i="16"/>
  <c r="H19" i="12"/>
  <c r="I19" i="12"/>
  <c r="J19" i="12"/>
  <c r="H45" i="31"/>
  <c r="H37" i="30"/>
  <c r="H20" i="12"/>
  <c r="I20" i="12"/>
  <c r="J20" i="12"/>
  <c r="I45" i="31"/>
  <c r="H44" i="30"/>
  <c r="G47" i="31"/>
  <c r="H18" i="16"/>
  <c r="I18" i="16"/>
  <c r="J18" i="16"/>
  <c r="C44" i="36"/>
  <c r="I31" i="30"/>
  <c r="I37" i="30"/>
  <c r="J33" i="32"/>
  <c r="J42" i="32"/>
  <c r="D44" i="36"/>
  <c r="J48" i="32"/>
  <c r="J51" i="32"/>
  <c r="J54" i="32"/>
  <c r="H19" i="16"/>
  <c r="I19" i="16"/>
  <c r="J19" i="16"/>
  <c r="H47" i="31"/>
  <c r="J45" i="31"/>
  <c r="H21" i="12"/>
  <c r="I21" i="12"/>
  <c r="J21" i="12"/>
  <c r="K45" i="31"/>
  <c r="H22" i="12"/>
  <c r="I22" i="12"/>
  <c r="J22" i="12"/>
  <c r="H20" i="16"/>
  <c r="I20" i="16"/>
  <c r="J20" i="16"/>
  <c r="I47" i="31"/>
  <c r="I44" i="30"/>
  <c r="L45" i="31"/>
  <c r="H23" i="12"/>
  <c r="I23" i="12"/>
  <c r="J23" i="12"/>
  <c r="H21" i="16"/>
  <c r="I21" i="16"/>
  <c r="J21" i="16"/>
  <c r="J47" i="31"/>
  <c r="C45" i="36"/>
  <c r="J31" i="30"/>
  <c r="J37" i="30"/>
  <c r="K33" i="32"/>
  <c r="K42" i="32"/>
  <c r="D45" i="36"/>
  <c r="K48" i="32"/>
  <c r="K51" i="32"/>
  <c r="H24" i="12"/>
  <c r="I24" i="12"/>
  <c r="J24" i="12"/>
  <c r="M45" i="31"/>
  <c r="H22" i="16"/>
  <c r="I22" i="16"/>
  <c r="J22" i="16"/>
  <c r="K47" i="31"/>
  <c r="H25" i="12"/>
  <c r="C56" i="12"/>
  <c r="N45" i="31"/>
  <c r="I25" i="12"/>
  <c r="J25" i="12"/>
  <c r="L47" i="31"/>
  <c r="H23" i="16"/>
  <c r="I23" i="16"/>
  <c r="J23" i="16"/>
  <c r="J44" i="30"/>
  <c r="K54" i="32"/>
  <c r="H24" i="16"/>
  <c r="I24" i="16"/>
  <c r="J24" i="16"/>
  <c r="M47" i="31"/>
  <c r="C46" i="36"/>
  <c r="O45" i="31"/>
  <c r="H26" i="12"/>
  <c r="I26" i="12"/>
  <c r="J26" i="12"/>
  <c r="D56" i="12"/>
  <c r="H25" i="16"/>
  <c r="I25" i="16"/>
  <c r="J25" i="16"/>
  <c r="C56" i="16"/>
  <c r="N47" i="31"/>
  <c r="K31" i="30"/>
  <c r="K37" i="30"/>
  <c r="L33" i="32"/>
  <c r="L42" i="32"/>
  <c r="H27" i="12"/>
  <c r="I27" i="12"/>
  <c r="J27" i="12"/>
  <c r="D46" i="36"/>
  <c r="L48" i="32"/>
  <c r="L51" i="32"/>
  <c r="K44" i="30"/>
  <c r="H26" i="16"/>
  <c r="O47" i="31"/>
  <c r="I26" i="16"/>
  <c r="J26" i="16"/>
  <c r="H28" i="12"/>
  <c r="I28" i="12"/>
  <c r="J28" i="12"/>
  <c r="L54" i="32"/>
  <c r="D56" i="16"/>
  <c r="C47" i="36"/>
  <c r="H27" i="16"/>
  <c r="I27" i="16"/>
  <c r="J27" i="16"/>
  <c r="H29" i="12"/>
  <c r="I29" i="12"/>
  <c r="J29" i="12"/>
  <c r="L31" i="30"/>
  <c r="L37" i="30"/>
  <c r="M33" i="32"/>
  <c r="M42" i="32"/>
  <c r="D47" i="36"/>
  <c r="M48" i="32"/>
  <c r="M51" i="32"/>
  <c r="M54" i="32"/>
  <c r="H30" i="12"/>
  <c r="I30" i="12"/>
  <c r="J30" i="12"/>
  <c r="H28" i="16"/>
  <c r="I28" i="16"/>
  <c r="J28" i="16"/>
  <c r="H31" i="12"/>
  <c r="I31" i="12"/>
  <c r="J31" i="12"/>
  <c r="L44" i="30"/>
  <c r="H29" i="16"/>
  <c r="I29" i="16"/>
  <c r="J29" i="16"/>
  <c r="C48" i="36"/>
  <c r="H32" i="12"/>
  <c r="I32" i="12"/>
  <c r="J32" i="12"/>
  <c r="H30" i="16"/>
  <c r="I30" i="16"/>
  <c r="J30" i="16"/>
  <c r="M31" i="30"/>
  <c r="M37" i="30"/>
  <c r="N33" i="32"/>
  <c r="N42" i="32"/>
  <c r="D48" i="36"/>
  <c r="N48" i="32"/>
  <c r="N51" i="32"/>
  <c r="H31" i="16"/>
  <c r="I31" i="16"/>
  <c r="J31" i="16"/>
  <c r="H33" i="12"/>
  <c r="I33" i="12"/>
  <c r="J33" i="12"/>
  <c r="H32" i="16"/>
  <c r="I32" i="16"/>
  <c r="J32" i="16"/>
  <c r="H34" i="12"/>
  <c r="I34" i="12"/>
  <c r="J34" i="12"/>
  <c r="N54" i="32"/>
  <c r="M44" i="30"/>
  <c r="C49" i="36"/>
  <c r="H35" i="12"/>
  <c r="I35" i="12"/>
  <c r="J35" i="12"/>
  <c r="H33" i="16"/>
  <c r="I33" i="16"/>
  <c r="J33" i="16"/>
  <c r="H34" i="16"/>
  <c r="I34" i="16"/>
  <c r="J34" i="16"/>
  <c r="N31" i="30"/>
  <c r="O33" i="32"/>
  <c r="H36" i="12"/>
  <c r="I36" i="12"/>
  <c r="J36" i="12"/>
  <c r="D49" i="36"/>
  <c r="O48" i="32"/>
  <c r="G29" i="40"/>
  <c r="C48" i="31"/>
  <c r="C51" i="31"/>
  <c r="O51" i="32"/>
  <c r="N37" i="30"/>
  <c r="O31" i="30"/>
  <c r="O37" i="30"/>
  <c r="H37" i="12"/>
  <c r="I37" i="12"/>
  <c r="J37" i="12"/>
  <c r="D57" i="12"/>
  <c r="C57" i="12"/>
  <c r="B50" i="36"/>
  <c r="C33" i="31"/>
  <c r="C42" i="31"/>
  <c r="O42" i="32"/>
  <c r="H35" i="16"/>
  <c r="I35" i="16"/>
  <c r="J35" i="16"/>
  <c r="O54" i="32"/>
  <c r="C60" i="32"/>
  <c r="B53" i="22"/>
  <c r="D60" i="32"/>
  <c r="C50" i="22"/>
  <c r="C51" i="22"/>
  <c r="C53" i="22"/>
  <c r="E60" i="32"/>
  <c r="D50" i="22"/>
  <c r="D51" i="22"/>
  <c r="D53" i="22"/>
  <c r="F60" i="32"/>
  <c r="E50" i="22"/>
  <c r="E51" i="22"/>
  <c r="E53" i="22"/>
  <c r="G60" i="32"/>
  <c r="F50" i="22"/>
  <c r="F51" i="22"/>
  <c r="F53" i="22"/>
  <c r="H60" i="32"/>
  <c r="G50" i="22"/>
  <c r="G51" i="22"/>
  <c r="G53" i="22"/>
  <c r="I60" i="32"/>
  <c r="H50" i="22"/>
  <c r="H51" i="22"/>
  <c r="H53" i="22"/>
  <c r="J60" i="32"/>
  <c r="I50" i="22"/>
  <c r="I51" i="22"/>
  <c r="I53" i="22"/>
  <c r="K60" i="32"/>
  <c r="J50" i="22"/>
  <c r="J51" i="22"/>
  <c r="J53" i="22"/>
  <c r="L60" i="32"/>
  <c r="K50" i="22"/>
  <c r="K51" i="22"/>
  <c r="K53" i="22"/>
  <c r="M60" i="32"/>
  <c r="L50" i="22"/>
  <c r="L51" i="22"/>
  <c r="L53" i="22"/>
  <c r="N60" i="32"/>
  <c r="M50" i="22"/>
  <c r="M51" i="22"/>
  <c r="M53" i="22"/>
  <c r="O60" i="32"/>
  <c r="O62" i="32"/>
  <c r="O66" i="32"/>
  <c r="C17" i="32"/>
  <c r="D17" i="32"/>
  <c r="E17" i="32"/>
  <c r="F17" i="32"/>
  <c r="G17" i="32"/>
  <c r="H17" i="32"/>
  <c r="I17" i="32"/>
  <c r="J17" i="32"/>
  <c r="K17" i="32"/>
  <c r="L17" i="32"/>
  <c r="M17" i="32"/>
  <c r="N17" i="32"/>
  <c r="O17" i="32"/>
  <c r="O19" i="32"/>
  <c r="O7" i="32"/>
  <c r="G13" i="26"/>
  <c r="O13" i="32"/>
  <c r="G10" i="26"/>
  <c r="H36" i="16"/>
  <c r="I36" i="16"/>
  <c r="J36" i="16"/>
  <c r="C50" i="36"/>
  <c r="C54" i="31"/>
  <c r="N44" i="30"/>
  <c r="G44" i="40"/>
  <c r="D33" i="31"/>
  <c r="D42" i="31"/>
  <c r="H37" i="16"/>
  <c r="I37" i="16"/>
  <c r="D57" i="16"/>
  <c r="J37" i="16"/>
  <c r="C57" i="16"/>
  <c r="D50" i="36"/>
  <c r="D48" i="31"/>
  <c r="D51" i="31"/>
  <c r="B51" i="36"/>
  <c r="D54" i="31"/>
  <c r="C51" i="36"/>
  <c r="D51" i="36"/>
  <c r="E48" i="31"/>
  <c r="E51" i="31"/>
  <c r="E33" i="31"/>
  <c r="E42" i="31"/>
  <c r="E54" i="31"/>
  <c r="B52" i="36"/>
  <c r="C52" i="36"/>
  <c r="F33" i="31"/>
  <c r="F42" i="31"/>
  <c r="D52" i="36"/>
  <c r="F48" i="31"/>
  <c r="F51" i="31"/>
  <c r="F54" i="31"/>
  <c r="B53" i="36"/>
  <c r="C53" i="36"/>
  <c r="G33" i="31"/>
  <c r="G42" i="31"/>
  <c r="D53" i="36"/>
  <c r="G48" i="31"/>
  <c r="G51" i="31"/>
  <c r="G54" i="31"/>
  <c r="B54" i="36"/>
  <c r="C54" i="36"/>
  <c r="H33" i="31"/>
  <c r="H42" i="31"/>
  <c r="D54" i="36"/>
  <c r="H48" i="31"/>
  <c r="H51" i="31"/>
  <c r="H54" i="31"/>
  <c r="B55" i="36"/>
  <c r="C55" i="36"/>
  <c r="I33" i="31"/>
  <c r="I42" i="31"/>
  <c r="D55" i="36"/>
  <c r="I48" i="31"/>
  <c r="I51" i="31"/>
  <c r="I54" i="31"/>
  <c r="B56" i="36"/>
  <c r="C56" i="36"/>
  <c r="J33" i="31"/>
  <c r="J42" i="31"/>
  <c r="D56" i="36"/>
  <c r="J48" i="31"/>
  <c r="J51" i="31"/>
  <c r="J54" i="31"/>
  <c r="B57" i="36"/>
  <c r="C57" i="36"/>
  <c r="K33" i="31"/>
  <c r="K42" i="31"/>
  <c r="D57" i="36"/>
  <c r="K48" i="31"/>
  <c r="K51" i="31"/>
  <c r="K54" i="31"/>
  <c r="B58" i="36"/>
  <c r="C58" i="36"/>
  <c r="L33" i="31"/>
  <c r="L42" i="31"/>
  <c r="D58" i="36"/>
  <c r="L48" i="31"/>
  <c r="L51" i="31"/>
  <c r="L54" i="31"/>
  <c r="B59" i="36"/>
  <c r="C59" i="36"/>
  <c r="M33" i="31"/>
  <c r="M42" i="31"/>
  <c r="D59" i="36"/>
  <c r="M48" i="31"/>
  <c r="M51" i="31"/>
  <c r="M54" i="31"/>
  <c r="B60" i="36"/>
  <c r="C60" i="36"/>
  <c r="N33" i="31"/>
  <c r="N42" i="31"/>
  <c r="D60" i="36"/>
  <c r="N48" i="31"/>
  <c r="N51" i="31"/>
  <c r="N54" i="31"/>
  <c r="B61" i="36"/>
  <c r="C61" i="36"/>
  <c r="O33" i="31"/>
  <c r="O42" i="31"/>
  <c r="D61" i="36"/>
  <c r="O48" i="31"/>
  <c r="O51" i="31"/>
  <c r="O54" i="31"/>
  <c r="C60" i="31"/>
  <c r="B50" i="28"/>
  <c r="B51" i="28"/>
  <c r="B53" i="28"/>
  <c r="D60" i="31"/>
  <c r="C50" i="28"/>
  <c r="C51" i="28"/>
  <c r="C53" i="28"/>
  <c r="E60" i="31"/>
  <c r="D50" i="28"/>
  <c r="D51" i="28"/>
  <c r="D53" i="28"/>
  <c r="F60" i="31"/>
  <c r="E50" i="28"/>
  <c r="E51" i="28"/>
  <c r="E53" i="28"/>
  <c r="G60" i="31"/>
  <c r="F50" i="28"/>
  <c r="F51" i="28"/>
  <c r="F53" i="28"/>
  <c r="H60" i="31"/>
  <c r="G50" i="28"/>
  <c r="G51" i="28"/>
  <c r="G53" i="28"/>
  <c r="I60" i="31"/>
  <c r="H50" i="28"/>
  <c r="H51" i="28"/>
  <c r="H53" i="28"/>
  <c r="J60" i="31"/>
  <c r="I50" i="28"/>
  <c r="I51" i="28"/>
  <c r="I53" i="28"/>
  <c r="K60" i="31"/>
  <c r="J50" i="28"/>
  <c r="J51" i="28"/>
  <c r="J53" i="28"/>
  <c r="L60" i="31"/>
  <c r="K50" i="28"/>
  <c r="K51" i="28"/>
  <c r="K53" i="28"/>
  <c r="M60" i="31"/>
  <c r="L50" i="28"/>
  <c r="L51" i="28"/>
  <c r="L53" i="28"/>
  <c r="N60" i="31"/>
  <c r="M50" i="28"/>
  <c r="M51" i="28"/>
  <c r="M53" i="28"/>
  <c r="O60" i="31"/>
  <c r="O62" i="31"/>
  <c r="O66" i="31"/>
  <c r="C17" i="31"/>
  <c r="D17" i="31"/>
  <c r="E17" i="31"/>
  <c r="F17" i="31"/>
  <c r="G17" i="31"/>
  <c r="H17" i="31"/>
  <c r="I17" i="31"/>
  <c r="J17" i="31"/>
  <c r="K17" i="31"/>
  <c r="L17" i="31"/>
  <c r="M17" i="31"/>
  <c r="N17" i="31"/>
  <c r="O17" i="31"/>
  <c r="O19" i="31"/>
  <c r="O7" i="31"/>
  <c r="O13" i="31"/>
  <c r="I10" i="26"/>
  <c r="I13" i="26"/>
  <c r="C6" i="23"/>
  <c r="G45" i="21"/>
  <c r="G42" i="21"/>
  <c r="G27" i="21"/>
  <c r="J6" i="21"/>
  <c r="J7" i="21"/>
  <c r="J19" i="21"/>
  <c r="AD16" i="39"/>
  <c r="AD48" i="39"/>
  <c r="AD49" i="39"/>
  <c r="AD51" i="39"/>
  <c r="F27" i="21"/>
  <c r="F42" i="21"/>
  <c r="C7" i="23"/>
  <c r="J48" i="39"/>
  <c r="J49" i="39"/>
  <c r="J51" i="39"/>
  <c r="L16" i="39"/>
  <c r="L48" i="39"/>
  <c r="L49" i="39"/>
  <c r="L51" i="39"/>
  <c r="H7" i="21"/>
  <c r="V16" i="39"/>
  <c r="H6" i="21"/>
  <c r="H19" i="21"/>
  <c r="B48" i="39"/>
  <c r="B49" i="39"/>
  <c r="B51" i="39"/>
  <c r="AP16" i="39"/>
  <c r="AP48" i="39"/>
  <c r="AP49" i="39"/>
  <c r="AP51" i="39"/>
  <c r="M7" i="21"/>
  <c r="M19" i="21"/>
  <c r="E19" i="3"/>
  <c r="D19" i="3"/>
  <c r="D7" i="21"/>
  <c r="F16" i="39"/>
  <c r="M45" i="21"/>
  <c r="M27" i="21"/>
  <c r="M42" i="21"/>
  <c r="F19" i="3"/>
  <c r="D19" i="21"/>
  <c r="C6" i="21"/>
  <c r="I7" i="21"/>
  <c r="Z16" i="39"/>
  <c r="H27" i="21"/>
  <c r="H42" i="21"/>
  <c r="H45" i="21"/>
  <c r="J42" i="21"/>
  <c r="J45" i="21"/>
  <c r="J27" i="21"/>
  <c r="L6" i="21"/>
  <c r="L7" i="21"/>
  <c r="L19" i="21"/>
  <c r="AL16" i="39"/>
  <c r="AL48" i="39"/>
  <c r="AL49" i="39"/>
  <c r="AL51" i="39"/>
  <c r="D7" i="23"/>
  <c r="AH16" i="39"/>
  <c r="AH48" i="39"/>
  <c r="AH49" i="39"/>
  <c r="AH51" i="39"/>
  <c r="K7" i="21"/>
  <c r="K6" i="21"/>
  <c r="K19" i="21"/>
  <c r="C7" i="30"/>
  <c r="X16" i="39"/>
  <c r="X48" i="39"/>
  <c r="X49" i="39"/>
  <c r="X51" i="39"/>
  <c r="V48" i="39"/>
  <c r="V49" i="39"/>
  <c r="V51" i="39"/>
  <c r="C19" i="23"/>
  <c r="H16" i="39"/>
  <c r="H48" i="39"/>
  <c r="H49" i="39"/>
  <c r="H51" i="39"/>
  <c r="F48" i="39"/>
  <c r="F49" i="39"/>
  <c r="F51" i="39"/>
  <c r="N7" i="21"/>
  <c r="O7" i="21"/>
  <c r="N6" i="21"/>
  <c r="AT16" i="39"/>
  <c r="C6" i="30"/>
  <c r="K45" i="21"/>
  <c r="K27" i="21"/>
  <c r="K42" i="21"/>
  <c r="D6" i="23"/>
  <c r="I6" i="21"/>
  <c r="I19" i="21"/>
  <c r="P51" i="19"/>
  <c r="O6" i="21"/>
  <c r="O19" i="21"/>
  <c r="C19" i="21"/>
  <c r="D7" i="30"/>
  <c r="D6" i="30"/>
  <c r="E7" i="23"/>
  <c r="E6" i="23"/>
  <c r="E19" i="23"/>
  <c r="L27" i="21"/>
  <c r="L42" i="21"/>
  <c r="L45" i="21"/>
  <c r="AB16" i="39"/>
  <c r="AB48" i="39"/>
  <c r="AB49" i="39"/>
  <c r="AB51" i="39"/>
  <c r="Z48" i="39"/>
  <c r="Z49" i="39"/>
  <c r="Z51" i="39"/>
  <c r="D27" i="21"/>
  <c r="D42" i="21"/>
  <c r="D45" i="21"/>
  <c r="AV16" i="39"/>
  <c r="AY16" i="39"/>
  <c r="AY48" i="39"/>
  <c r="AY49" i="39"/>
  <c r="AY51" i="39"/>
  <c r="AT48" i="39"/>
  <c r="AT49" i="39"/>
  <c r="AT51" i="39"/>
  <c r="N19" i="21"/>
  <c r="C42" i="23"/>
  <c r="C27" i="23"/>
  <c r="C39" i="23"/>
  <c r="C32" i="40"/>
  <c r="C35" i="40"/>
  <c r="C37" i="40"/>
  <c r="D62" i="3"/>
  <c r="D66" i="3"/>
  <c r="D7" i="3"/>
  <c r="D13" i="3"/>
  <c r="D29" i="3"/>
  <c r="D74" i="3"/>
  <c r="G19" i="3"/>
  <c r="F7" i="23"/>
  <c r="C27" i="21"/>
  <c r="C42" i="21"/>
  <c r="C45" i="21"/>
  <c r="H19" i="3"/>
  <c r="BA16" i="39"/>
  <c r="BA48" i="39"/>
  <c r="BA49" i="39"/>
  <c r="BA51" i="39"/>
  <c r="AV48" i="39"/>
  <c r="AV49" i="39"/>
  <c r="AV51" i="39"/>
  <c r="D19" i="30"/>
  <c r="O27" i="21"/>
  <c r="O42" i="21"/>
  <c r="C40" i="40"/>
  <c r="D19" i="23"/>
  <c r="C19" i="30"/>
  <c r="N45" i="21"/>
  <c r="N42" i="21"/>
  <c r="N27" i="21"/>
  <c r="E39" i="23"/>
  <c r="E42" i="23"/>
  <c r="E27" i="23"/>
  <c r="E62" i="3"/>
  <c r="E66" i="3"/>
  <c r="E7" i="3"/>
  <c r="E13" i="3"/>
  <c r="E29" i="3"/>
  <c r="E74" i="3"/>
  <c r="E7" i="30"/>
  <c r="I27" i="21"/>
  <c r="I42" i="21"/>
  <c r="I45" i="21"/>
  <c r="C48" i="21"/>
  <c r="C42" i="40"/>
  <c r="F6" i="23"/>
  <c r="G9" i="18"/>
  <c r="C16" i="18"/>
  <c r="D42" i="30"/>
  <c r="D39" i="30"/>
  <c r="D27" i="30"/>
  <c r="G6" i="23"/>
  <c r="G7" i="23"/>
  <c r="G19" i="23"/>
  <c r="F7" i="30"/>
  <c r="F6" i="30"/>
  <c r="C42" i="30"/>
  <c r="C39" i="30"/>
  <c r="C27" i="30"/>
  <c r="E6" i="30"/>
  <c r="F62" i="3"/>
  <c r="F66" i="3"/>
  <c r="F7" i="3"/>
  <c r="F13" i="3"/>
  <c r="F29" i="3"/>
  <c r="F74" i="3"/>
  <c r="D27" i="23"/>
  <c r="D42" i="23"/>
  <c r="D39" i="23"/>
  <c r="I19" i="3"/>
  <c r="G62" i="3"/>
  <c r="G66" i="3"/>
  <c r="G7" i="3"/>
  <c r="G13" i="3"/>
  <c r="G29" i="3"/>
  <c r="G74" i="3"/>
  <c r="D44" i="21"/>
  <c r="D48" i="21"/>
  <c r="C49" i="21"/>
  <c r="J19" i="3"/>
  <c r="G6" i="30"/>
  <c r="G7" i="30"/>
  <c r="G19" i="30"/>
  <c r="H7" i="23"/>
  <c r="H6" i="23"/>
  <c r="H19" i="23"/>
  <c r="E19" i="30"/>
  <c r="F19" i="30"/>
  <c r="G27" i="23"/>
  <c r="G42" i="23"/>
  <c r="G39" i="23"/>
  <c r="F19" i="23"/>
  <c r="F42" i="23"/>
  <c r="F27" i="23"/>
  <c r="F39" i="23"/>
  <c r="H42" i="23"/>
  <c r="H27" i="23"/>
  <c r="H39" i="23"/>
  <c r="E44" i="21"/>
  <c r="E48" i="21"/>
  <c r="D49" i="21"/>
  <c r="E27" i="30"/>
  <c r="E39" i="30"/>
  <c r="E42" i="30"/>
  <c r="K19" i="3"/>
  <c r="F39" i="30"/>
  <c r="F27" i="30"/>
  <c r="F42" i="30"/>
  <c r="G39" i="30"/>
  <c r="G27" i="30"/>
  <c r="G42" i="30"/>
  <c r="H7" i="30"/>
  <c r="H6" i="30"/>
  <c r="I7" i="23"/>
  <c r="I6" i="23"/>
  <c r="I19" i="23"/>
  <c r="H62" i="3"/>
  <c r="H66" i="3"/>
  <c r="H7" i="3"/>
  <c r="H13" i="3"/>
  <c r="H29" i="3"/>
  <c r="H74" i="3"/>
  <c r="I39" i="23"/>
  <c r="I42" i="23"/>
  <c r="I27" i="23"/>
  <c r="J6" i="23"/>
  <c r="J7" i="23"/>
  <c r="J19" i="23"/>
  <c r="I7" i="30"/>
  <c r="L19" i="3"/>
  <c r="I62" i="3"/>
  <c r="I66" i="3"/>
  <c r="I7" i="3"/>
  <c r="I13" i="3"/>
  <c r="I29" i="3"/>
  <c r="I74" i="3"/>
  <c r="H19" i="30"/>
  <c r="F44" i="21"/>
  <c r="F48" i="21"/>
  <c r="E49" i="21"/>
  <c r="M19" i="3"/>
  <c r="I6" i="30"/>
  <c r="K6" i="23"/>
  <c r="K7" i="23"/>
  <c r="H27" i="30"/>
  <c r="H39" i="30"/>
  <c r="H42" i="30"/>
  <c r="F49" i="21"/>
  <c r="G44" i="21"/>
  <c r="G48" i="21"/>
  <c r="J62" i="3"/>
  <c r="J66" i="3"/>
  <c r="J7" i="3"/>
  <c r="J13" i="3"/>
  <c r="J29" i="3"/>
  <c r="J74" i="3"/>
  <c r="J7" i="30"/>
  <c r="J6" i="30"/>
  <c r="J42" i="23"/>
  <c r="J27" i="23"/>
  <c r="J39" i="23"/>
  <c r="K7" i="30"/>
  <c r="K6" i="30"/>
  <c r="H44" i="21"/>
  <c r="H48" i="21"/>
  <c r="G49" i="21"/>
  <c r="I19" i="30"/>
  <c r="K19" i="23"/>
  <c r="J19" i="30"/>
  <c r="K62" i="3"/>
  <c r="K66" i="3"/>
  <c r="K7" i="3"/>
  <c r="K13" i="3"/>
  <c r="K29" i="3"/>
  <c r="K74" i="3"/>
  <c r="L7" i="23"/>
  <c r="L6" i="23"/>
  <c r="L19" i="23"/>
  <c r="N19" i="3"/>
  <c r="L27" i="23"/>
  <c r="L39" i="23"/>
  <c r="L42" i="23"/>
  <c r="L62" i="3"/>
  <c r="L66" i="3"/>
  <c r="L7" i="3"/>
  <c r="L13" i="3"/>
  <c r="L29" i="3"/>
  <c r="L74" i="3"/>
  <c r="K19" i="30"/>
  <c r="I44" i="21"/>
  <c r="I48" i="21"/>
  <c r="H49" i="21"/>
  <c r="M7" i="23"/>
  <c r="M6" i="23"/>
  <c r="J27" i="30"/>
  <c r="J42" i="30"/>
  <c r="J39" i="30"/>
  <c r="I42" i="30"/>
  <c r="I27" i="30"/>
  <c r="I39" i="30"/>
  <c r="K42" i="23"/>
  <c r="K27" i="23"/>
  <c r="K39" i="23"/>
  <c r="L7" i="30"/>
  <c r="L6" i="30"/>
  <c r="L19" i="30"/>
  <c r="M62" i="3"/>
  <c r="M66" i="3"/>
  <c r="M7" i="3"/>
  <c r="M13" i="3"/>
  <c r="M29" i="3"/>
  <c r="M74" i="3"/>
  <c r="M7" i="30"/>
  <c r="M6" i="30"/>
  <c r="M19" i="30"/>
  <c r="C19" i="32"/>
  <c r="N7" i="23"/>
  <c r="O7" i="23"/>
  <c r="J44" i="21"/>
  <c r="J48" i="21"/>
  <c r="I49" i="21"/>
  <c r="M19" i="23"/>
  <c r="K27" i="30"/>
  <c r="K39" i="30"/>
  <c r="K42" i="30"/>
  <c r="M27" i="23"/>
  <c r="M39" i="23"/>
  <c r="M42" i="23"/>
  <c r="M27" i="30"/>
  <c r="M39" i="30"/>
  <c r="M42" i="30"/>
  <c r="N6" i="23"/>
  <c r="P51" i="22"/>
  <c r="N7" i="30"/>
  <c r="O7" i="30"/>
  <c r="E32" i="40"/>
  <c r="E35" i="40"/>
  <c r="E37" i="40"/>
  <c r="N62" i="3"/>
  <c r="N66" i="3"/>
  <c r="N7" i="3"/>
  <c r="N13" i="3"/>
  <c r="N29" i="3"/>
  <c r="N74" i="3"/>
  <c r="J49" i="21"/>
  <c r="K44" i="21"/>
  <c r="K48" i="21"/>
  <c r="D19" i="32"/>
  <c r="L27" i="30"/>
  <c r="L42" i="30"/>
  <c r="L39" i="30"/>
  <c r="N6" i="30"/>
  <c r="P51" i="28"/>
  <c r="G32" i="40"/>
  <c r="G35" i="40"/>
  <c r="G37" i="40"/>
  <c r="N19" i="23"/>
  <c r="O6" i="23"/>
  <c r="O19" i="23"/>
  <c r="E19" i="32"/>
  <c r="K49" i="21"/>
  <c r="L44" i="21"/>
  <c r="L48" i="21"/>
  <c r="F19" i="32"/>
  <c r="N19" i="30"/>
  <c r="O6" i="30"/>
  <c r="O19" i="30"/>
  <c r="O39" i="23"/>
  <c r="E40" i="40"/>
  <c r="O27" i="23"/>
  <c r="C62" i="32"/>
  <c r="C66" i="32"/>
  <c r="L49" i="21"/>
  <c r="M44" i="21"/>
  <c r="M48" i="21"/>
  <c r="N42" i="23"/>
  <c r="E42" i="40"/>
  <c r="N27" i="23"/>
  <c r="N39" i="23"/>
  <c r="E35" i="26"/>
  <c r="E16" i="26"/>
  <c r="C33" i="18"/>
  <c r="G26" i="18"/>
  <c r="N44" i="21"/>
  <c r="N48" i="21"/>
  <c r="M49" i="21"/>
  <c r="D62" i="32"/>
  <c r="D66" i="32"/>
  <c r="D7" i="32"/>
  <c r="D13" i="32"/>
  <c r="D29" i="32"/>
  <c r="N39" i="30"/>
  <c r="N42" i="30"/>
  <c r="G42" i="40"/>
  <c r="N27" i="30"/>
  <c r="G19" i="32"/>
  <c r="O39" i="30"/>
  <c r="G40" i="40"/>
  <c r="O27" i="30"/>
  <c r="O29" i="3"/>
  <c r="C7" i="32"/>
  <c r="G43" i="18"/>
  <c r="C50" i="18"/>
  <c r="O74" i="3"/>
  <c r="E29" i="26"/>
  <c r="E32" i="26"/>
  <c r="H19" i="32"/>
  <c r="E62" i="32"/>
  <c r="E66" i="32"/>
  <c r="E7" i="32"/>
  <c r="E13" i="32"/>
  <c r="E29" i="32"/>
  <c r="C13" i="32"/>
  <c r="C29" i="32"/>
  <c r="C41" i="23"/>
  <c r="O48" i="21"/>
  <c r="C45" i="40"/>
  <c r="N49" i="21"/>
  <c r="I19" i="32"/>
  <c r="F62" i="32"/>
  <c r="F66" i="32"/>
  <c r="F7" i="32"/>
  <c r="F13" i="32"/>
  <c r="F29" i="32"/>
  <c r="C45" i="23"/>
  <c r="E41" i="40"/>
  <c r="G62" i="32"/>
  <c r="G66" i="32"/>
  <c r="G7" i="32"/>
  <c r="G13" i="32"/>
  <c r="G29" i="32"/>
  <c r="J19" i="32"/>
  <c r="D41" i="23"/>
  <c r="D45" i="23"/>
  <c r="C46" i="23"/>
  <c r="K19" i="32"/>
  <c r="D46" i="23"/>
  <c r="E41" i="23"/>
  <c r="E45" i="23"/>
  <c r="H62" i="32"/>
  <c r="H66" i="32"/>
  <c r="H7" i="32"/>
  <c r="H13" i="32"/>
  <c r="H29" i="32"/>
  <c r="I62" i="32"/>
  <c r="I66" i="32"/>
  <c r="I7" i="32"/>
  <c r="I13" i="32"/>
  <c r="I29" i="32"/>
  <c r="E46" i="23"/>
  <c r="F41" i="23"/>
  <c r="F45" i="23"/>
  <c r="L19" i="32"/>
  <c r="J62" i="32"/>
  <c r="J66" i="32"/>
  <c r="J7" i="32"/>
  <c r="J13" i="32"/>
  <c r="J29" i="32"/>
  <c r="M19" i="32"/>
  <c r="F46" i="23"/>
  <c r="G41" i="23"/>
  <c r="G45" i="23"/>
  <c r="N19" i="32"/>
  <c r="G46" i="23"/>
  <c r="H41" i="23"/>
  <c r="H45" i="23"/>
  <c r="K62" i="32"/>
  <c r="K66" i="32"/>
  <c r="K7" i="32"/>
  <c r="K13" i="32"/>
  <c r="K29" i="32"/>
  <c r="H46" i="23"/>
  <c r="I41" i="23"/>
  <c r="I45" i="23"/>
  <c r="L62" i="32"/>
  <c r="L66" i="32"/>
  <c r="L7" i="32"/>
  <c r="L13" i="32"/>
  <c r="L29" i="32"/>
  <c r="J41" i="23"/>
  <c r="J45" i="23"/>
  <c r="I46" i="23"/>
  <c r="C19" i="31"/>
  <c r="M62" i="32"/>
  <c r="M66" i="32"/>
  <c r="M7" i="32"/>
  <c r="M13" i="32"/>
  <c r="M29" i="32"/>
  <c r="J46" i="23"/>
  <c r="K41" i="23"/>
  <c r="K45" i="23"/>
  <c r="D19" i="31"/>
  <c r="N62" i="32"/>
  <c r="N66" i="32"/>
  <c r="N7" i="32"/>
  <c r="N13" i="32"/>
  <c r="N29" i="32"/>
  <c r="K46" i="23"/>
  <c r="L41" i="23"/>
  <c r="L45" i="23"/>
  <c r="E19" i="31"/>
  <c r="F19" i="31"/>
  <c r="G16" i="26"/>
  <c r="G35" i="26"/>
  <c r="C62" i="31"/>
  <c r="C66" i="31"/>
  <c r="M41" i="23"/>
  <c r="M45" i="23"/>
  <c r="L46" i="23"/>
  <c r="N41" i="23"/>
  <c r="N45" i="23"/>
  <c r="M46" i="23"/>
  <c r="D62" i="31"/>
  <c r="D66" i="31"/>
  <c r="D7" i="31"/>
  <c r="D13" i="31"/>
  <c r="D29" i="31"/>
  <c r="C7" i="31"/>
  <c r="O29" i="32"/>
  <c r="G19" i="31"/>
  <c r="H19" i="31"/>
  <c r="E62" i="31"/>
  <c r="E66" i="31"/>
  <c r="E7" i="31"/>
  <c r="E13" i="31"/>
  <c r="E29" i="31"/>
  <c r="G29" i="26"/>
  <c r="G32" i="26"/>
  <c r="C41" i="30"/>
  <c r="C13" i="31"/>
  <c r="C29" i="31"/>
  <c r="O45" i="23"/>
  <c r="E45" i="40"/>
  <c r="N46" i="23"/>
  <c r="C45" i="30"/>
  <c r="G41" i="40"/>
  <c r="I19" i="31"/>
  <c r="F62" i="31"/>
  <c r="F66" i="31"/>
  <c r="F7" i="31"/>
  <c r="F13" i="31"/>
  <c r="F29" i="31"/>
  <c r="G62" i="31"/>
  <c r="G66" i="31"/>
  <c r="G7" i="31"/>
  <c r="G13" i="31"/>
  <c r="G29" i="31"/>
  <c r="J19" i="31"/>
  <c r="C46" i="30"/>
  <c r="D41" i="30"/>
  <c r="D45" i="30"/>
  <c r="K19" i="31"/>
  <c r="D46" i="30"/>
  <c r="E41" i="30"/>
  <c r="E45" i="30"/>
  <c r="H62" i="31"/>
  <c r="H66" i="31"/>
  <c r="H7" i="31"/>
  <c r="H13" i="31"/>
  <c r="H29" i="31"/>
  <c r="E46" i="30"/>
  <c r="F41" i="30"/>
  <c r="F45" i="30"/>
  <c r="I62" i="31"/>
  <c r="I66" i="31"/>
  <c r="I7" i="31"/>
  <c r="I13" i="31"/>
  <c r="I29" i="31"/>
  <c r="L19" i="31"/>
  <c r="M19" i="31"/>
  <c r="J62" i="31"/>
  <c r="J66" i="31"/>
  <c r="J7" i="31"/>
  <c r="J13" i="31"/>
  <c r="J29" i="31"/>
  <c r="F46" i="30"/>
  <c r="G41" i="30"/>
  <c r="G45" i="30"/>
  <c r="K62" i="31"/>
  <c r="K66" i="31"/>
  <c r="K7" i="31"/>
  <c r="K13" i="31"/>
  <c r="K29" i="31"/>
  <c r="N19" i="31"/>
  <c r="H41" i="30"/>
  <c r="H45" i="30"/>
  <c r="G46" i="30"/>
  <c r="H46" i="30"/>
  <c r="I41" i="30"/>
  <c r="I45" i="30"/>
  <c r="L62" i="31"/>
  <c r="L66" i="31"/>
  <c r="L7" i="31"/>
  <c r="L13" i="31"/>
  <c r="L29" i="31"/>
  <c r="M62" i="31"/>
  <c r="M66" i="31"/>
  <c r="M7" i="31"/>
  <c r="M13" i="31"/>
  <c r="M29" i="31"/>
  <c r="I46" i="30"/>
  <c r="J41" i="30"/>
  <c r="J45" i="30"/>
  <c r="J46" i="30"/>
  <c r="K41" i="30"/>
  <c r="K45" i="30"/>
  <c r="N62" i="31"/>
  <c r="N66" i="31"/>
  <c r="N7" i="31"/>
  <c r="N13" i="31"/>
  <c r="N29" i="31"/>
  <c r="I16" i="26"/>
  <c r="I35" i="26"/>
  <c r="O29" i="31"/>
  <c r="K46" i="30"/>
  <c r="L41" i="30"/>
  <c r="L45" i="30"/>
  <c r="I29" i="26"/>
  <c r="I32" i="26"/>
  <c r="L46" i="30"/>
  <c r="M41" i="30"/>
  <c r="M45" i="30"/>
  <c r="M46" i="30"/>
  <c r="N41" i="30"/>
  <c r="N45" i="30"/>
  <c r="N46" i="30"/>
  <c r="O45" i="30"/>
  <c r="G45" i="40"/>
  <c r="C93" i="33"/>
  <c r="C94" i="13"/>
  <c r="B53" i="39"/>
  <c r="B77" i="36"/>
  <c r="A42" i="38"/>
  <c r="C93" i="34"/>
  <c r="A57" i="18"/>
  <c r="B53" i="35"/>
  <c r="A67" i="26"/>
</calcChain>
</file>

<file path=xl/sharedStrings.xml><?xml version="1.0" encoding="utf-8"?>
<sst xmlns="http://schemas.openxmlformats.org/spreadsheetml/2006/main" count="2899" uniqueCount="495">
  <si>
    <t xml:space="preserve"> </t>
  </si>
  <si>
    <t>-</t>
  </si>
  <si>
    <t>NET INCOME BEFORE TAXES</t>
  </si>
  <si>
    <t>SEPT</t>
  </si>
  <si>
    <t>OCT</t>
  </si>
  <si>
    <t>NOV</t>
  </si>
  <si>
    <t>DEC</t>
  </si>
  <si>
    <t>JAN</t>
  </si>
  <si>
    <t>FEB</t>
  </si>
  <si>
    <t>MARCH</t>
  </si>
  <si>
    <t>APRIL</t>
  </si>
  <si>
    <t>MAY</t>
  </si>
  <si>
    <t>JUNE</t>
  </si>
  <si>
    <t>JULY</t>
  </si>
  <si>
    <t xml:space="preserve">   TOTAL</t>
  </si>
  <si>
    <t>ENDING CASH</t>
  </si>
  <si>
    <t>----------------</t>
  </si>
  <si>
    <t>Beginning</t>
  </si>
  <si>
    <t>CURRENT ASSETS</t>
  </si>
  <si>
    <t>TOTAL CURRENT ASSETS</t>
  </si>
  <si>
    <t>FIXED ASSETS</t>
  </si>
  <si>
    <t>TOTAL FIXED ASSETS</t>
  </si>
  <si>
    <t>TOTAL ASSETS</t>
  </si>
  <si>
    <t>LONG TERM LIABILITIES</t>
  </si>
  <si>
    <t>TOTAL LIABILITIES &amp; EQUITY</t>
  </si>
  <si>
    <t>Interest</t>
  </si>
  <si>
    <t>Loan Amt.</t>
  </si>
  <si>
    <t>Year</t>
  </si>
  <si>
    <t>1</t>
  </si>
  <si>
    <t>2</t>
  </si>
  <si>
    <t>3</t>
  </si>
  <si>
    <t>Total</t>
  </si>
  <si>
    <t>Sources</t>
  </si>
  <si>
    <t>Uses</t>
  </si>
  <si>
    <t>TOTAL</t>
  </si>
  <si>
    <t>AUG</t>
  </si>
  <si>
    <t>GROSS PROFIT (Margin)</t>
  </si>
  <si>
    <t xml:space="preserve">    Insurance </t>
  </si>
  <si>
    <t>CURRENT LIABILITIES</t>
  </si>
  <si>
    <t>TOTAL LONG TERM LIABILITIES</t>
  </si>
  <si>
    <t>Owners Equity</t>
  </si>
  <si>
    <t>Payment</t>
  </si>
  <si>
    <t>Principal</t>
  </si>
  <si>
    <t>Balance</t>
  </si>
  <si>
    <t>-------------</t>
  </si>
  <si>
    <t>-----------</t>
  </si>
  <si>
    <t>------------------</t>
  </si>
  <si>
    <t>per year</t>
  </si>
  <si>
    <t>per month</t>
  </si>
  <si>
    <t>GROSS SALES</t>
  </si>
  <si>
    <t xml:space="preserve">    Depreciation</t>
  </si>
  <si>
    <t xml:space="preserve">    Repairs &amp; Maintenance</t>
  </si>
  <si>
    <t>==========</t>
  </si>
  <si>
    <t>===========</t>
  </si>
  <si>
    <t xml:space="preserve">    Advertising</t>
  </si>
  <si>
    <t xml:space="preserve">    Donations</t>
  </si>
  <si>
    <t xml:space="preserve">    Freight</t>
  </si>
  <si>
    <t xml:space="preserve">    Miscellaneous</t>
  </si>
  <si>
    <t xml:space="preserve">    Office Supplies</t>
  </si>
  <si>
    <t xml:space="preserve">    Vehicle</t>
  </si>
  <si>
    <t>Working Capital</t>
  </si>
  <si>
    <t>NOTE ……</t>
  </si>
  <si>
    <t xml:space="preserve">    Bank Charges</t>
  </si>
  <si>
    <t>Per Month</t>
  </si>
  <si>
    <t>NOTE…….</t>
  </si>
  <si>
    <t>Note…..</t>
  </si>
  <si>
    <t xml:space="preserve">    Dues &amp; Subscriptions</t>
  </si>
  <si>
    <t xml:space="preserve">    Postage</t>
  </si>
  <si>
    <t xml:space="preserve">    Rent</t>
  </si>
  <si>
    <t xml:space="preserve">    Telephone</t>
  </si>
  <si>
    <t xml:space="preserve">    Uniforms</t>
  </si>
  <si>
    <t xml:space="preserve">    % of Sales</t>
  </si>
  <si>
    <t>Land (Equity)</t>
  </si>
  <si>
    <t xml:space="preserve">    Amortization</t>
  </si>
  <si>
    <t>Equipment (7 yrs)</t>
  </si>
  <si>
    <t>Start-Up Costs (5 yrs)</t>
  </si>
  <si>
    <t>nor its personnel are licensed by the State of MN to practice public accounting and therefore express no opinion or any other form of assurance on the satement or underlying assumptions.</t>
  </si>
  <si>
    <t>information and assumptions provided by management. Neither the SBDC nor its personnel are licensed by the State</t>
  </si>
  <si>
    <t>of Minnesota to practice public accounting and therefore express no opinion or any other form of assurance on</t>
  </si>
  <si>
    <t>the statement or underlying assumptions.</t>
  </si>
  <si>
    <t xml:space="preserve">    Payroll</t>
  </si>
  <si>
    <t xml:space="preserve">    Officer's Salary</t>
  </si>
  <si>
    <t>OTHER ASSETS</t>
  </si>
  <si>
    <t>TOTAL OTHER ASSETS</t>
  </si>
  <si>
    <t>TOTAL CURRENT LIABILITIES</t>
  </si>
  <si>
    <t>TOTAL LIABILITIES</t>
  </si>
  <si>
    <t>OWNER'S EQUITY</t>
  </si>
  <si>
    <t>TOTAL OWNER'S EQUITY</t>
  </si>
  <si>
    <t>Term</t>
  </si>
  <si>
    <t>Goodwill (5 yrs)</t>
  </si>
  <si>
    <t xml:space="preserve">         Less: Accumulated Amortization</t>
  </si>
  <si>
    <t xml:space="preserve">     Bank Loan 1</t>
  </si>
  <si>
    <t xml:space="preserve">        Less: Cost of Goods Sold</t>
  </si>
  <si>
    <t>Loan Description:</t>
  </si>
  <si>
    <t>Line of Credit</t>
  </si>
  <si>
    <t>Comprehensive Cash Flow</t>
  </si>
  <si>
    <t>Depreciation</t>
  </si>
  <si>
    <t>Amortization</t>
  </si>
  <si>
    <t>Accounts Receivable</t>
  </si>
  <si>
    <t>decrease (increase)</t>
  </si>
  <si>
    <t>Inventory</t>
  </si>
  <si>
    <t>Other Current Assets</t>
  </si>
  <si>
    <t>Accounts Payable</t>
  </si>
  <si>
    <t>increase (decrease)</t>
  </si>
  <si>
    <t>Income Tax Payable</t>
  </si>
  <si>
    <t>Other Current Liabilities</t>
  </si>
  <si>
    <t>Operating Cash Flow</t>
  </si>
  <si>
    <t>Intangible &amp; Other Assets</t>
  </si>
  <si>
    <t>Investing Cash Flow</t>
  </si>
  <si>
    <t>Cash Flow Before Financing</t>
  </si>
  <si>
    <t>Adjustments to Ret. Earn.</t>
  </si>
  <si>
    <t>Financing Cash Flow</t>
  </si>
  <si>
    <t>Beginning Cash</t>
  </si>
  <si>
    <t xml:space="preserve">    Plus: Operating Cash Flow</t>
  </si>
  <si>
    <t xml:space="preserve">    Plus: Investing Cash Flow</t>
  </si>
  <si>
    <t xml:space="preserve">    Plus: Financing Cash Flow</t>
  </si>
  <si>
    <t>TOTAL SALES</t>
  </si>
  <si>
    <t>Loan Amortization Schedule</t>
  </si>
  <si>
    <t>Sources &amp; Uses</t>
  </si>
  <si>
    <t>Income Statement</t>
  </si>
  <si>
    <t>Land</t>
  </si>
  <si>
    <t>Building</t>
  </si>
  <si>
    <t>Equipment</t>
  </si>
  <si>
    <t>Goodwill</t>
  </si>
  <si>
    <t>no opinion or other form of assurance on the statements or underlying assumptions.</t>
  </si>
  <si>
    <t xml:space="preserve">provided by management.  Neither the SBDC nor its personnel are licensed by the State of MN to practice public accounting and therefore express </t>
  </si>
  <si>
    <t>========</t>
  </si>
  <si>
    <t>Start-Up Costs</t>
  </si>
  <si>
    <t>TOTAL EXPENSES</t>
  </si>
  <si>
    <t>EXPENSES</t>
  </si>
  <si>
    <t>Fixed Assets</t>
  </si>
  <si>
    <t>Sales Projections</t>
  </si>
  <si>
    <t>Total Sales</t>
  </si>
  <si>
    <t>GROSS PROFIT</t>
  </si>
  <si>
    <t>Less: Cost of Goods Sold</t>
  </si>
  <si>
    <t>Contribution Margin</t>
  </si>
  <si>
    <t xml:space="preserve">     Less: Variable Costs</t>
  </si>
  <si>
    <t xml:space="preserve">     Less: Fixed Costs</t>
  </si>
  <si>
    <t>SALES</t>
  </si>
  <si>
    <t>CONTRIBUTION MARGIN</t>
  </si>
  <si>
    <t>NET INCOME</t>
  </si>
  <si>
    <t>Fixed Costs</t>
  </si>
  <si>
    <t>Break Even Sales =</t>
  </si>
  <si>
    <t>MAR</t>
  </si>
  <si>
    <t>APR</t>
  </si>
  <si>
    <t>Product Name</t>
  </si>
  <si>
    <t xml:space="preserve">   Less: Cost of Goods Sold</t>
  </si>
  <si>
    <t xml:space="preserve">    Supplies</t>
  </si>
  <si>
    <t xml:space="preserve">    Equipment Rental</t>
  </si>
  <si>
    <t xml:space="preserve">    Licenses and Permits</t>
  </si>
  <si>
    <t>the State of Minnesota to practice public accounting and therefore express no opinion or any other form of assurance on the statement or underlying assumptions.</t>
  </si>
  <si>
    <t xml:space="preserve">     Bank Loan 2</t>
  </si>
  <si>
    <t xml:space="preserve">     Bank Loan 3</t>
  </si>
  <si>
    <t xml:space="preserve">     Subordinated Officer Debt</t>
  </si>
  <si>
    <t>Break Even Analysis</t>
  </si>
  <si>
    <t>Gross Profit</t>
  </si>
  <si>
    <t>Net Profit Before Tax</t>
  </si>
  <si>
    <t>Ratios</t>
  </si>
  <si>
    <t>Ratio</t>
  </si>
  <si>
    <t>Formula</t>
  </si>
  <si>
    <t>Significance</t>
  </si>
  <si>
    <t>Industry</t>
  </si>
  <si>
    <t>NAICS #</t>
  </si>
  <si>
    <t>Balance Sheet Ratios</t>
  </si>
  <si>
    <t>Current</t>
  </si>
  <si>
    <t>Current Assets</t>
  </si>
  <si>
    <t>Measures Solvency: e.g. a ratio of 1.76 means that for every $1</t>
  </si>
  <si>
    <t>Current Liabilities</t>
  </si>
  <si>
    <t>of current liabilities, the Co. has $1.76 in Current Assets with which</t>
  </si>
  <si>
    <t>to pay</t>
  </si>
  <si>
    <t>Quick</t>
  </si>
  <si>
    <t>(Cash + Accts Rec)</t>
  </si>
  <si>
    <t>Measures Liquididity: e.g. a ratio of 1.14 means that for every</t>
  </si>
  <si>
    <t>Current Liabilites</t>
  </si>
  <si>
    <t>$1 of current liabilities, the Co. has $1.14 in Cash &amp; AR with which</t>
  </si>
  <si>
    <t>Debt-to-Equity</t>
  </si>
  <si>
    <t>Total Liabilities</t>
  </si>
  <si>
    <t xml:space="preserve">Measures Financial Risk: e.g. a ratio of 1.05 means that for  every </t>
  </si>
  <si>
    <t>Owner's Equity</t>
  </si>
  <si>
    <t>Income Statement Ratios</t>
  </si>
  <si>
    <t>Gross Margin</t>
  </si>
  <si>
    <t>Measures Gross Profitability: e.g. a ratio of 34.4% means that for</t>
  </si>
  <si>
    <t>Sales</t>
  </si>
  <si>
    <t>every $1 of sales, the Co. produces 34.4 cents of gross profit</t>
  </si>
  <si>
    <t>Net Margin</t>
  </si>
  <si>
    <t>Measures Net Profitability: e.g. a ratio of 2.9% means that for</t>
  </si>
  <si>
    <t>every $1 of sales, the Co. produces 2.9 cents of gross profit</t>
  </si>
  <si>
    <t>Overall Efficiency Ratios</t>
  </si>
  <si>
    <t>Sales-to-Assets</t>
  </si>
  <si>
    <t>Measure Efficiency of Total Assets in Generating Sales: e.g. a ratio</t>
  </si>
  <si>
    <t>Total Assets</t>
  </si>
  <si>
    <t>of 2.35 means that for every $1 invested in total assets, the Co.</t>
  </si>
  <si>
    <t>generates $2.35 in total sales</t>
  </si>
  <si>
    <t>Return on Assets</t>
  </si>
  <si>
    <t>Measure Efficiency of Total Assets in Generating Net Profit: e.g. a</t>
  </si>
  <si>
    <t>ratio of 7.1% means that for every $1 invested in total assets, the</t>
  </si>
  <si>
    <t>Co. generates 7.1 cents in Net Profit Before Tax</t>
  </si>
  <si>
    <t xml:space="preserve">Return on </t>
  </si>
  <si>
    <t>Measure Efficiency of Owner's Equity in Generating Net Profit: e.g. a</t>
  </si>
  <si>
    <t>Investment</t>
  </si>
  <si>
    <t>ratio of 16.1% means that for every $1 invested in owner's equity, the</t>
  </si>
  <si>
    <t>Co. generates 16.1 cents in Net Profit Before Tax</t>
  </si>
  <si>
    <t>Specific Efficiency Ratios</t>
  </si>
  <si>
    <t>Cost of Goods Sold</t>
  </si>
  <si>
    <t>Measures the Rate at Which Inventory is Being Used on an Annual</t>
  </si>
  <si>
    <t>Turnover</t>
  </si>
  <si>
    <t>Basis: e.g. a ratio of 9.81 means that the average dollar volume of</t>
  </si>
  <si>
    <t>inventory is used up almost ten times during the fiscal year</t>
  </si>
  <si>
    <t>Measures the Average Number of Days that Inventory Remains in</t>
  </si>
  <si>
    <t>Turn-Days</t>
  </si>
  <si>
    <t>Inventory Turnover</t>
  </si>
  <si>
    <t>Stock: e.g. a ratio of 37 means that the Co. keeps an average of 37</t>
  </si>
  <si>
    <t>days worth of inventory on hand throughout the year.</t>
  </si>
  <si>
    <t>Accts. Rec.</t>
  </si>
  <si>
    <t>Measures the Rate at Which Accts. Rec. are Being Collected: e.g. a</t>
  </si>
  <si>
    <t>ratio of 8.00 means that the average dollar volume of Accts. Rec. are</t>
  </si>
  <si>
    <t>collected 8 times during the year</t>
  </si>
  <si>
    <t>Avg. Collection</t>
  </si>
  <si>
    <t>Measures the Average Number of Days that the Co. Must Wait for</t>
  </si>
  <si>
    <t>Period</t>
  </si>
  <si>
    <t>Accts. Rec. Turnover</t>
  </si>
  <si>
    <t>Its Accts. Rec. to be Paid: e.g. a ratio of 45 means that it takes the</t>
  </si>
  <si>
    <t>45 days on average to collect its receivables</t>
  </si>
  <si>
    <t>Accts. Pay.</t>
  </si>
  <si>
    <t>Measures the Rate at Which Accts. Pay. Are Being Paid: e.g. a</t>
  </si>
  <si>
    <t>ratio of 12.04 menas that the average dollar volume of Accts. Pay.</t>
  </si>
  <si>
    <t>are paid about 12 time during the year</t>
  </si>
  <si>
    <t>Avg. Payment</t>
  </si>
  <si>
    <t xml:space="preserve">Measures the Average Number of Days that a Co. Takes to Pay its </t>
  </si>
  <si>
    <t>Accts. Pay. Turnover</t>
  </si>
  <si>
    <t>Accts. Pay.: e.g. a ratio of 30 means that it takes the Co. 30 days</t>
  </si>
  <si>
    <t>on average to pay its bills</t>
  </si>
  <si>
    <t xml:space="preserve">Accrual </t>
  </si>
  <si>
    <t>Accruals</t>
  </si>
  <si>
    <t>Measures the rate at which the company pays payroll and payroll</t>
  </si>
  <si>
    <t>Cycle</t>
  </si>
  <si>
    <t>tax liabilities: e.g. a rate of 30 means the average dollar volume of</t>
  </si>
  <si>
    <t>accruals are paid 30 times during the year.</t>
  </si>
  <si>
    <t>Days</t>
  </si>
  <si>
    <t>Measures the average number of days that the company accumulates</t>
  </si>
  <si>
    <t>Accrual</t>
  </si>
  <si>
    <t>Accrual Cycle</t>
  </si>
  <si>
    <t>payroll and payroll tax liabilities.  It should be in line with the payroll</t>
  </si>
  <si>
    <t>cycle.</t>
  </si>
  <si>
    <t>Days Receivable</t>
  </si>
  <si>
    <t>Days Payable</t>
  </si>
  <si>
    <t>Balance Sheet Assumptions</t>
  </si>
  <si>
    <t>Income Statement Assumptions</t>
  </si>
  <si>
    <t>COGS %</t>
  </si>
  <si>
    <t>Percent of Total Sales</t>
  </si>
  <si>
    <t>Monthly Balance Sheets</t>
  </si>
  <si>
    <t xml:space="preserve">    Cash</t>
  </si>
  <si>
    <t xml:space="preserve">    Accounts Receivable</t>
  </si>
  <si>
    <t xml:space="preserve">    Notes Receivable</t>
  </si>
  <si>
    <t xml:space="preserve">    Inventory</t>
  </si>
  <si>
    <t xml:space="preserve">    Other Current Assets</t>
  </si>
  <si>
    <t xml:space="preserve">     Equipment/Land/Buildings</t>
  </si>
  <si>
    <t xml:space="preserve">       Less: Accumulated Depreciation</t>
  </si>
  <si>
    <t xml:space="preserve">    Current Portion of Long-Term Debt</t>
  </si>
  <si>
    <t xml:space="preserve">    Note Payable - Bank (LOC)</t>
  </si>
  <si>
    <t xml:space="preserve">    Note Payable - Other</t>
  </si>
  <si>
    <t xml:space="preserve">    Other Current Liabilities</t>
  </si>
  <si>
    <t xml:space="preserve">    Income Taxes Payable</t>
  </si>
  <si>
    <t xml:space="preserve">    Accounts Payable</t>
  </si>
  <si>
    <t>Minnesota to practice public accounting and therefore express no opinion or any other form of assurance on the statement or underlying assumptions.</t>
  </si>
  <si>
    <t>Marketable Securities/LT</t>
  </si>
  <si>
    <r>
      <t xml:space="preserve">     Marketable Securities </t>
    </r>
    <r>
      <rPr>
        <sz val="10"/>
        <rFont val="Arial MT"/>
      </rPr>
      <t>(Long-Term)</t>
    </r>
  </si>
  <si>
    <t>Notes Receivable</t>
  </si>
  <si>
    <r>
      <t xml:space="preserve">     Intangibles </t>
    </r>
    <r>
      <rPr>
        <sz val="10"/>
        <rFont val="Arial MT"/>
      </rPr>
      <t>(Start-Up Costs/Goodwill/Etc.)</t>
    </r>
  </si>
  <si>
    <t>Long-Term Sub. Debt</t>
  </si>
  <si>
    <t xml:space="preserve">    Paid-In Capital</t>
  </si>
  <si>
    <t xml:space="preserve">    Owner Distributions</t>
  </si>
  <si>
    <t xml:space="preserve">    Retained Earnings</t>
  </si>
  <si>
    <t>Owner Distributions</t>
  </si>
  <si>
    <t>Long-Term Bank Debt (Pmts)</t>
  </si>
  <si>
    <t>Note Payable - Other</t>
  </si>
  <si>
    <t>Note Payable - Bank (LOC)</t>
  </si>
  <si>
    <t xml:space="preserve">       COGS</t>
  </si>
  <si>
    <t xml:space="preserve">       OTHER</t>
  </si>
  <si>
    <t xml:space="preserve">       ALL NON-VARIABLE</t>
  </si>
  <si>
    <t>NOTE…</t>
  </si>
  <si>
    <t>Loan 1</t>
  </si>
  <si>
    <t>Loan 2</t>
  </si>
  <si>
    <t>Loan 3</t>
  </si>
  <si>
    <t>Month Start</t>
  </si>
  <si>
    <t>**Enter month of first payment here. (1=Jan, 2=Feb, 3=Mar, Etc.)</t>
  </si>
  <si>
    <t>(decrease)</t>
  </si>
  <si>
    <t xml:space="preserve">increase </t>
  </si>
  <si>
    <t>Long-Term Bank Debt (Loan 1)</t>
  </si>
  <si>
    <t>Long-Term Bank Debt (Loan 2)</t>
  </si>
  <si>
    <t>Long-Term Bank Debt (Loan 3)</t>
  </si>
  <si>
    <t>TOTAL SALES GOAL</t>
  </si>
  <si>
    <t>Price Per Unit</t>
  </si>
  <si>
    <t># Units Sold</t>
  </si>
  <si>
    <t>Percent of Sales Per Month</t>
  </si>
  <si>
    <t xml:space="preserve">    OTHER</t>
  </si>
  <si>
    <t>Building (39 yrs)</t>
  </si>
  <si>
    <t xml:space="preserve">       Less: Costs moved to variable</t>
  </si>
  <si>
    <t>% of sales on CC</t>
  </si>
  <si>
    <t>CC Fee %</t>
  </si>
  <si>
    <r>
      <t xml:space="preserve"> </t>
    </r>
    <r>
      <rPr>
        <b/>
        <sz val="10"/>
        <rFont val="Arial"/>
        <family val="2"/>
      </rPr>
      <t>A</t>
    </r>
    <r>
      <rPr>
        <sz val="10"/>
        <rFont val="Arial"/>
        <family val="2"/>
      </rPr>
      <t>nnual</t>
    </r>
  </si>
  <si>
    <r>
      <t xml:space="preserve"> </t>
    </r>
    <r>
      <rPr>
        <b/>
        <sz val="10"/>
        <rFont val="Arial"/>
        <family val="2"/>
      </rPr>
      <t>M</t>
    </r>
    <r>
      <rPr>
        <sz val="10"/>
        <rFont val="Arial"/>
        <family val="2"/>
      </rPr>
      <t>onthly</t>
    </r>
  </si>
  <si>
    <t>Owed to</t>
  </si>
  <si>
    <t>Original</t>
  </si>
  <si>
    <t>Origination</t>
  </si>
  <si>
    <t xml:space="preserve">Monthly </t>
  </si>
  <si>
    <t>Security</t>
  </si>
  <si>
    <t>Amount</t>
  </si>
  <si>
    <t>Date</t>
  </si>
  <si>
    <t>Rate</t>
  </si>
  <si>
    <t>As Shown on most recent balance sheet as of:</t>
  </si>
  <si>
    <t>Schedule of Debts, Contracts, Notes and Mortgages Payable</t>
  </si>
  <si>
    <t>Maturity</t>
  </si>
  <si>
    <t>TOTALS</t>
  </si>
  <si>
    <t>Loan #1</t>
  </si>
  <si>
    <t>Loan #2</t>
  </si>
  <si>
    <t>Loan #3</t>
  </si>
  <si>
    <t>Loan #4</t>
  </si>
  <si>
    <t>Loan #5</t>
  </si>
  <si>
    <t>Current Balance</t>
  </si>
  <si>
    <t>Term Remaining</t>
  </si>
  <si>
    <t>Existing Debt Schedule</t>
  </si>
  <si>
    <t xml:space="preserve">     Existing Loans</t>
  </si>
  <si>
    <t>Long-Term Bank Debt</t>
  </si>
  <si>
    <t>Month to start:</t>
  </si>
  <si>
    <t>(1=Jan, 2=Feb, etc.)</t>
  </si>
  <si>
    <t xml:space="preserve">    Outside Services</t>
  </si>
  <si>
    <t xml:space="preserve">     Equity Amounts --&gt; Line 35 OR Line 36</t>
  </si>
  <si>
    <t xml:space="preserve">     Capital Expenditure Amounts --&gt; Line 22 (as a NEGATIVE number)</t>
  </si>
  <si>
    <t>Out of Balance Warning</t>
  </si>
  <si>
    <t>OPERATING INCOME</t>
  </si>
  <si>
    <t xml:space="preserve">    Other Income (Expense)</t>
  </si>
  <si>
    <t>Net Income Before Taxes</t>
  </si>
  <si>
    <t xml:space="preserve">    Accrued Payroll Liabilities</t>
  </si>
  <si>
    <t xml:space="preserve">    Accrued Sales Tax Liabilities</t>
  </si>
  <si>
    <t>Accrued Payroll Tax Liabilities</t>
  </si>
  <si>
    <t>Accrued Sales Tax Liabilities</t>
  </si>
  <si>
    <t xml:space="preserve">    Capital Stock/Owner's Equity</t>
  </si>
  <si>
    <t>Contributed Capital/Land</t>
  </si>
  <si>
    <t>months</t>
  </si>
  <si>
    <t>NEW DEPRECIATION</t>
  </si>
  <si>
    <t>EXISTING DEPRECIATION</t>
  </si>
  <si>
    <t>EXISTING AMORTIZATION</t>
  </si>
  <si>
    <t>NEW AMORTIZATION</t>
  </si>
  <si>
    <t>Total New</t>
  </si>
  <si>
    <t>Loan #6</t>
  </si>
  <si>
    <t>Loan #7</t>
  </si>
  <si>
    <t>Loan #8</t>
  </si>
  <si>
    <t xml:space="preserve">    Merchant Credit Card Fees</t>
  </si>
  <si>
    <t xml:space="preserve">    Utilities</t>
  </si>
  <si>
    <t xml:space="preserve">    Website</t>
  </si>
  <si>
    <t xml:space="preserve">    Interest Expense</t>
  </si>
  <si>
    <t xml:space="preserve">    Accounting</t>
  </si>
  <si>
    <t xml:space="preserve">    Legal and Professional</t>
  </si>
  <si>
    <t>Interest only?</t>
  </si>
  <si>
    <t>Input - Y or N</t>
  </si>
  <si>
    <t>Owed to:</t>
  </si>
  <si>
    <t>Est. Purchases</t>
  </si>
  <si>
    <t>**Enter the monthly</t>
  </si>
  <si>
    <t xml:space="preserve">expenses for each </t>
  </si>
  <si>
    <t>month. It will provide</t>
  </si>
  <si>
    <t>the total.</t>
  </si>
  <si>
    <t xml:space="preserve">    Employee Benefits</t>
  </si>
  <si>
    <t>Loans</t>
  </si>
  <si>
    <t>Notes Payable</t>
  </si>
  <si>
    <t>Existing Loan Amortization Schedules</t>
  </si>
  <si>
    <t xml:space="preserve">    Training &amp; Education</t>
  </si>
  <si>
    <t xml:space="preserve">    Travel, Meals &amp; Entertainment</t>
  </si>
  <si>
    <t xml:space="preserve">    Taxes (Real Estate)</t>
  </si>
  <si>
    <t>*term not necessary</t>
  </si>
  <si>
    <t>if interest only</t>
  </si>
  <si>
    <t>Refinance</t>
  </si>
  <si>
    <t>Existing Lines, Notes, Credit Card Amortization Schedules</t>
  </si>
  <si>
    <t>Existing Loan TO BE REFINANCED</t>
  </si>
  <si>
    <t>Refinance Month</t>
  </si>
  <si>
    <t>(1=Jan, 2=Feb, Etc.)</t>
  </si>
  <si>
    <t xml:space="preserve">              **UNLESS THE LOAN IS A REFINANCE,</t>
  </si>
  <si>
    <t xml:space="preserve">                       THEN DO NOT ENTER ON CASH FLOW.**</t>
  </si>
  <si>
    <t>Out of Balance</t>
  </si>
  <si>
    <t>For every $1.00 increase in Fixed Costs, sales must increase by</t>
  </si>
  <si>
    <t>Sales Needed for Profit Goal =</t>
  </si>
  <si>
    <t>Profit Goal</t>
  </si>
  <si>
    <t>ACTUAL</t>
  </si>
  <si>
    <t>Difference</t>
  </si>
  <si>
    <t>Projections vs. Actual</t>
  </si>
  <si>
    <t>Out of Balance by:</t>
  </si>
  <si>
    <t xml:space="preserve">$1 of owner's equity, the Co. owes $1.05 in debt to its creditors. </t>
  </si>
  <si>
    <t>Also known as Debt to Worth.</t>
  </si>
  <si>
    <t>Month #</t>
  </si>
  <si>
    <t>January</t>
  </si>
  <si>
    <t>February</t>
  </si>
  <si>
    <t>March</t>
  </si>
  <si>
    <t>April</t>
  </si>
  <si>
    <t>May</t>
  </si>
  <si>
    <t>June</t>
  </si>
  <si>
    <t>July</t>
  </si>
  <si>
    <t>August</t>
  </si>
  <si>
    <t>September</t>
  </si>
  <si>
    <t>October</t>
  </si>
  <si>
    <t>November</t>
  </si>
  <si>
    <t>December</t>
  </si>
  <si>
    <t>Projected</t>
  </si>
  <si>
    <t>Actual</t>
  </si>
  <si>
    <t>Summary Projection</t>
  </si>
  <si>
    <t>Income</t>
  </si>
  <si>
    <t>Revenue</t>
  </si>
  <si>
    <t>COGS</t>
  </si>
  <si>
    <t>Expenses</t>
  </si>
  <si>
    <t>Mktg/Advertising</t>
  </si>
  <si>
    <t>Outside Services</t>
  </si>
  <si>
    <t>Payroll, Benefits &amp; Taxes</t>
  </si>
  <si>
    <t>Administrative</t>
  </si>
  <si>
    <t>Utilities</t>
  </si>
  <si>
    <t>Travel, Meals &amp; Vehicle</t>
  </si>
  <si>
    <t>Technology</t>
  </si>
  <si>
    <t>Depreciation &amp; Amortization</t>
  </si>
  <si>
    <t>Insurance</t>
  </si>
  <si>
    <t>Other</t>
  </si>
  <si>
    <t>Total Expenses</t>
  </si>
  <si>
    <t>Net profit(Loss)</t>
  </si>
  <si>
    <t>Cash Flow</t>
  </si>
  <si>
    <t>Capital Investments</t>
  </si>
  <si>
    <t>Year 1</t>
  </si>
  <si>
    <t>Year 2</t>
  </si>
  <si>
    <t>Year 3</t>
  </si>
  <si>
    <t>YR 1 Month 1</t>
  </si>
  <si>
    <t>YR 1 Month 2</t>
  </si>
  <si>
    <t>YR 1 Month 3</t>
  </si>
  <si>
    <t>YR 1 Month 4</t>
  </si>
  <si>
    <t>YR 1 Month 5</t>
  </si>
  <si>
    <t>YR 1 Month 6</t>
  </si>
  <si>
    <t>YR 1 Month 7</t>
  </si>
  <si>
    <t>YR 1 Month 8</t>
  </si>
  <si>
    <t>YR 1 Month 9</t>
  </si>
  <si>
    <t>YR 1 Month 10</t>
  </si>
  <si>
    <t>YR 1 Month 11</t>
  </si>
  <si>
    <t>YR 1 Month 12</t>
  </si>
  <si>
    <t>YR 2 Month 1</t>
  </si>
  <si>
    <t>YR 2 Month 2</t>
  </si>
  <si>
    <t>YR 2 Month 3</t>
  </si>
  <si>
    <t>YR 2 Month 4</t>
  </si>
  <si>
    <t>YR 2 Month 5</t>
  </si>
  <si>
    <t>YR 2 Month 6</t>
  </si>
  <si>
    <t>YR 2 Month 7</t>
  </si>
  <si>
    <t>YR 2 Month 8</t>
  </si>
  <si>
    <t>YR 2 Month 9</t>
  </si>
  <si>
    <t>YR 2 Month 10</t>
  </si>
  <si>
    <t>YR 2 Month 11</t>
  </si>
  <si>
    <t>YR 2 Month 12</t>
  </si>
  <si>
    <t>YR 3 Month 1</t>
  </si>
  <si>
    <t>YR 3 Month 2</t>
  </si>
  <si>
    <t>YR 3 Month 3</t>
  </si>
  <si>
    <t>YR 3 Month 4</t>
  </si>
  <si>
    <t>YR 3 Month 5</t>
  </si>
  <si>
    <t>YR 3 Month 6</t>
  </si>
  <si>
    <t>YR 3 Month 7</t>
  </si>
  <si>
    <t>YR 3 Month 8</t>
  </si>
  <si>
    <t>YR 3 Month 9</t>
  </si>
  <si>
    <t>YR 3 Month 10</t>
  </si>
  <si>
    <t>YR 3 Month 11</t>
  </si>
  <si>
    <t>YR 3 Month 12</t>
  </si>
  <si>
    <t>YR 4 Month 1</t>
  </si>
  <si>
    <t>YR 4 Month 2</t>
  </si>
  <si>
    <t>YR 4 Month 3</t>
  </si>
  <si>
    <t>YR 4 Month 4</t>
  </si>
  <si>
    <t>YR 4 Month 5</t>
  </si>
  <si>
    <t>YR 4 Month 6</t>
  </si>
  <si>
    <t>YR 4 Month 7</t>
  </si>
  <si>
    <t>YR 4 Month 8</t>
  </si>
  <si>
    <t>YR 4 Month 9</t>
  </si>
  <si>
    <t>YR 4 Month 10</t>
  </si>
  <si>
    <t>YR 4 Month 11</t>
  </si>
  <si>
    <t>YR 4 Month 12</t>
  </si>
  <si>
    <t>n</t>
  </si>
  <si>
    <t>Rent/RE Taxes</t>
  </si>
  <si>
    <t xml:space="preserve">Monthly Sales </t>
  </si>
  <si>
    <t>Sales Goal</t>
  </si>
  <si>
    <t xml:space="preserve">    Payroll Taxes (12%)</t>
  </si>
  <si>
    <t>Month</t>
  </si>
  <si>
    <t xml:space="preserve">     Loan Amounts --&gt; Line 32,33,34</t>
  </si>
  <si>
    <t>**Enter month of first payment . This is one month after the loan is disbursed.  (1=Jan, 2=Feb)</t>
  </si>
  <si>
    <t>Product 1</t>
  </si>
  <si>
    <t>Product 2</t>
  </si>
  <si>
    <t>Product Name 3</t>
  </si>
  <si>
    <t>Product Name 4</t>
  </si>
  <si>
    <t>Y</t>
  </si>
  <si>
    <r>
      <rPr>
        <i/>
        <u/>
        <sz val="12"/>
        <color indexed="10"/>
        <rFont val="Arial"/>
        <family val="2"/>
      </rPr>
      <t>capital expenditure amounts</t>
    </r>
    <r>
      <rPr>
        <i/>
        <sz val="12"/>
        <color indexed="10"/>
        <rFont val="Arial"/>
        <family val="2"/>
      </rPr>
      <t xml:space="preserve"> on the appropriate cash flow statements</t>
    </r>
  </si>
  <si>
    <r>
      <t xml:space="preserve">**Enter the </t>
    </r>
    <r>
      <rPr>
        <i/>
        <u/>
        <sz val="12"/>
        <color indexed="10"/>
        <rFont val="Arial"/>
        <family val="2"/>
      </rPr>
      <t>loan amounts</t>
    </r>
    <r>
      <rPr>
        <i/>
        <sz val="12"/>
        <color indexed="10"/>
        <rFont val="Arial"/>
        <family val="2"/>
      </rPr>
      <t xml:space="preserve">, </t>
    </r>
    <r>
      <rPr>
        <i/>
        <u/>
        <sz val="12"/>
        <color indexed="10"/>
        <rFont val="Arial"/>
        <family val="2"/>
      </rPr>
      <t>equity amounts</t>
    </r>
    <r>
      <rPr>
        <i/>
        <sz val="12"/>
        <color indexed="10"/>
        <rFont val="Arial"/>
        <family val="2"/>
      </rPr>
      <t xml:space="preserve"> and</t>
    </r>
  </si>
  <si>
    <t xml:space="preserve"> This will usually  be one month prior to the first payment.**</t>
  </si>
  <si>
    <t xml:space="preserve">in the months they will be disbursed. </t>
  </si>
  <si>
    <t>Company Name Here</t>
  </si>
  <si>
    <t>Uses Detail</t>
  </si>
  <si>
    <t>Startup Costs</t>
  </si>
  <si>
    <t>Total Equipment</t>
  </si>
  <si>
    <t>Total Startup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</si>
</sst>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7" formatCode="&quot;$&quot;#,##0.00_);\(&quot;$&quot;#,##0.00\)"/>
    <numFmt numFmtId="41" formatCode="_(* #,##0_);_(* \(#,##0\);_(* &quot;-&quot;_);_(@_)"/>
    <numFmt numFmtId="44" formatCode="_(&quot;$&quot;* #,##0.00_);_(&quot;$&quot;* \(#,##0.00\);_(&quot;$&quot;* &quot;-&quot;??_);_(@_)"/>
    <numFmt numFmtId="43" formatCode="_(* #,##0.00_);_(* \(#,##0.00\);_(* &quot;-&quot;??_);_(@_)"/>
    <numFmt numFmtId="164" formatCode="0_)"/>
    <numFmt numFmtId="165" formatCode="0.00_)"/>
    <numFmt numFmtId="166" formatCode="_(* #,##0_);_(* \(#,##0\);_(* &quot;-&quot;??_);_(@_)"/>
    <numFmt numFmtId="167" formatCode="_(&quot;$&quot;* #,##0_);_(&quot;$&quot;* \(#,##0\);_(&quot;$&quot;* &quot;-&quot;??_);_(@_)"/>
    <numFmt numFmtId="168" formatCode="&quot;$&quot;#,##0"/>
    <numFmt numFmtId="169" formatCode="m/d/yy;@"/>
    <numFmt numFmtId="170" formatCode="[$-409]d\-mmm;@"/>
    <numFmt numFmtId="171" formatCode="_([$$-409]* #,##0.00_);_([$$-409]* \(#,##0.00\);_([$$-409]* &quot;-&quot;??_);_(@_)"/>
  </numFmts>
  <fonts count="73">
    <font>
      <sz val="12"/>
      <name val="Arial"/>
      <family val="2"/>
    </font>
    <font>
      <sz val="10"/>
      <name val="Arial"/>
      <family val="2"/>
    </font>
    <font>
      <sz val="10"/>
      <name val="Arial"/>
      <family val="2"/>
    </font>
    <font>
      <sz val="14"/>
      <name val="Arial"/>
      <family val="2"/>
    </font>
    <font>
      <b/>
      <sz val="14"/>
      <name val="Arial"/>
      <family val="2"/>
    </font>
    <font>
      <sz val="12"/>
      <name val="Arial"/>
      <family val="2"/>
    </font>
    <font>
      <sz val="12"/>
      <name val="Arial"/>
      <family val="2"/>
    </font>
    <font>
      <b/>
      <sz val="14"/>
      <color indexed="10"/>
      <name val="Arial"/>
      <family val="2"/>
    </font>
    <font>
      <b/>
      <sz val="12"/>
      <color indexed="10"/>
      <name val="Arial MT"/>
    </font>
    <font>
      <b/>
      <sz val="12"/>
      <name val="Arial MT"/>
    </font>
    <font>
      <sz val="10"/>
      <name val="Arial"/>
      <family val="2"/>
    </font>
    <font>
      <sz val="12"/>
      <name val="Arial MT"/>
    </font>
    <font>
      <sz val="14"/>
      <name val="Arial MT"/>
    </font>
    <font>
      <b/>
      <i/>
      <sz val="14"/>
      <name val="Arial MT"/>
    </font>
    <font>
      <b/>
      <i/>
      <sz val="12"/>
      <name val="Arial MT"/>
    </font>
    <font>
      <sz val="16"/>
      <color indexed="8"/>
      <name val="Arial"/>
      <family val="2"/>
    </font>
    <font>
      <sz val="12"/>
      <color indexed="8"/>
      <name val="Arial"/>
      <family val="2"/>
    </font>
    <font>
      <sz val="12"/>
      <color indexed="12"/>
      <name val="Arial"/>
      <family val="2"/>
    </font>
    <font>
      <sz val="14"/>
      <color indexed="8"/>
      <name val="Arial"/>
      <family val="2"/>
    </font>
    <font>
      <sz val="8"/>
      <name val="Arial"/>
      <family val="2"/>
    </font>
    <font>
      <b/>
      <sz val="12"/>
      <name val="Arial"/>
      <family val="2"/>
    </font>
    <font>
      <b/>
      <sz val="12"/>
      <color indexed="10"/>
      <name val="Arial"/>
      <family val="2"/>
    </font>
    <font>
      <b/>
      <sz val="12"/>
      <color indexed="12"/>
      <name val="Arial"/>
      <family val="2"/>
    </font>
    <font>
      <b/>
      <sz val="14"/>
      <color indexed="12"/>
      <name val="Arial MT"/>
    </font>
    <font>
      <b/>
      <i/>
      <sz val="12"/>
      <color indexed="12"/>
      <name val="Arial"/>
      <family val="2"/>
    </font>
    <font>
      <b/>
      <u/>
      <sz val="12"/>
      <name val="Arial"/>
      <family val="2"/>
    </font>
    <font>
      <u/>
      <sz val="12"/>
      <name val="Arial"/>
      <family val="2"/>
    </font>
    <font>
      <sz val="9"/>
      <name val="Arial"/>
      <family val="2"/>
    </font>
    <font>
      <b/>
      <sz val="14"/>
      <color indexed="12"/>
      <name val="Arial"/>
      <family val="2"/>
    </font>
    <font>
      <sz val="10"/>
      <color indexed="8"/>
      <name val="Arial"/>
      <family val="2"/>
    </font>
    <font>
      <b/>
      <sz val="14"/>
      <color indexed="8"/>
      <name val="Arial"/>
      <family val="2"/>
    </font>
    <font>
      <sz val="12"/>
      <color indexed="9"/>
      <name val="Arial"/>
      <family val="2"/>
    </font>
    <font>
      <i/>
      <sz val="12"/>
      <name val="Arial"/>
      <family val="2"/>
    </font>
    <font>
      <b/>
      <sz val="12"/>
      <color indexed="8"/>
      <name val="Arial"/>
      <family val="2"/>
    </font>
    <font>
      <b/>
      <sz val="16"/>
      <name val="Garamond"/>
      <family val="1"/>
    </font>
    <font>
      <b/>
      <sz val="12"/>
      <name val="Garamond"/>
      <family val="1"/>
    </font>
    <font>
      <b/>
      <sz val="10"/>
      <name val="Arial"/>
      <family val="2"/>
    </font>
    <font>
      <b/>
      <i/>
      <sz val="10"/>
      <name val="Arial"/>
      <family val="2"/>
    </font>
    <font>
      <i/>
      <sz val="10"/>
      <name val="Arial"/>
      <family val="2"/>
    </font>
    <font>
      <sz val="12"/>
      <name val="Arial"/>
      <family val="2"/>
    </font>
    <font>
      <sz val="10"/>
      <name val="Arial MT"/>
    </font>
    <font>
      <b/>
      <i/>
      <sz val="10"/>
      <color indexed="12"/>
      <name val="Arial"/>
      <family val="2"/>
    </font>
    <font>
      <b/>
      <sz val="10"/>
      <color indexed="10"/>
      <name val="Arial"/>
      <family val="2"/>
    </font>
    <font>
      <sz val="12"/>
      <name val="Arial"/>
      <family val="2"/>
    </font>
    <font>
      <sz val="11"/>
      <name val="Arial"/>
      <family val="2"/>
    </font>
    <font>
      <sz val="12"/>
      <name val="Arial"/>
      <family val="2"/>
    </font>
    <font>
      <i/>
      <sz val="12"/>
      <color indexed="10"/>
      <name val="Arial"/>
      <family val="2"/>
    </font>
    <font>
      <i/>
      <u/>
      <sz val="12"/>
      <color indexed="10"/>
      <name val="Arial"/>
      <family val="2"/>
    </font>
    <font>
      <u/>
      <sz val="8"/>
      <name val="Arial"/>
      <family val="2"/>
    </font>
    <font>
      <u/>
      <sz val="9"/>
      <name val="Arial"/>
      <family val="2"/>
    </font>
    <font>
      <sz val="12"/>
      <name val="Arial"/>
      <family val="2"/>
    </font>
    <font>
      <b/>
      <i/>
      <sz val="12"/>
      <name val="Arial"/>
      <family val="2"/>
    </font>
    <font>
      <sz val="12"/>
      <name val="Arial"/>
      <family val="2"/>
    </font>
    <font>
      <b/>
      <i/>
      <sz val="12"/>
      <color indexed="8"/>
      <name val="Arial"/>
      <family val="2"/>
    </font>
    <font>
      <b/>
      <u/>
      <sz val="16"/>
      <name val="Arial"/>
      <family val="2"/>
    </font>
    <font>
      <sz val="12"/>
      <name val="Arial"/>
      <family val="2"/>
    </font>
    <font>
      <b/>
      <sz val="11"/>
      <name val="Arial"/>
      <family val="2"/>
    </font>
    <font>
      <b/>
      <u/>
      <sz val="11"/>
      <name val="Arial"/>
      <family val="2"/>
    </font>
    <font>
      <sz val="11"/>
      <color theme="1"/>
      <name val="Arial"/>
      <family val="2"/>
    </font>
    <font>
      <i/>
      <sz val="8"/>
      <color theme="1"/>
      <name val="Arial"/>
      <family val="2"/>
    </font>
    <font>
      <b/>
      <sz val="11"/>
      <color theme="1"/>
      <name val="Arial"/>
      <family val="2"/>
    </font>
    <font>
      <i/>
      <sz val="11"/>
      <color theme="1"/>
      <name val="Arial"/>
      <family val="2"/>
    </font>
    <font>
      <b/>
      <sz val="12"/>
      <color rgb="FFFF0000"/>
      <name val="Arial"/>
      <family val="2"/>
    </font>
    <font>
      <b/>
      <sz val="12"/>
      <color theme="1"/>
      <name val="Arial"/>
      <family val="2"/>
    </font>
    <font>
      <b/>
      <sz val="14"/>
      <color theme="1"/>
      <name val="Arial"/>
      <family val="2"/>
    </font>
    <font>
      <sz val="8"/>
      <color theme="0"/>
      <name val="Arial"/>
      <family val="2"/>
    </font>
    <font>
      <sz val="12"/>
      <color theme="0"/>
      <name val="Arial"/>
      <family val="2"/>
    </font>
    <font>
      <sz val="11"/>
      <color theme="0"/>
      <name val="Arial"/>
      <family val="2"/>
    </font>
    <font>
      <i/>
      <sz val="12"/>
      <color rgb="FFFF0000"/>
      <name val="Arial"/>
      <family val="2"/>
    </font>
    <font>
      <sz val="12"/>
      <color rgb="FFFF0000"/>
      <name val="Arial"/>
      <family val="2"/>
    </font>
    <font>
      <i/>
      <sz val="8"/>
      <color rgb="FFFF0000"/>
      <name val="Arial"/>
      <family val="2"/>
    </font>
    <font>
      <i/>
      <sz val="10"/>
      <color theme="0" tint="-0.34998626667073579"/>
      <name val="Arial"/>
      <family val="2"/>
    </font>
    <font>
      <i/>
      <sz val="11"/>
      <color theme="0" tint="-0.34998626667073579"/>
      <name val="Arial"/>
      <family val="2"/>
    </font>
  </fonts>
  <fills count="8">
    <fill>
      <patternFill patternType="none"/>
    </fill>
    <fill>
      <patternFill patternType="gray125"/>
    </fill>
    <fill>
      <patternFill patternType="solid">
        <fgColor theme="2" tint="-0.249977111117893"/>
        <bgColor indexed="64"/>
      </patternFill>
    </fill>
    <fill>
      <patternFill patternType="solid">
        <fgColor theme="4" tint="0.59999389629810485"/>
        <bgColor indexed="64"/>
      </patternFill>
    </fill>
    <fill>
      <patternFill patternType="solid">
        <fgColor theme="0" tint="-0.34998626667073579"/>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0"/>
        <bgColor indexed="64"/>
      </patternFill>
    </fill>
  </fills>
  <borders count="22">
    <border>
      <left/>
      <right/>
      <top/>
      <bottom/>
      <diagonal/>
    </border>
    <border>
      <left style="thin">
        <color indexed="64"/>
      </left>
      <right/>
      <top/>
      <bottom/>
      <diagonal/>
    </border>
    <border>
      <left/>
      <right/>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bottom style="double">
        <color indexed="64"/>
      </bottom>
      <diagonal/>
    </border>
    <border>
      <left/>
      <right/>
      <top style="double">
        <color indexed="64"/>
      </top>
      <bottom style="double">
        <color indexed="64"/>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right style="double">
        <color indexed="64"/>
      </right>
      <top/>
      <bottom style="thin">
        <color indexed="64"/>
      </bottom>
      <diagonal/>
    </border>
    <border>
      <left style="double">
        <color indexed="64"/>
      </left>
      <right/>
      <top style="thin">
        <color indexed="64"/>
      </top>
      <bottom/>
      <diagonal/>
    </border>
    <border>
      <left style="double">
        <color indexed="64"/>
      </left>
      <right/>
      <top/>
      <bottom style="thin">
        <color indexed="64"/>
      </bottom>
      <diagonal/>
    </border>
    <border>
      <left/>
      <right style="double">
        <color indexed="64"/>
      </right>
      <top/>
      <bottom style="double">
        <color indexed="64"/>
      </bottom>
      <diagonal/>
    </border>
    <border>
      <left/>
      <right/>
      <top style="thin">
        <color indexed="64"/>
      </top>
      <bottom/>
      <diagonal/>
    </border>
    <border>
      <left/>
      <right style="double">
        <color indexed="64"/>
      </right>
      <top style="thin">
        <color indexed="64"/>
      </top>
      <bottom/>
      <diagonal/>
    </border>
    <border>
      <left/>
      <right/>
      <top/>
      <bottom style="medium">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top style="thin">
        <color indexed="64"/>
      </top>
      <bottom style="medium">
        <color indexed="64"/>
      </bottom>
      <diagonal/>
    </border>
    <border>
      <left/>
      <right/>
      <top style="thin">
        <color indexed="64"/>
      </top>
      <bottom style="double">
        <color indexed="64"/>
      </bottom>
      <diagonal/>
    </border>
  </borders>
  <cellStyleXfs count="4">
    <xf numFmtId="0" fontId="0" fillId="0" borderId="0"/>
    <xf numFmtId="43" fontId="2" fillId="0" borderId="0" applyFont="0" applyFill="0" applyBorder="0" applyAlignment="0" applyProtection="0"/>
    <xf numFmtId="44" fontId="2" fillId="0" borderId="0" applyFont="0" applyFill="0" applyBorder="0" applyAlignment="0" applyProtection="0"/>
    <xf numFmtId="9" fontId="2" fillId="0" borderId="0" applyFont="0" applyFill="0" applyBorder="0" applyAlignment="0" applyProtection="0"/>
  </cellStyleXfs>
  <cellXfs count="463">
    <xf numFmtId="0" fontId="0" fillId="0" borderId="0" xfId="0"/>
    <xf numFmtId="0" fontId="0" fillId="0" borderId="0" xfId="0" applyProtection="1"/>
    <xf numFmtId="0" fontId="3" fillId="0" borderId="0" xfId="0" applyFont="1" applyProtection="1"/>
    <xf numFmtId="164" fontId="0" fillId="0" borderId="0" xfId="0" applyNumberFormat="1" applyProtection="1"/>
    <xf numFmtId="37" fontId="3" fillId="0" borderId="0" xfId="0" applyNumberFormat="1" applyFont="1" applyProtection="1"/>
    <xf numFmtId="0" fontId="5" fillId="0" borderId="0" xfId="0" applyFont="1" applyProtection="1"/>
    <xf numFmtId="164" fontId="3" fillId="0" borderId="0" xfId="0" applyNumberFormat="1" applyFont="1" applyAlignment="1" applyProtection="1">
      <alignment horizontal="fill"/>
    </xf>
    <xf numFmtId="0" fontId="4" fillId="0" borderId="0" xfId="0" applyFont="1"/>
    <xf numFmtId="0" fontId="6" fillId="0" borderId="0" xfId="0" applyFont="1" applyProtection="1"/>
    <xf numFmtId="0" fontId="0" fillId="0" borderId="0" xfId="0" applyAlignment="1">
      <alignment horizontal="center"/>
    </xf>
    <xf numFmtId="0" fontId="8" fillId="0" borderId="0" xfId="0" applyFont="1" applyAlignment="1">
      <alignment horizontal="center"/>
    </xf>
    <xf numFmtId="166" fontId="0" fillId="0" borderId="0" xfId="1" applyNumberFormat="1" applyFont="1"/>
    <xf numFmtId="0" fontId="10" fillId="0" borderId="0" xfId="0" applyFont="1"/>
    <xf numFmtId="166" fontId="6" fillId="0" borderId="0" xfId="1" applyNumberFormat="1" applyFont="1" applyProtection="1"/>
    <xf numFmtId="0" fontId="11" fillId="0" borderId="0" xfId="0" applyFont="1" applyProtection="1"/>
    <xf numFmtId="0" fontId="12" fillId="0" borderId="0" xfId="0" applyFont="1" applyProtection="1"/>
    <xf numFmtId="0" fontId="13" fillId="0" borderId="0" xfId="0" applyFont="1" applyProtection="1"/>
    <xf numFmtId="0" fontId="12" fillId="0" borderId="0" xfId="0" applyFont="1"/>
    <xf numFmtId="0" fontId="11" fillId="0" borderId="0" xfId="0" applyFont="1"/>
    <xf numFmtId="164" fontId="12" fillId="0" borderId="0" xfId="0" applyNumberFormat="1" applyFont="1" applyAlignment="1" applyProtection="1">
      <alignment horizontal="fill"/>
    </xf>
    <xf numFmtId="164" fontId="12" fillId="0" borderId="0" xfId="0" applyNumberFormat="1" applyFont="1" applyProtection="1"/>
    <xf numFmtId="164" fontId="11" fillId="0" borderId="0" xfId="0" applyNumberFormat="1" applyFont="1" applyAlignment="1" applyProtection="1">
      <alignment horizontal="fill"/>
    </xf>
    <xf numFmtId="37" fontId="12" fillId="0" borderId="0" xfId="0" applyNumberFormat="1" applyFont="1" applyProtection="1"/>
    <xf numFmtId="9" fontId="12" fillId="0" borderId="0" xfId="0" applyNumberFormat="1" applyFont="1" applyProtection="1"/>
    <xf numFmtId="37" fontId="11" fillId="0" borderId="0" xfId="0" applyNumberFormat="1" applyFont="1" applyProtection="1"/>
    <xf numFmtId="0" fontId="12" fillId="0" borderId="0" xfId="0" applyFont="1" applyAlignment="1" applyProtection="1">
      <alignment horizontal="fill"/>
    </xf>
    <xf numFmtId="0" fontId="14" fillId="0" borderId="0" xfId="0" applyFont="1" applyProtection="1"/>
    <xf numFmtId="37" fontId="12" fillId="0" borderId="0" xfId="0" applyNumberFormat="1" applyFont="1" applyAlignment="1" applyProtection="1">
      <alignment horizontal="fill"/>
    </xf>
    <xf numFmtId="164" fontId="13" fillId="0" borderId="0" xfId="0" applyNumberFormat="1" applyFont="1" applyProtection="1"/>
    <xf numFmtId="0" fontId="14" fillId="0" borderId="0" xfId="0" quotePrefix="1" applyFont="1" applyProtection="1"/>
    <xf numFmtId="0" fontId="15" fillId="0" borderId="0" xfId="0" applyFont="1" applyProtection="1"/>
    <xf numFmtId="0" fontId="16" fillId="0" borderId="0" xfId="0" applyFont="1" applyProtection="1"/>
    <xf numFmtId="0" fontId="17" fillId="0" borderId="0" xfId="0" applyFont="1" applyProtection="1"/>
    <xf numFmtId="0" fontId="18" fillId="0" borderId="0" xfId="0" applyFont="1" applyProtection="1"/>
    <xf numFmtId="7" fontId="16" fillId="0" borderId="0" xfId="0" applyNumberFormat="1" applyFont="1" applyProtection="1"/>
    <xf numFmtId="0" fontId="1" fillId="0" borderId="0" xfId="0" applyFont="1"/>
    <xf numFmtId="41" fontId="0" fillId="0" borderId="0" xfId="0" applyNumberFormat="1"/>
    <xf numFmtId="0" fontId="20" fillId="0" borderId="0" xfId="0" applyFont="1"/>
    <xf numFmtId="0" fontId="20" fillId="0" borderId="0" xfId="0" applyFont="1" applyAlignment="1">
      <alignment horizontal="center"/>
    </xf>
    <xf numFmtId="10" fontId="6" fillId="0" borderId="0" xfId="0" applyNumberFormat="1" applyFont="1" applyProtection="1"/>
    <xf numFmtId="164" fontId="10" fillId="0" borderId="0" xfId="0" applyNumberFormat="1" applyFont="1" applyAlignment="1" applyProtection="1">
      <alignment horizontal="fill"/>
    </xf>
    <xf numFmtId="0" fontId="22" fillId="0" borderId="0" xfId="0" applyFont="1"/>
    <xf numFmtId="0" fontId="18" fillId="0" borderId="0" xfId="0" applyFont="1" applyAlignment="1" applyProtection="1">
      <alignment horizontal="center"/>
    </xf>
    <xf numFmtId="7" fontId="18" fillId="0" borderId="0" xfId="0" applyNumberFormat="1" applyFont="1" applyProtection="1"/>
    <xf numFmtId="165" fontId="18" fillId="0" borderId="0" xfId="0" applyNumberFormat="1" applyFont="1" applyAlignment="1" applyProtection="1">
      <alignment horizontal="center"/>
    </xf>
    <xf numFmtId="0" fontId="18" fillId="0" borderId="0" xfId="0" applyFont="1" applyAlignment="1" applyProtection="1">
      <alignment horizontal="fill"/>
    </xf>
    <xf numFmtId="168" fontId="0" fillId="0" borderId="0" xfId="0" applyNumberFormat="1"/>
    <xf numFmtId="168" fontId="0" fillId="0" borderId="0" xfId="0" applyNumberFormat="1" applyAlignment="1">
      <alignment horizontal="right"/>
    </xf>
    <xf numFmtId="166" fontId="0" fillId="0" borderId="0" xfId="0" applyNumberFormat="1"/>
    <xf numFmtId="7" fontId="3" fillId="0" borderId="0" xfId="0" applyNumberFormat="1" applyFont="1"/>
    <xf numFmtId="0" fontId="18" fillId="0" borderId="0" xfId="0" quotePrefix="1" applyFont="1" applyAlignment="1" applyProtection="1">
      <alignment horizontal="center"/>
    </xf>
    <xf numFmtId="3" fontId="0" fillId="0" borderId="0" xfId="0" applyNumberFormat="1"/>
    <xf numFmtId="0" fontId="1" fillId="0" borderId="0" xfId="0" applyFont="1" applyProtection="1"/>
    <xf numFmtId="0" fontId="18" fillId="0" borderId="0" xfId="0" quotePrefix="1" applyFont="1" applyProtection="1"/>
    <xf numFmtId="0" fontId="7" fillId="0" borderId="0" xfId="0" applyFont="1"/>
    <xf numFmtId="0" fontId="25" fillId="0" borderId="0" xfId="0" applyFont="1"/>
    <xf numFmtId="0" fontId="26" fillId="0" borderId="0" xfId="0" applyFont="1"/>
    <xf numFmtId="0" fontId="27" fillId="0" borderId="0" xfId="0" applyFont="1"/>
    <xf numFmtId="164" fontId="27" fillId="0" borderId="0" xfId="0" applyNumberFormat="1" applyFont="1" applyAlignment="1" applyProtection="1">
      <alignment horizontal="fill"/>
    </xf>
    <xf numFmtId="41" fontId="18" fillId="0" borderId="0" xfId="0" applyNumberFormat="1" applyFont="1" applyProtection="1"/>
    <xf numFmtId="0" fontId="20" fillId="0" borderId="0" xfId="0" applyFont="1" applyAlignment="1">
      <alignment horizontal="right"/>
    </xf>
    <xf numFmtId="166" fontId="0" fillId="0" borderId="0" xfId="1" applyNumberFormat="1" applyFont="1" applyAlignment="1">
      <alignment horizontal="right"/>
    </xf>
    <xf numFmtId="0" fontId="28" fillId="0" borderId="0" xfId="0" applyFont="1" applyProtection="1"/>
    <xf numFmtId="37" fontId="5" fillId="0" borderId="0" xfId="0" applyNumberFormat="1" applyFont="1" applyProtection="1"/>
    <xf numFmtId="7" fontId="29" fillId="0" borderId="0" xfId="0" applyNumberFormat="1" applyFont="1" applyProtection="1"/>
    <xf numFmtId="0" fontId="29" fillId="0" borderId="0" xfId="0" applyFont="1" applyProtection="1"/>
    <xf numFmtId="169" fontId="10" fillId="0" borderId="0" xfId="0" applyNumberFormat="1" applyFont="1" applyAlignment="1" applyProtection="1">
      <alignment horizontal="left"/>
    </xf>
    <xf numFmtId="14" fontId="10" fillId="0" borderId="0" xfId="0" applyNumberFormat="1" applyFont="1"/>
    <xf numFmtId="166" fontId="6" fillId="0" borderId="0" xfId="1" applyNumberFormat="1" applyFont="1" applyProtection="1">
      <protection locked="0"/>
    </xf>
    <xf numFmtId="0" fontId="30" fillId="0" borderId="0" xfId="0" applyFont="1" applyProtection="1"/>
    <xf numFmtId="7" fontId="30" fillId="0" borderId="0" xfId="0" applyNumberFormat="1" applyFont="1" applyProtection="1"/>
    <xf numFmtId="37" fontId="12" fillId="0" borderId="0" xfId="0" applyNumberFormat="1" applyFont="1"/>
    <xf numFmtId="0" fontId="18" fillId="0" borderId="1" xfId="0" applyFont="1" applyBorder="1" applyAlignment="1" applyProtection="1">
      <alignment horizontal="center"/>
    </xf>
    <xf numFmtId="0" fontId="18" fillId="0" borderId="1" xfId="0" quotePrefix="1" applyFont="1" applyBorder="1" applyAlignment="1" applyProtection="1">
      <alignment horizontal="center"/>
    </xf>
    <xf numFmtId="0" fontId="18" fillId="0" borderId="1" xfId="0" applyFont="1" applyBorder="1" applyProtection="1"/>
    <xf numFmtId="0" fontId="30" fillId="0" borderId="1" xfId="0" applyFont="1" applyBorder="1" applyProtection="1"/>
    <xf numFmtId="0" fontId="9" fillId="0" borderId="0" xfId="0" applyFont="1" applyProtection="1"/>
    <xf numFmtId="164" fontId="9" fillId="0" borderId="0" xfId="0" applyNumberFormat="1" applyFont="1" applyAlignment="1" applyProtection="1">
      <alignment horizontal="fill"/>
    </xf>
    <xf numFmtId="37" fontId="9" fillId="0" borderId="0" xfId="0" applyNumberFormat="1" applyFont="1" applyAlignment="1" applyProtection="1">
      <alignment horizontal="fill"/>
    </xf>
    <xf numFmtId="14" fontId="31" fillId="0" borderId="0" xfId="0" applyNumberFormat="1" applyFont="1" applyAlignment="1">
      <alignment horizontal="left"/>
    </xf>
    <xf numFmtId="0" fontId="23" fillId="0" borderId="0" xfId="0" applyFont="1" applyAlignment="1" applyProtection="1">
      <alignment horizontal="center"/>
    </xf>
    <xf numFmtId="0" fontId="21" fillId="0" borderId="0" xfId="0" applyFont="1" applyAlignment="1" applyProtection="1">
      <alignment horizontal="center"/>
    </xf>
    <xf numFmtId="0" fontId="24" fillId="0" borderId="0" xfId="0" applyFont="1" applyAlignment="1" applyProtection="1">
      <alignment horizontal="center"/>
      <protection locked="0"/>
    </xf>
    <xf numFmtId="10" fontId="6" fillId="0" borderId="0" xfId="0" applyNumberFormat="1" applyFont="1" applyAlignment="1" applyProtection="1">
      <alignment horizontal="center"/>
    </xf>
    <xf numFmtId="0" fontId="21" fillId="0" borderId="0" xfId="0" applyFont="1"/>
    <xf numFmtId="0" fontId="20" fillId="0" borderId="0" xfId="0" applyFont="1" applyProtection="1"/>
    <xf numFmtId="0" fontId="5" fillId="0" borderId="0" xfId="0" applyFont="1"/>
    <xf numFmtId="0" fontId="32" fillId="0" borderId="0" xfId="0" applyFont="1"/>
    <xf numFmtId="0" fontId="58" fillId="0" borderId="0" xfId="0" applyFont="1"/>
    <xf numFmtId="0" fontId="59" fillId="0" borderId="0" xfId="0" applyFont="1"/>
    <xf numFmtId="0" fontId="60" fillId="0" borderId="0" xfId="0" applyFont="1"/>
    <xf numFmtId="0" fontId="61" fillId="0" borderId="0" xfId="0" applyFont="1"/>
    <xf numFmtId="0" fontId="62" fillId="0" borderId="0" xfId="0" applyFont="1" applyBorder="1" applyAlignment="1">
      <alignment horizontal="center"/>
    </xf>
    <xf numFmtId="0" fontId="63" fillId="0" borderId="0" xfId="0" applyFont="1" applyAlignment="1"/>
    <xf numFmtId="0" fontId="64" fillId="0" borderId="0" xfId="0" applyFont="1"/>
    <xf numFmtId="0" fontId="4" fillId="0" borderId="0" xfId="0" applyFont="1" applyProtection="1"/>
    <xf numFmtId="0" fontId="33" fillId="0" borderId="0" xfId="0" applyFont="1" applyProtection="1"/>
    <xf numFmtId="0" fontId="34" fillId="0" borderId="0" xfId="0" applyFont="1" applyProtection="1"/>
    <xf numFmtId="0" fontId="20" fillId="0" borderId="0" xfId="0" applyFont="1" applyAlignment="1" applyProtection="1">
      <alignment horizontal="left"/>
    </xf>
    <xf numFmtId="0" fontId="63" fillId="0" borderId="0" xfId="0" applyFont="1" applyAlignment="1">
      <alignment horizontal="left"/>
    </xf>
    <xf numFmtId="0" fontId="0" fillId="0" borderId="0" xfId="0" applyAlignment="1"/>
    <xf numFmtId="0" fontId="22" fillId="0" borderId="0" xfId="0" applyFont="1" applyProtection="1"/>
    <xf numFmtId="0" fontId="35" fillId="0" borderId="0" xfId="0" applyFont="1" applyProtection="1"/>
    <xf numFmtId="41" fontId="16" fillId="0" borderId="0" xfId="0" applyNumberFormat="1" applyFont="1" applyProtection="1"/>
    <xf numFmtId="0" fontId="16" fillId="0" borderId="0" xfId="0" applyFont="1" applyAlignment="1" applyProtection="1">
      <alignment horizontal="center"/>
    </xf>
    <xf numFmtId="0" fontId="16" fillId="0" borderId="1" xfId="0" applyFont="1" applyBorder="1" applyAlignment="1" applyProtection="1">
      <alignment horizontal="center"/>
    </xf>
    <xf numFmtId="0" fontId="16" fillId="0" borderId="0" xfId="0" quotePrefix="1" applyFont="1" applyAlignment="1" applyProtection="1">
      <alignment horizontal="center"/>
    </xf>
    <xf numFmtId="0" fontId="16" fillId="0" borderId="1" xfId="0" quotePrefix="1" applyFont="1" applyBorder="1" applyAlignment="1" applyProtection="1">
      <alignment horizontal="center"/>
    </xf>
    <xf numFmtId="0" fontId="16" fillId="0" borderId="1" xfId="0" applyFont="1" applyBorder="1" applyProtection="1"/>
    <xf numFmtId="7" fontId="33" fillId="0" borderId="0" xfId="0" applyNumberFormat="1" applyFont="1" applyProtection="1"/>
    <xf numFmtId="0" fontId="33" fillId="0" borderId="1" xfId="0" applyFont="1" applyBorder="1" applyProtection="1"/>
    <xf numFmtId="165" fontId="16" fillId="0" borderId="0" xfId="0" applyNumberFormat="1" applyFont="1" applyAlignment="1" applyProtection="1">
      <alignment horizontal="center"/>
    </xf>
    <xf numFmtId="7" fontId="5" fillId="0" borderId="0" xfId="0" applyNumberFormat="1" applyFont="1"/>
    <xf numFmtId="0" fontId="16" fillId="0" borderId="0" xfId="0" applyFont="1" applyAlignment="1" applyProtection="1">
      <alignment horizontal="fill"/>
    </xf>
    <xf numFmtId="0" fontId="16" fillId="0" borderId="0" xfId="0" quotePrefix="1" applyFont="1" applyProtection="1"/>
    <xf numFmtId="164" fontId="5" fillId="0" borderId="0" xfId="0" applyNumberFormat="1" applyFont="1" applyAlignment="1" applyProtection="1">
      <alignment horizontal="fill"/>
    </xf>
    <xf numFmtId="0" fontId="2" fillId="0" borderId="0" xfId="0" applyFont="1"/>
    <xf numFmtId="41" fontId="0" fillId="0" borderId="2" xfId="0" applyNumberFormat="1" applyBorder="1" applyProtection="1">
      <protection locked="0"/>
    </xf>
    <xf numFmtId="164" fontId="20" fillId="0" borderId="0" xfId="0" applyNumberFormat="1" applyFont="1" applyAlignment="1" applyProtection="1">
      <alignment horizontal="center"/>
    </xf>
    <xf numFmtId="164" fontId="20" fillId="0" borderId="2" xfId="0" applyNumberFormat="1" applyFont="1" applyBorder="1" applyAlignment="1" applyProtection="1">
      <alignment horizontal="center"/>
    </xf>
    <xf numFmtId="10" fontId="6" fillId="0" borderId="2" xfId="0" applyNumberFormat="1" applyFont="1" applyBorder="1" applyAlignment="1" applyProtection="1">
      <alignment horizontal="center"/>
    </xf>
    <xf numFmtId="0" fontId="20" fillId="0" borderId="2" xfId="0" applyFont="1" applyBorder="1"/>
    <xf numFmtId="0" fontId="60" fillId="2" borderId="0" xfId="0" applyFont="1" applyFill="1"/>
    <xf numFmtId="0" fontId="59" fillId="2" borderId="0" xfId="0" applyFont="1" applyFill="1"/>
    <xf numFmtId="0" fontId="60" fillId="3" borderId="0" xfId="0" applyFont="1" applyFill="1"/>
    <xf numFmtId="0" fontId="59" fillId="3" borderId="0" xfId="0" applyFont="1" applyFill="1"/>
    <xf numFmtId="0" fontId="20" fillId="0" borderId="0" xfId="0" applyFont="1" applyFill="1"/>
    <xf numFmtId="10" fontId="6" fillId="0" borderId="0" xfId="0" applyNumberFormat="1" applyFont="1" applyFill="1" applyAlignment="1" applyProtection="1">
      <alignment horizontal="center"/>
    </xf>
    <xf numFmtId="166" fontId="6" fillId="0" borderId="0" xfId="1" applyNumberFormat="1" applyFont="1" applyFill="1" applyProtection="1">
      <protection locked="0"/>
    </xf>
    <xf numFmtId="0" fontId="6" fillId="0" borderId="0" xfId="0" applyFont="1" applyBorder="1"/>
    <xf numFmtId="166" fontId="6" fillId="0" borderId="0" xfId="1" applyNumberFormat="1" applyFont="1" applyBorder="1" applyProtection="1">
      <protection locked="0"/>
    </xf>
    <xf numFmtId="10" fontId="6" fillId="0" borderId="0" xfId="0" applyNumberFormat="1" applyFont="1" applyBorder="1" applyAlignment="1" applyProtection="1">
      <alignment horizontal="center"/>
    </xf>
    <xf numFmtId="0" fontId="0" fillId="0" borderId="0" xfId="0" applyBorder="1"/>
    <xf numFmtId="0" fontId="5" fillId="0" borderId="0" xfId="0" applyFont="1" applyBorder="1" applyProtection="1"/>
    <xf numFmtId="0" fontId="20" fillId="0" borderId="0" xfId="0" applyFont="1" applyFill="1" applyBorder="1"/>
    <xf numFmtId="0" fontId="6" fillId="4" borderId="0" xfId="0" applyFont="1" applyFill="1" applyBorder="1"/>
    <xf numFmtId="166" fontId="6" fillId="4" borderId="0" xfId="1" applyNumberFormat="1" applyFont="1" applyFill="1" applyBorder="1" applyProtection="1">
      <protection locked="0"/>
    </xf>
    <xf numFmtId="166" fontId="0" fillId="0" borderId="0" xfId="1" applyNumberFormat="1" applyFont="1" applyProtection="1"/>
    <xf numFmtId="166" fontId="6" fillId="0" borderId="0" xfId="1" applyNumberFormat="1" applyFont="1" applyBorder="1" applyProtection="1"/>
    <xf numFmtId="166" fontId="6" fillId="4" borderId="0" xfId="1" applyNumberFormat="1" applyFont="1" applyFill="1" applyBorder="1" applyProtection="1"/>
    <xf numFmtId="166" fontId="6" fillId="0" borderId="2" xfId="1" applyNumberFormat="1" applyFont="1" applyBorder="1" applyProtection="1"/>
    <xf numFmtId="0" fontId="36" fillId="0" borderId="0" xfId="0" applyFont="1"/>
    <xf numFmtId="166" fontId="2" fillId="0" borderId="0" xfId="1" applyNumberFormat="1" applyFont="1"/>
    <xf numFmtId="166" fontId="2" fillId="0" borderId="2" xfId="1" applyNumberFormat="1" applyFont="1" applyBorder="1"/>
    <xf numFmtId="10" fontId="2" fillId="0" borderId="0" xfId="0" applyNumberFormat="1" applyFont="1" applyFill="1" applyAlignment="1" applyProtection="1">
      <alignment horizontal="center"/>
    </xf>
    <xf numFmtId="0" fontId="37" fillId="0" borderId="0" xfId="0" applyFont="1"/>
    <xf numFmtId="0" fontId="38" fillId="0" borderId="0" xfId="0" applyFont="1"/>
    <xf numFmtId="10" fontId="38" fillId="0" borderId="0" xfId="0" applyNumberFormat="1" applyFont="1" applyAlignment="1">
      <alignment horizontal="center"/>
    </xf>
    <xf numFmtId="37" fontId="38" fillId="0" borderId="2" xfId="1" applyNumberFormat="1" applyFont="1" applyBorder="1" applyAlignment="1">
      <alignment horizontal="center"/>
    </xf>
    <xf numFmtId="166" fontId="58" fillId="0" borderId="0" xfId="1" applyNumberFormat="1" applyFont="1"/>
    <xf numFmtId="166" fontId="58" fillId="2" borderId="0" xfId="1" applyNumberFormat="1" applyFont="1" applyFill="1"/>
    <xf numFmtId="166" fontId="58" fillId="3" borderId="0" xfId="1" applyNumberFormat="1" applyFont="1" applyFill="1"/>
    <xf numFmtId="166" fontId="6" fillId="0" borderId="3" xfId="1" applyNumberFormat="1" applyFont="1" applyBorder="1" applyProtection="1"/>
    <xf numFmtId="44" fontId="38" fillId="0" borderId="4" xfId="2" applyFont="1" applyBorder="1"/>
    <xf numFmtId="166" fontId="11" fillId="0" borderId="0" xfId="1" applyNumberFormat="1" applyFont="1" applyProtection="1"/>
    <xf numFmtId="166" fontId="14" fillId="0" borderId="0" xfId="1" applyNumberFormat="1" applyFont="1" applyProtection="1"/>
    <xf numFmtId="166" fontId="9" fillId="0" borderId="0" xfId="1" applyNumberFormat="1" applyFont="1" applyProtection="1"/>
    <xf numFmtId="166" fontId="0" fillId="0" borderId="0" xfId="1" applyNumberFormat="1" applyFont="1" applyFill="1"/>
    <xf numFmtId="166" fontId="0" fillId="0" borderId="0" xfId="1" applyNumberFormat="1" applyFont="1" applyFill="1" applyProtection="1"/>
    <xf numFmtId="166" fontId="11" fillId="0" borderId="0" xfId="1" applyNumberFormat="1" applyFont="1" applyFill="1" applyProtection="1"/>
    <xf numFmtId="0" fontId="19" fillId="0" borderId="0" xfId="0" applyFont="1"/>
    <xf numFmtId="22" fontId="65" fillId="0" borderId="0" xfId="0" applyNumberFormat="1" applyFont="1"/>
    <xf numFmtId="22" fontId="66" fillId="0" borderId="0" xfId="0" applyNumberFormat="1" applyFont="1" applyProtection="1"/>
    <xf numFmtId="22" fontId="66" fillId="0" borderId="0" xfId="0" applyNumberFormat="1" applyFont="1"/>
    <xf numFmtId="0" fontId="38" fillId="0" borderId="2" xfId="0" applyFont="1" applyBorder="1" applyAlignment="1">
      <alignment horizontal="center"/>
    </xf>
    <xf numFmtId="0" fontId="38" fillId="0" borderId="0" xfId="0" applyFont="1" applyAlignment="1">
      <alignment horizontal="center"/>
    </xf>
    <xf numFmtId="0" fontId="38" fillId="0" borderId="0" xfId="0" applyFont="1" applyAlignment="1">
      <alignment horizontal="right"/>
    </xf>
    <xf numFmtId="22" fontId="67" fillId="0" borderId="0" xfId="0" applyNumberFormat="1" applyFont="1" applyFill="1"/>
    <xf numFmtId="0" fontId="9" fillId="0" borderId="0" xfId="0" applyFont="1" applyAlignment="1">
      <alignment horizontal="center"/>
    </xf>
    <xf numFmtId="0" fontId="8" fillId="0" borderId="0" xfId="0" applyFont="1" applyAlignment="1" applyProtection="1">
      <alignment horizontal="center"/>
    </xf>
    <xf numFmtId="0" fontId="0" fillId="0" borderId="5" xfId="0" applyBorder="1"/>
    <xf numFmtId="0" fontId="0" fillId="0" borderId="6" xfId="0" applyBorder="1"/>
    <xf numFmtId="0" fontId="0" fillId="0" borderId="7" xfId="0" applyBorder="1"/>
    <xf numFmtId="0" fontId="0" fillId="0" borderId="8" xfId="0" applyBorder="1"/>
    <xf numFmtId="0" fontId="0" fillId="0" borderId="0" xfId="0" applyAlignment="1">
      <alignment horizontal="center" vertical="center"/>
    </xf>
    <xf numFmtId="0" fontId="0" fillId="0" borderId="2" xfId="0" applyBorder="1" applyAlignment="1">
      <alignment horizontal="center"/>
    </xf>
    <xf numFmtId="0" fontId="0" fillId="0" borderId="0" xfId="0" applyBorder="1" applyAlignment="1">
      <alignment horizontal="center"/>
    </xf>
    <xf numFmtId="166" fontId="0" fillId="0" borderId="0" xfId="1" applyNumberFormat="1" applyFont="1" applyBorder="1"/>
    <xf numFmtId="0" fontId="40" fillId="0" borderId="9" xfId="0" applyFont="1" applyBorder="1"/>
    <xf numFmtId="0" fontId="0" fillId="0" borderId="10" xfId="0" applyBorder="1"/>
    <xf numFmtId="0" fontId="0" fillId="0" borderId="2" xfId="0" applyBorder="1"/>
    <xf numFmtId="0" fontId="0" fillId="0" borderId="11" xfId="0" applyBorder="1"/>
    <xf numFmtId="0" fontId="40" fillId="0" borderId="12" xfId="0" applyFont="1" applyBorder="1"/>
    <xf numFmtId="0" fontId="0" fillId="0" borderId="0" xfId="0" applyFill="1" applyBorder="1" applyAlignment="1">
      <alignment horizontal="center"/>
    </xf>
    <xf numFmtId="0" fontId="40" fillId="0" borderId="13" xfId="0" applyFont="1" applyBorder="1"/>
    <xf numFmtId="0" fontId="0" fillId="0" borderId="14" xfId="0" applyBorder="1"/>
    <xf numFmtId="0" fontId="0" fillId="0" borderId="15" xfId="0" applyBorder="1" applyAlignment="1">
      <alignment horizontal="center"/>
    </xf>
    <xf numFmtId="0" fontId="0" fillId="0" borderId="15" xfId="0" applyBorder="1"/>
    <xf numFmtId="0" fontId="0" fillId="0" borderId="16" xfId="0" applyBorder="1"/>
    <xf numFmtId="0" fontId="40" fillId="0" borderId="9" xfId="0" applyFont="1" applyFill="1" applyBorder="1"/>
    <xf numFmtId="166" fontId="58" fillId="0" borderId="0" xfId="1" applyNumberFormat="1" applyFont="1" applyFill="1"/>
    <xf numFmtId="0" fontId="0" fillId="0" borderId="0" xfId="0" applyFill="1"/>
    <xf numFmtId="0" fontId="32" fillId="0" borderId="0" xfId="0" applyFont="1" applyProtection="1"/>
    <xf numFmtId="0" fontId="20" fillId="0" borderId="0" xfId="0" applyFont="1" applyFill="1" applyProtection="1"/>
    <xf numFmtId="166" fontId="6" fillId="0" borderId="0" xfId="1" applyNumberFormat="1" applyFont="1" applyFill="1" applyProtection="1"/>
    <xf numFmtId="0" fontId="2" fillId="0" borderId="0" xfId="0" applyFont="1" applyProtection="1"/>
    <xf numFmtId="0" fontId="41" fillId="0" borderId="0" xfId="0" applyFont="1" applyAlignment="1" applyProtection="1">
      <alignment horizontal="center"/>
      <protection locked="0"/>
    </xf>
    <xf numFmtId="0" fontId="36" fillId="0" borderId="0" xfId="0" applyFont="1" applyAlignment="1" applyProtection="1">
      <alignment horizontal="right"/>
    </xf>
    <xf numFmtId="0" fontId="36" fillId="0" borderId="0" xfId="0" applyFont="1" applyAlignment="1">
      <alignment horizontal="right"/>
    </xf>
    <xf numFmtId="0" fontId="42" fillId="0" borderId="0" xfId="0" applyFont="1" applyAlignment="1" applyProtection="1">
      <alignment horizontal="center"/>
    </xf>
    <xf numFmtId="0" fontId="2" fillId="0" borderId="0" xfId="0" applyFont="1" applyAlignment="1" applyProtection="1">
      <alignment horizontal="right"/>
    </xf>
    <xf numFmtId="0" fontId="2" fillId="0" borderId="0" xfId="0" applyFont="1" applyAlignment="1">
      <alignment horizontal="right"/>
    </xf>
    <xf numFmtId="166" fontId="6" fillId="0" borderId="2" xfId="1" applyNumberFormat="1" applyFont="1" applyFill="1" applyBorder="1" applyProtection="1"/>
    <xf numFmtId="0" fontId="9" fillId="0" borderId="2" xfId="0" applyFont="1" applyBorder="1" applyAlignment="1" applyProtection="1">
      <alignment horizontal="center"/>
    </xf>
    <xf numFmtId="170" fontId="20" fillId="0" borderId="2" xfId="0" applyNumberFormat="1" applyFont="1" applyBorder="1" applyAlignment="1" applyProtection="1">
      <alignment horizontal="center"/>
    </xf>
    <xf numFmtId="0" fontId="11" fillId="0" borderId="0" xfId="0" applyFont="1" applyFill="1" applyProtection="1"/>
    <xf numFmtId="166" fontId="43" fillId="0" borderId="0" xfId="1" applyNumberFormat="1" applyFont="1" applyFill="1"/>
    <xf numFmtId="164" fontId="11" fillId="0" borderId="0" xfId="0" applyNumberFormat="1" applyFont="1" applyFill="1" applyAlignment="1" applyProtection="1">
      <alignment horizontal="fill"/>
    </xf>
    <xf numFmtId="37" fontId="11" fillId="0" borderId="0" xfId="0" applyNumberFormat="1" applyFont="1" applyFill="1" applyProtection="1"/>
    <xf numFmtId="164" fontId="9" fillId="0" borderId="0" xfId="0" applyNumberFormat="1" applyFont="1" applyFill="1" applyAlignment="1" applyProtection="1">
      <alignment horizontal="fill"/>
    </xf>
    <xf numFmtId="0" fontId="14" fillId="0" borderId="0" xfId="0" quotePrefix="1" applyFont="1" applyFill="1" applyProtection="1"/>
    <xf numFmtId="0" fontId="14" fillId="0" borderId="0" xfId="0" applyFont="1" applyFill="1" applyProtection="1"/>
    <xf numFmtId="37" fontId="9" fillId="0" borderId="0" xfId="0" applyNumberFormat="1" applyFont="1" applyFill="1" applyAlignment="1" applyProtection="1">
      <alignment horizontal="fill"/>
    </xf>
    <xf numFmtId="0" fontId="0" fillId="0" borderId="0" xfId="0" applyFont="1" applyFill="1" applyBorder="1"/>
    <xf numFmtId="0" fontId="44" fillId="0" borderId="0" xfId="0" applyFont="1"/>
    <xf numFmtId="0" fontId="44" fillId="0" borderId="0" xfId="0" applyFont="1" applyProtection="1"/>
    <xf numFmtId="0" fontId="58" fillId="0" borderId="0" xfId="0" applyFont="1" applyFill="1" applyAlignment="1">
      <alignment horizontal="right"/>
    </xf>
    <xf numFmtId="0" fontId="58" fillId="0" borderId="0" xfId="0" applyFont="1" applyFill="1"/>
    <xf numFmtId="0" fontId="2" fillId="5" borderId="0" xfId="0" applyFont="1" applyFill="1" applyProtection="1">
      <protection locked="0"/>
    </xf>
    <xf numFmtId="166" fontId="6" fillId="5" borderId="0" xfId="1" applyNumberFormat="1" applyFont="1" applyFill="1" applyProtection="1">
      <protection locked="0"/>
    </xf>
    <xf numFmtId="0" fontId="0" fillId="0" borderId="0" xfId="0" applyFont="1"/>
    <xf numFmtId="166" fontId="58" fillId="5" borderId="0" xfId="1" applyNumberFormat="1" applyFont="1" applyFill="1" applyProtection="1">
      <protection locked="0"/>
    </xf>
    <xf numFmtId="166" fontId="11" fillId="5" borderId="0" xfId="1" applyNumberFormat="1" applyFont="1" applyFill="1" applyProtection="1">
      <protection locked="0"/>
    </xf>
    <xf numFmtId="166" fontId="11" fillId="5" borderId="0" xfId="1" quotePrefix="1" applyNumberFormat="1" applyFont="1" applyFill="1" applyProtection="1">
      <protection locked="0"/>
    </xf>
    <xf numFmtId="166" fontId="43" fillId="0" borderId="0" xfId="1" applyNumberFormat="1" applyFont="1" applyFill="1" applyProtection="1"/>
    <xf numFmtId="166" fontId="11" fillId="0" borderId="0" xfId="1" quotePrefix="1" applyNumberFormat="1" applyFont="1" applyFill="1" applyProtection="1"/>
    <xf numFmtId="166" fontId="5" fillId="0" borderId="0" xfId="1" applyNumberFormat="1" applyFont="1" applyFill="1"/>
    <xf numFmtId="166" fontId="11" fillId="0" borderId="0" xfId="0" applyNumberFormat="1" applyFont="1" applyFill="1" applyProtection="1"/>
    <xf numFmtId="166" fontId="58" fillId="0" borderId="0" xfId="1" applyNumberFormat="1" applyFont="1" applyFill="1" applyBorder="1"/>
    <xf numFmtId="166" fontId="14" fillId="0" borderId="0" xfId="1" applyNumberFormat="1" applyFont="1" applyFill="1" applyProtection="1"/>
    <xf numFmtId="166" fontId="9" fillId="0" borderId="0" xfId="1" applyNumberFormat="1" applyFont="1" applyFill="1" applyProtection="1"/>
    <xf numFmtId="0" fontId="36" fillId="0" borderId="17" xfId="0" applyFont="1" applyBorder="1"/>
    <xf numFmtId="166" fontId="2" fillId="0" borderId="17" xfId="1" applyNumberFormat="1" applyFont="1" applyBorder="1"/>
    <xf numFmtId="0" fontId="2" fillId="0" borderId="17" xfId="0" applyFont="1" applyBorder="1"/>
    <xf numFmtId="0" fontId="0" fillId="0" borderId="17" xfId="0" applyBorder="1"/>
    <xf numFmtId="166" fontId="45" fillId="5" borderId="0" xfId="1" applyNumberFormat="1" applyFont="1" applyFill="1" applyProtection="1">
      <protection locked="0"/>
    </xf>
    <xf numFmtId="41" fontId="0" fillId="5" borderId="0" xfId="0" applyNumberFormat="1" applyFill="1" applyProtection="1">
      <protection locked="0"/>
    </xf>
    <xf numFmtId="41" fontId="0" fillId="5" borderId="2" xfId="0" applyNumberFormat="1" applyFill="1" applyBorder="1" applyProtection="1">
      <protection locked="0"/>
    </xf>
    <xf numFmtId="0" fontId="17" fillId="5" borderId="0" xfId="0" applyFont="1" applyFill="1" applyProtection="1">
      <protection locked="0"/>
    </xf>
    <xf numFmtId="0" fontId="16" fillId="5" borderId="0" xfId="0" applyFont="1" applyFill="1" applyProtection="1">
      <protection locked="0"/>
    </xf>
    <xf numFmtId="0" fontId="30" fillId="0" borderId="0" xfId="0" applyFont="1" applyFill="1" applyProtection="1"/>
    <xf numFmtId="0" fontId="33" fillId="0" borderId="0" xfId="0" applyFont="1" applyFill="1" applyProtection="1"/>
    <xf numFmtId="0" fontId="68" fillId="0" borderId="0" xfId="0" applyFont="1" applyFill="1" applyProtection="1"/>
    <xf numFmtId="10" fontId="18" fillId="0" borderId="0" xfId="3" applyNumberFormat="1" applyFont="1" applyProtection="1">
      <protection locked="0"/>
    </xf>
    <xf numFmtId="0" fontId="18" fillId="5" borderId="0" xfId="0" applyFont="1" applyFill="1" applyAlignment="1" applyProtection="1">
      <alignment horizontal="center"/>
      <protection locked="0"/>
    </xf>
    <xf numFmtId="10" fontId="16" fillId="0" borderId="0" xfId="3" applyNumberFormat="1" applyFont="1" applyProtection="1">
      <protection locked="0"/>
    </xf>
    <xf numFmtId="10" fontId="16" fillId="5" borderId="0" xfId="0" applyNumberFormat="1" applyFont="1" applyFill="1" applyProtection="1">
      <protection locked="0"/>
    </xf>
    <xf numFmtId="0" fontId="16" fillId="5" borderId="0" xfId="0" applyFont="1" applyFill="1" applyAlignment="1" applyProtection="1">
      <alignment horizontal="center"/>
      <protection locked="0"/>
    </xf>
    <xf numFmtId="10" fontId="16" fillId="0" borderId="0" xfId="3" applyNumberFormat="1" applyFont="1" applyFill="1" applyProtection="1">
      <protection locked="0"/>
    </xf>
    <xf numFmtId="37" fontId="30" fillId="5" borderId="0" xfId="0" applyNumberFormat="1" applyFont="1" applyFill="1" applyAlignment="1" applyProtection="1">
      <alignment horizontal="center"/>
      <protection locked="0"/>
    </xf>
    <xf numFmtId="10" fontId="18" fillId="5" borderId="0" xfId="0" applyNumberFormat="1" applyFont="1" applyFill="1" applyProtection="1">
      <protection locked="0"/>
    </xf>
    <xf numFmtId="0" fontId="5" fillId="0" borderId="0" xfId="0" applyFont="1" applyProtection="1">
      <protection locked="0"/>
    </xf>
    <xf numFmtId="0" fontId="68" fillId="0" borderId="0" xfId="0" applyFont="1"/>
    <xf numFmtId="0" fontId="6" fillId="0" borderId="0" xfId="0" applyFont="1" applyProtection="1">
      <protection locked="0"/>
    </xf>
    <xf numFmtId="166" fontId="0" fillId="0" borderId="0" xfId="1" applyNumberFormat="1" applyFont="1" applyProtection="1">
      <protection locked="0"/>
    </xf>
    <xf numFmtId="37" fontId="33" fillId="5" borderId="0" xfId="0" applyNumberFormat="1" applyFont="1" applyFill="1" applyAlignment="1" applyProtection="1">
      <alignment horizontal="center"/>
      <protection locked="0"/>
    </xf>
    <xf numFmtId="1" fontId="33" fillId="5" borderId="0" xfId="0" applyNumberFormat="1" applyFont="1" applyFill="1" applyAlignment="1" applyProtection="1">
      <alignment horizontal="center"/>
      <protection locked="0"/>
    </xf>
    <xf numFmtId="0" fontId="20" fillId="5" borderId="0" xfId="0" applyFont="1" applyFill="1" applyProtection="1">
      <protection locked="0"/>
    </xf>
    <xf numFmtId="0" fontId="20" fillId="0" borderId="0" xfId="0" applyFont="1" applyFill="1" applyProtection="1">
      <protection locked="0"/>
    </xf>
    <xf numFmtId="167" fontId="6" fillId="5" borderId="0" xfId="2" applyNumberFormat="1" applyFont="1" applyFill="1" applyProtection="1">
      <protection locked="0"/>
    </xf>
    <xf numFmtId="9" fontId="5" fillId="5" borderId="0" xfId="3" applyFont="1" applyFill="1" applyAlignment="1" applyProtection="1">
      <alignment horizontal="center"/>
      <protection locked="0"/>
    </xf>
    <xf numFmtId="167" fontId="4" fillId="5" borderId="4" xfId="2" applyNumberFormat="1" applyFont="1" applyFill="1" applyBorder="1" applyProtection="1">
      <protection locked="0"/>
    </xf>
    <xf numFmtId="166" fontId="39" fillId="0" borderId="0" xfId="1" applyNumberFormat="1" applyFont="1" applyFill="1" applyProtection="1"/>
    <xf numFmtId="166" fontId="32" fillId="0" borderId="0" xfId="1" applyNumberFormat="1" applyFont="1" applyFill="1" applyProtection="1">
      <protection locked="0"/>
    </xf>
    <xf numFmtId="0" fontId="32" fillId="0" borderId="0" xfId="0" applyFont="1" applyFill="1" applyProtection="1"/>
    <xf numFmtId="9" fontId="32" fillId="0" borderId="0" xfId="0" applyNumberFormat="1" applyFont="1" applyFill="1" applyAlignment="1" applyProtection="1">
      <alignment horizontal="center"/>
    </xf>
    <xf numFmtId="10" fontId="20" fillId="0" borderId="0" xfId="3" applyNumberFormat="1" applyFont="1" applyBorder="1" applyAlignment="1" applyProtection="1">
      <alignment horizontal="center"/>
    </xf>
    <xf numFmtId="10" fontId="20" fillId="0" borderId="0" xfId="3" applyNumberFormat="1" applyFont="1" applyAlignment="1" applyProtection="1">
      <alignment horizontal="center"/>
    </xf>
    <xf numFmtId="10" fontId="20" fillId="0" borderId="0" xfId="0" applyNumberFormat="1" applyFont="1" applyFill="1" applyBorder="1" applyAlignment="1">
      <alignment horizontal="center"/>
    </xf>
    <xf numFmtId="0" fontId="2" fillId="0" borderId="0" xfId="0" applyFont="1" applyProtection="1">
      <protection locked="0"/>
    </xf>
    <xf numFmtId="166" fontId="2" fillId="0" borderId="0" xfId="1" applyNumberFormat="1" applyFont="1" applyProtection="1">
      <protection locked="0"/>
    </xf>
    <xf numFmtId="166" fontId="2" fillId="0" borderId="2" xfId="1" applyNumberFormat="1" applyFont="1" applyBorder="1" applyProtection="1">
      <protection locked="0"/>
    </xf>
    <xf numFmtId="0" fontId="69" fillId="0" borderId="0" xfId="0" applyFont="1" applyAlignment="1">
      <alignment horizontal="center"/>
    </xf>
    <xf numFmtId="9" fontId="50" fillId="5" borderId="0" xfId="3" applyFont="1" applyFill="1" applyAlignment="1" applyProtection="1">
      <alignment horizontal="center"/>
      <protection locked="0"/>
    </xf>
    <xf numFmtId="0" fontId="0" fillId="0" borderId="0" xfId="0" applyBorder="1" applyAlignment="1"/>
    <xf numFmtId="10" fontId="0" fillId="0" borderId="0" xfId="3" applyNumberFormat="1" applyFont="1"/>
    <xf numFmtId="0" fontId="2" fillId="0" borderId="2" xfId="0" quotePrefix="1" applyFont="1" applyBorder="1" applyAlignment="1">
      <alignment horizontal="left"/>
    </xf>
    <xf numFmtId="0" fontId="0" fillId="0" borderId="2" xfId="0" applyBorder="1" applyAlignment="1"/>
    <xf numFmtId="10" fontId="0" fillId="0" borderId="2" xfId="3" applyNumberFormat="1" applyFont="1" applyBorder="1" applyAlignment="1"/>
    <xf numFmtId="10" fontId="2" fillId="0" borderId="0" xfId="3" applyNumberFormat="1" applyFont="1"/>
    <xf numFmtId="0" fontId="20" fillId="0" borderId="0" xfId="0" applyFont="1" applyBorder="1" applyAlignment="1"/>
    <xf numFmtId="0" fontId="4" fillId="0" borderId="0" xfId="0" applyFont="1" applyBorder="1" applyAlignment="1"/>
    <xf numFmtId="0" fontId="48" fillId="0" borderId="0" xfId="0" applyFont="1" applyBorder="1" applyAlignment="1"/>
    <xf numFmtId="0" fontId="27" fillId="0" borderId="0" xfId="0" applyFont="1" applyBorder="1" applyAlignment="1"/>
    <xf numFmtId="0" fontId="27" fillId="0" borderId="0" xfId="0" applyFont="1" applyBorder="1" applyAlignment="1">
      <alignment horizontal="center"/>
    </xf>
    <xf numFmtId="10" fontId="27" fillId="0" borderId="0" xfId="3" applyNumberFormat="1" applyFont="1" applyBorder="1" applyAlignment="1">
      <alignment horizontal="center"/>
    </xf>
    <xf numFmtId="0" fontId="49" fillId="0" borderId="17" xfId="0" applyFont="1" applyBorder="1" applyAlignment="1">
      <alignment horizontal="center"/>
    </xf>
    <xf numFmtId="0" fontId="27" fillId="0" borderId="17" xfId="0" applyFont="1" applyBorder="1" applyAlignment="1">
      <alignment horizontal="center"/>
    </xf>
    <xf numFmtId="10" fontId="27" fillId="0" borderId="17" xfId="3" applyNumberFormat="1" applyFont="1" applyBorder="1" applyAlignment="1">
      <alignment horizontal="center"/>
    </xf>
    <xf numFmtId="0" fontId="5" fillId="0" borderId="0" xfId="0" applyFont="1" applyBorder="1" applyAlignment="1"/>
    <xf numFmtId="10" fontId="5" fillId="0" borderId="0" xfId="3" applyNumberFormat="1" applyFont="1" applyBorder="1" applyAlignment="1"/>
    <xf numFmtId="10" fontId="0" fillId="0" borderId="0" xfId="3" applyNumberFormat="1" applyFont="1" applyBorder="1" applyAlignment="1"/>
    <xf numFmtId="10" fontId="48" fillId="0" borderId="0" xfId="3" quotePrefix="1" applyNumberFormat="1" applyFont="1" applyBorder="1" applyAlignment="1">
      <alignment horizontal="right"/>
    </xf>
    <xf numFmtId="166" fontId="2" fillId="0" borderId="2" xfId="0" applyNumberFormat="1" applyFont="1" applyBorder="1" applyAlignment="1"/>
    <xf numFmtId="0" fontId="2" fillId="0" borderId="2" xfId="0" applyFont="1" applyBorder="1" applyAlignment="1" applyProtection="1">
      <protection locked="0"/>
    </xf>
    <xf numFmtId="166" fontId="2" fillId="0" borderId="2" xfId="1" applyNumberFormat="1" applyFont="1" applyBorder="1" applyAlignment="1" applyProtection="1">
      <protection locked="0"/>
    </xf>
    <xf numFmtId="14" fontId="2" fillId="0" borderId="2" xfId="0" applyNumberFormat="1" applyFont="1" applyBorder="1" applyAlignment="1" applyProtection="1">
      <protection locked="0"/>
    </xf>
    <xf numFmtId="0" fontId="2" fillId="0" borderId="2" xfId="0" applyFont="1" applyBorder="1" applyAlignment="1" applyProtection="1">
      <alignment horizontal="center"/>
      <protection locked="0"/>
    </xf>
    <xf numFmtId="0" fontId="70" fillId="0" borderId="0" xfId="0" applyFont="1" applyFill="1" applyProtection="1"/>
    <xf numFmtId="41" fontId="16" fillId="5" borderId="0" xfId="0" applyNumberFormat="1" applyFont="1" applyFill="1" applyProtection="1">
      <protection locked="0"/>
    </xf>
    <xf numFmtId="0" fontId="33" fillId="0" borderId="0" xfId="0" quotePrefix="1" applyFont="1" applyAlignment="1" applyProtection="1">
      <alignment horizontal="center"/>
    </xf>
    <xf numFmtId="0" fontId="20" fillId="0" borderId="18" xfId="0" applyFont="1" applyBorder="1" applyAlignment="1">
      <alignment horizontal="center"/>
    </xf>
    <xf numFmtId="0" fontId="33" fillId="0" borderId="18" xfId="0" quotePrefix="1" applyFont="1" applyBorder="1" applyAlignment="1" applyProtection="1">
      <alignment horizontal="center"/>
    </xf>
    <xf numFmtId="7" fontId="5" fillId="0" borderId="18" xfId="0" applyNumberFormat="1" applyFont="1" applyBorder="1"/>
    <xf numFmtId="14" fontId="16" fillId="0" borderId="0" xfId="0" applyNumberFormat="1" applyFont="1" applyProtection="1"/>
    <xf numFmtId="0" fontId="16" fillId="0" borderId="0" xfId="0" applyFont="1" applyFill="1" applyProtection="1"/>
    <xf numFmtId="166" fontId="2" fillId="0" borderId="2" xfId="1" applyNumberFormat="1" applyFont="1" applyBorder="1" applyAlignment="1" applyProtection="1"/>
    <xf numFmtId="10" fontId="2" fillId="0" borderId="2" xfId="3" applyNumberFormat="1" applyFont="1" applyBorder="1" applyAlignment="1" applyProtection="1"/>
    <xf numFmtId="167" fontId="6" fillId="0" borderId="0" xfId="2" applyNumberFormat="1" applyFont="1" applyProtection="1"/>
    <xf numFmtId="10" fontId="6" fillId="0" borderId="0" xfId="0" applyNumberFormat="1" applyFont="1" applyProtection="1">
      <protection locked="0"/>
    </xf>
    <xf numFmtId="10" fontId="6" fillId="0" borderId="0" xfId="0" applyNumberFormat="1" applyFont="1" applyAlignment="1" applyProtection="1">
      <alignment horizontal="center"/>
      <protection locked="0"/>
    </xf>
    <xf numFmtId="10" fontId="6" fillId="0" borderId="0" xfId="0" applyNumberFormat="1" applyFont="1" applyBorder="1" applyAlignment="1" applyProtection="1">
      <alignment horizontal="center"/>
      <protection locked="0"/>
    </xf>
    <xf numFmtId="0" fontId="0" fillId="0" borderId="0" xfId="0" applyProtection="1">
      <protection locked="0"/>
    </xf>
    <xf numFmtId="166" fontId="11" fillId="0" borderId="0" xfId="1" applyNumberFormat="1" applyFont="1" applyProtection="1">
      <protection locked="0"/>
    </xf>
    <xf numFmtId="10" fontId="16" fillId="5" borderId="0" xfId="0" applyNumberFormat="1" applyFont="1" applyFill="1" applyAlignment="1" applyProtection="1">
      <alignment horizontal="center"/>
      <protection locked="0"/>
    </xf>
    <xf numFmtId="0" fontId="2" fillId="0" borderId="0" xfId="0" applyFont="1" applyBorder="1" applyAlignment="1" applyProtection="1">
      <protection locked="0"/>
    </xf>
    <xf numFmtId="166" fontId="2" fillId="0" borderId="0" xfId="1" applyNumberFormat="1" applyFont="1" applyBorder="1" applyAlignment="1" applyProtection="1">
      <protection locked="0"/>
    </xf>
    <xf numFmtId="10" fontId="2" fillId="0" borderId="0" xfId="3" applyNumberFormat="1" applyFont="1" applyBorder="1" applyAlignment="1" applyProtection="1">
      <protection locked="0"/>
    </xf>
    <xf numFmtId="0" fontId="2" fillId="0" borderId="3" xfId="0" applyFont="1" applyBorder="1" applyAlignment="1" applyProtection="1">
      <protection locked="0"/>
    </xf>
    <xf numFmtId="166" fontId="2" fillId="0" borderId="3" xfId="1" applyNumberFormat="1" applyFont="1" applyBorder="1" applyAlignment="1" applyProtection="1">
      <protection locked="0"/>
    </xf>
    <xf numFmtId="14" fontId="2" fillId="0" borderId="3" xfId="0" quotePrefix="1" applyNumberFormat="1" applyFont="1" applyBorder="1" applyAlignment="1" applyProtection="1">
      <protection locked="0"/>
    </xf>
    <xf numFmtId="166" fontId="2" fillId="0" borderId="3" xfId="1" applyNumberFormat="1" applyFont="1" applyBorder="1" applyAlignment="1" applyProtection="1"/>
    <xf numFmtId="10" fontId="2" fillId="0" borderId="3" xfId="3" applyNumberFormat="1" applyFont="1" applyBorder="1" applyAlignment="1" applyProtection="1"/>
    <xf numFmtId="14" fontId="2" fillId="0" borderId="3" xfId="0" applyNumberFormat="1" applyFont="1" applyBorder="1" applyAlignment="1" applyProtection="1">
      <protection locked="0"/>
    </xf>
    <xf numFmtId="0" fontId="0" fillId="3" borderId="19" xfId="0" applyFill="1" applyBorder="1" applyProtection="1">
      <protection locked="0"/>
    </xf>
    <xf numFmtId="166" fontId="5" fillId="0" borderId="0" xfId="1" applyNumberFormat="1" applyFont="1" applyFill="1" applyProtection="1"/>
    <xf numFmtId="0" fontId="62" fillId="0" borderId="0" xfId="0" applyFont="1"/>
    <xf numFmtId="0" fontId="5" fillId="6" borderId="0" xfId="0" applyFont="1" applyFill="1" applyProtection="1"/>
    <xf numFmtId="0" fontId="6" fillId="6" borderId="0" xfId="0" applyFont="1" applyFill="1" applyProtection="1"/>
    <xf numFmtId="0" fontId="6" fillId="6" borderId="0" xfId="0" applyFont="1" applyFill="1" applyProtection="1">
      <protection locked="0"/>
    </xf>
    <xf numFmtId="0" fontId="32" fillId="0" borderId="0" xfId="0" applyFont="1" applyAlignment="1">
      <alignment horizontal="right"/>
    </xf>
    <xf numFmtId="166" fontId="51" fillId="0" borderId="0" xfId="1" applyNumberFormat="1" applyFont="1"/>
    <xf numFmtId="0" fontId="5" fillId="0" borderId="0" xfId="0" applyFont="1" applyFill="1" applyProtection="1"/>
    <xf numFmtId="166" fontId="3" fillId="0" borderId="0" xfId="1" applyNumberFormat="1" applyFont="1" applyAlignment="1" applyProtection="1">
      <alignment horizontal="right"/>
    </xf>
    <xf numFmtId="0" fontId="5" fillId="0" borderId="0" xfId="0" applyFont="1" applyFill="1" applyBorder="1"/>
    <xf numFmtId="0" fontId="5" fillId="0" borderId="0" xfId="0" applyFont="1" applyBorder="1"/>
    <xf numFmtId="0" fontId="5" fillId="0" borderId="18" xfId="0" applyFont="1" applyBorder="1"/>
    <xf numFmtId="0" fontId="20" fillId="0" borderId="18" xfId="0" applyFont="1" applyBorder="1" applyAlignment="1"/>
    <xf numFmtId="41" fontId="5" fillId="0" borderId="0" xfId="0" applyNumberFormat="1" applyFont="1" applyBorder="1"/>
    <xf numFmtId="0" fontId="2" fillId="0" borderId="0" xfId="0" applyFont="1" applyFill="1" applyProtection="1">
      <protection locked="0"/>
    </xf>
    <xf numFmtId="0" fontId="2" fillId="0" borderId="0" xfId="0" applyFont="1" applyFill="1" applyAlignment="1">
      <alignment horizontal="right"/>
    </xf>
    <xf numFmtId="10" fontId="32" fillId="5" borderId="0" xfId="3" applyNumberFormat="1" applyFont="1" applyFill="1" applyAlignment="1" applyProtection="1">
      <alignment horizontal="center"/>
      <protection locked="0"/>
    </xf>
    <xf numFmtId="10" fontId="32" fillId="0" borderId="0" xfId="3" applyNumberFormat="1" applyFont="1" applyAlignment="1">
      <alignment horizontal="center"/>
    </xf>
    <xf numFmtId="0" fontId="0" fillId="0" borderId="0" xfId="0" applyFont="1" applyFill="1" applyBorder="1" applyProtection="1">
      <protection locked="0"/>
    </xf>
    <xf numFmtId="0" fontId="9" fillId="0" borderId="0" xfId="0" applyFont="1" applyAlignment="1" applyProtection="1">
      <alignment horizontal="center"/>
      <protection locked="0"/>
    </xf>
    <xf numFmtId="0" fontId="0" fillId="0" borderId="5" xfId="0" applyBorder="1" applyAlignment="1" applyProtection="1">
      <alignment horizontal="center"/>
      <protection locked="0"/>
    </xf>
    <xf numFmtId="166" fontId="6" fillId="5" borderId="2" xfId="1" applyNumberFormat="1" applyFont="1" applyFill="1" applyBorder="1" applyProtection="1">
      <protection locked="0"/>
    </xf>
    <xf numFmtId="166" fontId="52" fillId="5" borderId="19" xfId="1" applyNumberFormat="1" applyFont="1" applyFill="1" applyBorder="1" applyProtection="1">
      <protection locked="0"/>
    </xf>
    <xf numFmtId="166" fontId="52" fillId="5" borderId="19" xfId="1" applyNumberFormat="1" applyFont="1" applyFill="1" applyBorder="1" applyAlignment="1" applyProtection="1">
      <alignment horizontal="right"/>
      <protection locked="0"/>
    </xf>
    <xf numFmtId="0" fontId="5" fillId="0" borderId="0" xfId="0" applyFont="1" applyFill="1" applyProtection="1">
      <protection locked="0"/>
    </xf>
    <xf numFmtId="0" fontId="53" fillId="0" borderId="0" xfId="0" applyFont="1" applyFill="1" applyProtection="1"/>
    <xf numFmtId="0" fontId="51" fillId="0" borderId="0" xfId="0" applyFont="1" applyFill="1" applyAlignment="1" applyProtection="1">
      <alignment horizontal="left"/>
    </xf>
    <xf numFmtId="10" fontId="2" fillId="0" borderId="3" xfId="3" applyNumberFormat="1" applyFont="1" applyBorder="1" applyAlignment="1" applyProtection="1">
      <protection locked="0"/>
    </xf>
    <xf numFmtId="0" fontId="9" fillId="0" borderId="0" xfId="0" applyFont="1" applyAlignment="1" applyProtection="1">
      <alignment horizontal="right"/>
    </xf>
    <xf numFmtId="166" fontId="5" fillId="5" borderId="0" xfId="1" applyNumberFormat="1" applyFont="1" applyFill="1" applyProtection="1">
      <protection locked="0"/>
    </xf>
    <xf numFmtId="166" fontId="43" fillId="5" borderId="0" xfId="1" applyNumberFormat="1" applyFont="1" applyFill="1" applyProtection="1">
      <protection locked="0"/>
    </xf>
    <xf numFmtId="0" fontId="49" fillId="0" borderId="0" xfId="0" applyFont="1" applyBorder="1" applyAlignment="1">
      <alignment horizontal="center"/>
    </xf>
    <xf numFmtId="0" fontId="51" fillId="0" borderId="0" xfId="0" applyFont="1"/>
    <xf numFmtId="10" fontId="2" fillId="0" borderId="2" xfId="3" applyNumberFormat="1" applyFont="1" applyBorder="1" applyAlignment="1" applyProtection="1">
      <protection locked="0"/>
    </xf>
    <xf numFmtId="166" fontId="58" fillId="0" borderId="0" xfId="1" applyNumberFormat="1" applyFont="1" applyFill="1" applyProtection="1"/>
    <xf numFmtId="0" fontId="70" fillId="0" borderId="0" xfId="0" applyFont="1" applyProtection="1"/>
    <xf numFmtId="43" fontId="2" fillId="0" borderId="2" xfId="1" applyFont="1" applyBorder="1" applyAlignment="1" applyProtection="1">
      <protection locked="0"/>
    </xf>
    <xf numFmtId="43" fontId="2" fillId="0" borderId="3" xfId="1" applyFont="1" applyBorder="1" applyAlignment="1" applyProtection="1">
      <protection locked="0"/>
    </xf>
    <xf numFmtId="166" fontId="71" fillId="0" borderId="0" xfId="0" applyNumberFormat="1" applyFont="1"/>
    <xf numFmtId="0" fontId="72" fillId="0" borderId="0" xfId="0" applyFont="1" applyAlignment="1">
      <alignment horizontal="right"/>
    </xf>
    <xf numFmtId="0" fontId="36" fillId="0" borderId="0" xfId="0" applyFont="1" applyBorder="1"/>
    <xf numFmtId="166" fontId="2" fillId="0" borderId="0" xfId="1" applyNumberFormat="1" applyFont="1" applyBorder="1"/>
    <xf numFmtId="0" fontId="2" fillId="0" borderId="0" xfId="0" applyFont="1" applyBorder="1"/>
    <xf numFmtId="0" fontId="37" fillId="0" borderId="0" xfId="0" applyFont="1" applyAlignment="1">
      <alignment horizontal="right"/>
    </xf>
    <xf numFmtId="166" fontId="2" fillId="5" borderId="2" xfId="1" applyNumberFormat="1" applyFont="1" applyFill="1" applyBorder="1" applyProtection="1">
      <protection locked="0"/>
    </xf>
    <xf numFmtId="167" fontId="2" fillId="5" borderId="0" xfId="2" applyNumberFormat="1" applyFont="1" applyFill="1" applyProtection="1">
      <protection locked="0"/>
    </xf>
    <xf numFmtId="44" fontId="36" fillId="0" borderId="4" xfId="2" applyFont="1" applyBorder="1"/>
    <xf numFmtId="0" fontId="36" fillId="0" borderId="0" xfId="0" applyFont="1" applyBorder="1" applyAlignment="1">
      <alignment horizontal="right"/>
    </xf>
    <xf numFmtId="166" fontId="2" fillId="0" borderId="0" xfId="1" applyNumberFormat="1" applyFont="1" applyBorder="1" applyProtection="1">
      <protection locked="0"/>
    </xf>
    <xf numFmtId="0" fontId="36" fillId="0" borderId="17" xfId="0" applyFont="1" applyBorder="1" applyAlignment="1">
      <alignment horizontal="right"/>
    </xf>
    <xf numFmtId="44" fontId="36" fillId="0" borderId="17" xfId="2" applyFont="1" applyBorder="1"/>
    <xf numFmtId="10" fontId="50" fillId="5" borderId="0" xfId="3" applyNumberFormat="1" applyFont="1" applyFill="1" applyAlignment="1" applyProtection="1">
      <alignment horizontal="center"/>
      <protection locked="0"/>
    </xf>
    <xf numFmtId="164" fontId="51" fillId="0" borderId="0" xfId="0" applyNumberFormat="1" applyFont="1" applyAlignment="1" applyProtection="1">
      <alignment horizontal="center"/>
    </xf>
    <xf numFmtId="166" fontId="5" fillId="0" borderId="0" xfId="1" applyNumberFormat="1" applyFont="1" applyProtection="1"/>
    <xf numFmtId="166" fontId="32" fillId="0" borderId="0" xfId="1" applyNumberFormat="1" applyFont="1" applyProtection="1"/>
    <xf numFmtId="166" fontId="5" fillId="0" borderId="3" xfId="1" applyNumberFormat="1" applyFont="1" applyBorder="1" applyProtection="1"/>
    <xf numFmtId="166" fontId="5" fillId="0" borderId="2" xfId="1" applyNumberFormat="1" applyFont="1" applyBorder="1" applyProtection="1"/>
    <xf numFmtId="166" fontId="5" fillId="0" borderId="2" xfId="1" applyNumberFormat="1" applyFont="1" applyFill="1" applyBorder="1" applyProtection="1"/>
    <xf numFmtId="166" fontId="32" fillId="0" borderId="3" xfId="1" applyNumberFormat="1" applyFont="1" applyBorder="1" applyProtection="1"/>
    <xf numFmtId="166" fontId="32" fillId="0" borderId="0" xfId="1" applyNumberFormat="1" applyFont="1" applyFill="1" applyProtection="1"/>
    <xf numFmtId="166" fontId="5" fillId="5" borderId="2" xfId="1" applyNumberFormat="1" applyFont="1" applyFill="1" applyBorder="1" applyProtection="1">
      <protection locked="0"/>
    </xf>
    <xf numFmtId="0" fontId="4" fillId="0" borderId="0" xfId="0" applyFont="1" applyAlignment="1" applyProtection="1">
      <alignment horizontal="left"/>
    </xf>
    <xf numFmtId="0" fontId="20" fillId="0" borderId="0" xfId="0" applyFont="1" applyAlignment="1" applyProtection="1">
      <alignment horizontal="center"/>
    </xf>
    <xf numFmtId="0" fontId="32" fillId="0" borderId="0" xfId="0" applyFont="1" applyAlignment="1" applyProtection="1">
      <alignment horizontal="center"/>
    </xf>
    <xf numFmtId="0" fontId="0" fillId="0" borderId="0" xfId="0" applyAlignment="1" applyProtection="1">
      <alignment horizontal="center"/>
    </xf>
    <xf numFmtId="166" fontId="32" fillId="0" borderId="2" xfId="1" applyNumberFormat="1" applyFont="1" applyFill="1" applyBorder="1" applyProtection="1"/>
    <xf numFmtId="166" fontId="32" fillId="0" borderId="2" xfId="1" applyNumberFormat="1" applyFont="1" applyBorder="1" applyProtection="1"/>
    <xf numFmtId="166" fontId="32" fillId="0" borderId="3" xfId="1" applyNumberFormat="1" applyFont="1" applyFill="1" applyBorder="1" applyProtection="1"/>
    <xf numFmtId="0" fontId="71" fillId="0" borderId="0" xfId="0" applyFont="1" applyAlignment="1">
      <alignment horizontal="right"/>
    </xf>
    <xf numFmtId="0" fontId="30" fillId="0" borderId="0" xfId="0" applyFont="1" applyAlignment="1" applyProtection="1">
      <alignment horizontal="center"/>
    </xf>
    <xf numFmtId="0" fontId="30" fillId="0" borderId="1" xfId="0" applyFont="1" applyBorder="1" applyAlignment="1" applyProtection="1">
      <alignment horizontal="center"/>
    </xf>
    <xf numFmtId="0" fontId="33" fillId="0" borderId="1" xfId="0" applyFont="1" applyBorder="1" applyAlignment="1" applyProtection="1">
      <alignment horizontal="center"/>
    </xf>
    <xf numFmtId="0" fontId="33" fillId="0" borderId="0" xfId="0" applyFont="1" applyAlignment="1" applyProtection="1">
      <alignment horizontal="center"/>
    </xf>
    <xf numFmtId="0" fontId="56" fillId="0" borderId="2" xfId="0" applyFont="1" applyBorder="1"/>
    <xf numFmtId="0" fontId="44" fillId="0" borderId="2" xfId="0" applyFont="1" applyBorder="1"/>
    <xf numFmtId="166" fontId="58" fillId="5" borderId="0" xfId="1" applyNumberFormat="1" applyFont="1" applyFill="1" applyBorder="1" applyProtection="1">
      <protection locked="0"/>
    </xf>
    <xf numFmtId="0" fontId="44" fillId="5" borderId="0" xfId="0" applyFont="1" applyFill="1"/>
    <xf numFmtId="0" fontId="44" fillId="5" borderId="2" xfId="0" applyFont="1" applyFill="1" applyBorder="1"/>
    <xf numFmtId="167" fontId="44" fillId="5" borderId="2" xfId="2" applyNumberFormat="1" applyFont="1" applyFill="1" applyBorder="1"/>
    <xf numFmtId="167" fontId="44" fillId="5" borderId="0" xfId="2" applyNumberFormat="1" applyFont="1" applyFill="1"/>
    <xf numFmtId="0" fontId="54" fillId="0" borderId="0" xfId="0" applyFont="1" applyAlignment="1">
      <alignment horizontal="center"/>
    </xf>
    <xf numFmtId="0" fontId="55" fillId="0" borderId="0" xfId="0" applyFont="1" applyAlignment="1"/>
    <xf numFmtId="0" fontId="56" fillId="0" borderId="0" xfId="0" applyFont="1"/>
    <xf numFmtId="167" fontId="56" fillId="5" borderId="0" xfId="2" applyNumberFormat="1" applyFont="1" applyFill="1"/>
    <xf numFmtId="0" fontId="44" fillId="0" borderId="0" xfId="0" applyFont="1" applyAlignment="1">
      <alignment horizontal="center"/>
    </xf>
    <xf numFmtId="0" fontId="57" fillId="0" borderId="0" xfId="0" applyFont="1"/>
    <xf numFmtId="167" fontId="44" fillId="0" borderId="0" xfId="2" applyNumberFormat="1" applyFont="1"/>
    <xf numFmtId="167" fontId="44" fillId="0" borderId="2" xfId="2" applyNumberFormat="1" applyFont="1" applyBorder="1"/>
    <xf numFmtId="167" fontId="56" fillId="0" borderId="0" xfId="2" applyNumberFormat="1" applyFont="1"/>
    <xf numFmtId="167" fontId="56" fillId="0" borderId="0" xfId="0" applyNumberFormat="1" applyFont="1"/>
    <xf numFmtId="0" fontId="44" fillId="5" borderId="20" xfId="0" applyFont="1" applyFill="1" applyBorder="1"/>
    <xf numFmtId="167" fontId="44" fillId="5" borderId="20" xfId="0" applyNumberFormat="1" applyFont="1" applyFill="1" applyBorder="1"/>
    <xf numFmtId="0" fontId="44" fillId="0" borderId="0" xfId="0" applyFont="1" applyFill="1"/>
    <xf numFmtId="0" fontId="0" fillId="5" borderId="6" xfId="0" applyFill="1" applyBorder="1"/>
    <xf numFmtId="167" fontId="4" fillId="7" borderId="19" xfId="2" applyNumberFormat="1" applyFont="1" applyFill="1" applyBorder="1" applyProtection="1">
      <protection locked="0"/>
    </xf>
    <xf numFmtId="0" fontId="0" fillId="0" borderId="0" xfId="0" applyFont="1" applyProtection="1">
      <protection locked="0"/>
    </xf>
    <xf numFmtId="16" fontId="27" fillId="5" borderId="0" xfId="0" applyNumberFormat="1" applyFont="1" applyFill="1" applyBorder="1" applyAlignment="1" applyProtection="1">
      <protection locked="0"/>
    </xf>
    <xf numFmtId="0" fontId="46" fillId="0" borderId="0" xfId="0" applyFont="1"/>
    <xf numFmtId="166" fontId="44" fillId="0" borderId="0" xfId="1" applyNumberFormat="1" applyFont="1" applyFill="1"/>
    <xf numFmtId="166" fontId="44" fillId="0" borderId="0" xfId="1" applyNumberFormat="1" applyFont="1"/>
    <xf numFmtId="166" fontId="44" fillId="5" borderId="0" xfId="1" applyNumberFormat="1" applyFont="1" applyFill="1"/>
    <xf numFmtId="166" fontId="56" fillId="0" borderId="0" xfId="2" applyNumberFormat="1" applyFont="1"/>
    <xf numFmtId="7" fontId="5" fillId="7" borderId="0" xfId="0" applyNumberFormat="1" applyFont="1" applyFill="1"/>
    <xf numFmtId="10" fontId="32" fillId="7" borderId="0" xfId="3" applyNumberFormat="1" applyFont="1" applyFill="1" applyAlignment="1" applyProtection="1">
      <alignment horizontal="center"/>
      <protection locked="0"/>
    </xf>
    <xf numFmtId="0" fontId="6" fillId="5" borderId="0" xfId="1" applyNumberFormat="1" applyFont="1" applyFill="1" applyProtection="1">
      <protection locked="0"/>
    </xf>
    <xf numFmtId="171" fontId="3" fillId="7" borderId="0" xfId="2" applyNumberFormat="1" applyFont="1" applyFill="1" applyProtection="1"/>
    <xf numFmtId="10" fontId="32" fillId="7" borderId="0" xfId="3" applyNumberFormat="1" applyFont="1" applyFill="1" applyAlignment="1" applyProtection="1">
      <alignment horizontal="center"/>
    </xf>
    <xf numFmtId="171" fontId="3" fillId="5" borderId="0" xfId="2" applyNumberFormat="1" applyFont="1" applyFill="1" applyProtection="1">
      <protection locked="0"/>
    </xf>
    <xf numFmtId="0" fontId="4" fillId="5" borderId="0" xfId="0" applyFont="1" applyFill="1" applyProtection="1">
      <protection locked="0"/>
    </xf>
    <xf numFmtId="0" fontId="0" fillId="0" borderId="19" xfId="0" applyBorder="1"/>
    <xf numFmtId="0" fontId="32" fillId="0" borderId="19" xfId="0" applyFont="1" applyBorder="1"/>
    <xf numFmtId="0" fontId="20" fillId="0" borderId="19" xfId="0" applyFont="1" applyBorder="1"/>
    <xf numFmtId="0" fontId="0" fillId="0" borderId="19" xfId="0" applyFont="1" applyBorder="1"/>
    <xf numFmtId="0" fontId="20" fillId="0" borderId="0" xfId="0" applyFont="1" applyAlignment="1">
      <alignment horizontal="center"/>
    </xf>
    <xf numFmtId="0" fontId="32" fillId="0" borderId="0" xfId="0" applyFont="1" applyAlignment="1">
      <alignment horizontal="center" vertical="center"/>
    </xf>
    <xf numFmtId="0" fontId="32" fillId="0" borderId="2" xfId="0" applyFont="1" applyBorder="1" applyAlignment="1">
      <alignment horizontal="center"/>
    </xf>
    <xf numFmtId="0" fontId="20" fillId="0" borderId="0" xfId="0" applyFont="1" applyBorder="1" applyAlignment="1">
      <alignment horizontal="center"/>
    </xf>
    <xf numFmtId="0" fontId="20" fillId="0" borderId="18" xfId="0" applyFont="1" applyBorder="1" applyAlignment="1">
      <alignment horizontal="center"/>
    </xf>
    <xf numFmtId="164" fontId="20" fillId="0" borderId="0" xfId="0" applyNumberFormat="1" applyFont="1" applyAlignment="1" applyProtection="1">
      <alignment horizontal="center"/>
    </xf>
    <xf numFmtId="0" fontId="20" fillId="0" borderId="0" xfId="0" applyFont="1" applyAlignment="1" applyProtection="1">
      <alignment horizontal="center"/>
    </xf>
    <xf numFmtId="0" fontId="54" fillId="0" borderId="0" xfId="0" applyFont="1" applyAlignment="1">
      <alignment horizontal="center"/>
    </xf>
    <xf numFmtId="0" fontId="55" fillId="0" borderId="0" xfId="0" applyFont="1" applyAlignment="1">
      <alignment horizontal="center"/>
    </xf>
    <xf numFmtId="0" fontId="0" fillId="5" borderId="0" xfId="0" applyFill="1" applyAlignment="1" applyProtection="1">
      <alignment horizontal="center" vertical="center"/>
      <protection locked="0"/>
    </xf>
    <xf numFmtId="0" fontId="0" fillId="5" borderId="15" xfId="0" applyFill="1" applyBorder="1" applyAlignment="1" applyProtection="1">
      <alignment horizontal="center" vertical="center"/>
      <protection locked="0"/>
    </xf>
    <xf numFmtId="0" fontId="9" fillId="0" borderId="6" xfId="0" applyFont="1" applyFill="1" applyBorder="1" applyAlignment="1">
      <alignment horizontal="center"/>
    </xf>
    <xf numFmtId="0" fontId="0" fillId="5" borderId="12" xfId="0" applyFill="1" applyBorder="1" applyAlignment="1" applyProtection="1">
      <alignment horizontal="center" vertical="center"/>
      <protection locked="0"/>
    </xf>
    <xf numFmtId="0" fontId="0" fillId="5" borderId="9" xfId="0" applyFill="1" applyBorder="1" applyAlignment="1" applyProtection="1">
      <alignment horizontal="center" vertical="center"/>
      <protection locked="0"/>
    </xf>
    <xf numFmtId="0" fontId="0" fillId="0" borderId="0" xfId="0" applyAlignment="1">
      <alignment horizontal="center" vertical="center"/>
    </xf>
    <xf numFmtId="43" fontId="0" fillId="0" borderId="0" xfId="1" applyNumberFormat="1" applyFont="1" applyBorder="1" applyAlignment="1">
      <alignment horizontal="center" vertical="center"/>
    </xf>
    <xf numFmtId="9" fontId="52" fillId="5" borderId="0" xfId="3" applyFont="1" applyFill="1" applyAlignment="1" applyProtection="1">
      <alignment horizontal="center" vertical="center"/>
      <protection locked="0"/>
    </xf>
    <xf numFmtId="0" fontId="9" fillId="0" borderId="0" xfId="0" applyFont="1" applyBorder="1" applyAlignment="1">
      <alignment horizontal="center"/>
    </xf>
    <xf numFmtId="10" fontId="0" fillId="0" borderId="0" xfId="3" applyNumberFormat="1" applyFont="1" applyBorder="1" applyAlignment="1">
      <alignment horizontal="center" vertical="center"/>
    </xf>
    <xf numFmtId="9" fontId="52" fillId="5" borderId="15" xfId="3" applyFont="1" applyFill="1" applyBorder="1" applyAlignment="1" applyProtection="1">
      <alignment horizontal="center" vertical="center"/>
      <protection locked="0"/>
    </xf>
    <xf numFmtId="0" fontId="9" fillId="0" borderId="6" xfId="0" applyFont="1" applyBorder="1" applyAlignment="1">
      <alignment horizontal="center"/>
    </xf>
    <xf numFmtId="0" fontId="0" fillId="0" borderId="0" xfId="1" applyNumberFormat="1" applyFont="1" applyBorder="1" applyAlignment="1">
      <alignment horizontal="center" vertical="center"/>
    </xf>
    <xf numFmtId="43" fontId="0" fillId="0" borderId="0" xfId="1" applyFont="1" applyAlignment="1">
      <alignment horizontal="center" vertical="center"/>
    </xf>
    <xf numFmtId="0" fontId="0" fillId="0" borderId="0" xfId="1" applyNumberFormat="1" applyFont="1" applyAlignment="1">
      <alignment horizontal="center" vertical="center"/>
    </xf>
    <xf numFmtId="0" fontId="20" fillId="0" borderId="21" xfId="0" applyFont="1" applyBorder="1" applyAlignment="1">
      <alignment horizontal="center"/>
    </xf>
  </cellXfs>
  <cellStyles count="4">
    <cellStyle name="Comma" xfId="1" builtinId="3"/>
    <cellStyle name="Currency" xfId="2" builtinId="4"/>
    <cellStyle name="Normal" xfId="0" builtinId="0"/>
    <cellStyle name="Percent" xfId="3" builtinId="5"/>
  </cellStyles>
  <dxfs count="2">
    <dxf>
      <fill>
        <patternFill>
          <bgColor rgb="FFFF0000"/>
        </patternFill>
      </fill>
    </dxf>
    <dxf>
      <fill>
        <patternFill>
          <bgColor rgb="FFFF000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9"/>
    <pageSetUpPr fitToPage="1"/>
  </sheetPr>
  <dimension ref="A1:M60"/>
  <sheetViews>
    <sheetView tabSelected="1" zoomScaleNormal="100" workbookViewId="0"/>
  </sheetViews>
  <sheetFormatPr defaultColWidth="8.6640625" defaultRowHeight="15"/>
  <cols>
    <col min="1" max="1" width="13.44140625" customWidth="1"/>
    <col min="2" max="2" width="6.33203125" customWidth="1"/>
    <col min="3" max="3" width="12.5546875" customWidth="1"/>
    <col min="4" max="4" width="4.33203125" customWidth="1"/>
    <col min="5" max="5" width="13.88671875" customWidth="1"/>
    <col min="6" max="6" width="7.109375" customWidth="1"/>
    <col min="7" max="7" width="13.109375" customWidth="1"/>
    <col min="8" max="8" width="2.5546875" customWidth="1"/>
    <col min="9" max="9" width="15.33203125" customWidth="1"/>
    <col min="11" max="11" width="2.5546875" customWidth="1"/>
    <col min="12" max="12" width="12.33203125" customWidth="1"/>
    <col min="13" max="13" width="10" customWidth="1"/>
  </cols>
  <sheetData>
    <row r="1" spans="1:13" ht="18">
      <c r="A1" s="433" t="s">
        <v>490</v>
      </c>
      <c r="E1" s="41"/>
    </row>
    <row r="2" spans="1:13" ht="15.75">
      <c r="A2" s="37" t="s">
        <v>118</v>
      </c>
      <c r="B2" s="56"/>
      <c r="D2" s="37" t="s">
        <v>0</v>
      </c>
      <c r="E2" s="37"/>
      <c r="I2" s="252" t="s">
        <v>487</v>
      </c>
    </row>
    <row r="3" spans="1:13">
      <c r="I3" s="422" t="s">
        <v>486</v>
      </c>
    </row>
    <row r="4" spans="1:13" ht="15.75">
      <c r="B4" s="38" t="s">
        <v>32</v>
      </c>
      <c r="F4" s="38" t="s">
        <v>33</v>
      </c>
      <c r="I4" s="252" t="s">
        <v>489</v>
      </c>
    </row>
    <row r="5" spans="1:13" ht="15.75">
      <c r="B5" s="38"/>
      <c r="F5" s="38"/>
      <c r="I5" s="252" t="s">
        <v>488</v>
      </c>
    </row>
    <row r="6" spans="1:13">
      <c r="A6" t="s">
        <v>40</v>
      </c>
      <c r="C6" s="235"/>
      <c r="E6" s="86" t="s">
        <v>120</v>
      </c>
      <c r="G6" s="236"/>
    </row>
    <row r="7" spans="1:13">
      <c r="A7" t="s">
        <v>72</v>
      </c>
      <c r="C7" s="235"/>
      <c r="E7" s="86" t="s">
        <v>121</v>
      </c>
      <c r="G7" s="236"/>
      <c r="I7" s="252" t="s">
        <v>479</v>
      </c>
    </row>
    <row r="8" spans="1:13">
      <c r="A8" t="s">
        <v>281</v>
      </c>
      <c r="C8" s="236"/>
      <c r="E8" s="86" t="s">
        <v>122</v>
      </c>
      <c r="G8" s="236"/>
      <c r="H8" s="36"/>
      <c r="I8" s="252" t="s">
        <v>376</v>
      </c>
    </row>
    <row r="9" spans="1:13">
      <c r="A9" s="86" t="s">
        <v>282</v>
      </c>
      <c r="C9" s="236"/>
      <c r="E9" s="86" t="s">
        <v>100</v>
      </c>
      <c r="G9" s="236"/>
      <c r="H9" s="36"/>
      <c r="I9" s="252" t="s">
        <v>377</v>
      </c>
    </row>
    <row r="10" spans="1:13">
      <c r="A10" s="86" t="s">
        <v>283</v>
      </c>
      <c r="C10" s="236"/>
      <c r="E10" s="86" t="s">
        <v>127</v>
      </c>
      <c r="G10" s="236"/>
      <c r="H10" s="36"/>
      <c r="I10" s="252" t="s">
        <v>327</v>
      </c>
    </row>
    <row r="11" spans="1:13">
      <c r="A11" s="87" t="s">
        <v>94</v>
      </c>
      <c r="C11" s="236"/>
      <c r="E11" s="86" t="s">
        <v>123</v>
      </c>
      <c r="G11" s="236"/>
      <c r="H11" s="36"/>
      <c r="I11" s="252" t="s">
        <v>328</v>
      </c>
    </row>
    <row r="12" spans="1:13">
      <c r="A12" s="87"/>
      <c r="C12" s="236"/>
      <c r="E12" s="86" t="s">
        <v>371</v>
      </c>
      <c r="G12" s="236"/>
      <c r="H12" s="36"/>
    </row>
    <row r="13" spans="1:13">
      <c r="C13" s="117"/>
      <c r="E13" t="s">
        <v>60</v>
      </c>
      <c r="G13" s="237"/>
    </row>
    <row r="14" spans="1:13" ht="15.75">
      <c r="A14" s="37" t="s">
        <v>34</v>
      </c>
      <c r="C14" s="36">
        <f>SUM(C6:C11)</f>
        <v>0</v>
      </c>
      <c r="E14" s="37" t="s">
        <v>34</v>
      </c>
      <c r="G14" s="36">
        <f>SUM(G6:G13)</f>
        <v>0</v>
      </c>
    </row>
    <row r="15" spans="1:13" ht="15.75">
      <c r="I15" s="438" t="s">
        <v>491</v>
      </c>
      <c r="J15" s="438"/>
      <c r="K15" s="438"/>
      <c r="L15" s="438"/>
      <c r="M15" s="438"/>
    </row>
    <row r="16" spans="1:13">
      <c r="I16" s="440" t="s">
        <v>122</v>
      </c>
      <c r="J16" s="440"/>
      <c r="L16" s="439" t="s">
        <v>492</v>
      </c>
      <c r="M16" s="439"/>
    </row>
    <row r="17" spans="1:13" ht="15.75">
      <c r="A17" s="55" t="s">
        <v>341</v>
      </c>
      <c r="C17" s="51"/>
      <c r="E17" s="347"/>
      <c r="F17" s="86" t="s">
        <v>47</v>
      </c>
      <c r="I17" s="434"/>
      <c r="J17" s="434"/>
      <c r="L17" s="436"/>
      <c r="M17" s="436"/>
    </row>
    <row r="18" spans="1:13" ht="15.75">
      <c r="A18" s="55"/>
      <c r="C18" s="51"/>
      <c r="E18" s="48"/>
      <c r="F18" s="86"/>
      <c r="I18" s="434"/>
      <c r="J18" s="434"/>
      <c r="L18" s="436"/>
      <c r="M18" s="436"/>
    </row>
    <row r="19" spans="1:13" ht="15.75">
      <c r="C19" s="51"/>
      <c r="E19" s="11">
        <f>E17/12</f>
        <v>0</v>
      </c>
      <c r="F19" s="37" t="s">
        <v>63</v>
      </c>
      <c r="I19" s="434"/>
      <c r="J19" s="434"/>
      <c r="L19" s="436"/>
      <c r="M19" s="436"/>
    </row>
    <row r="20" spans="1:13" ht="15.75">
      <c r="D20" s="37"/>
      <c r="I20" s="434"/>
      <c r="J20" s="434"/>
      <c r="L20" s="436"/>
      <c r="M20" s="436"/>
    </row>
    <row r="21" spans="1:13" ht="15.75">
      <c r="A21" s="55" t="s">
        <v>340</v>
      </c>
      <c r="B21" s="56"/>
      <c r="C21" s="166" t="s">
        <v>324</v>
      </c>
      <c r="D21" s="324"/>
      <c r="E21" s="146" t="s">
        <v>325</v>
      </c>
      <c r="I21" s="434"/>
      <c r="J21" s="434"/>
      <c r="L21" s="436"/>
      <c r="M21" s="436"/>
    </row>
    <row r="22" spans="1:13" ht="15.75">
      <c r="C22" s="46"/>
      <c r="D22" s="9"/>
      <c r="E22" s="46"/>
      <c r="I22" s="434"/>
      <c r="J22" s="434"/>
      <c r="L22" s="436"/>
      <c r="M22" s="436"/>
    </row>
    <row r="23" spans="1:13" ht="15.75">
      <c r="A23" s="86" t="s">
        <v>296</v>
      </c>
      <c r="C23" s="11">
        <f>G7</f>
        <v>0</v>
      </c>
      <c r="D23" s="9"/>
      <c r="E23" s="11">
        <f>C23/39</f>
        <v>0</v>
      </c>
      <c r="F23" t="s">
        <v>47</v>
      </c>
      <c r="I23" s="434"/>
      <c r="J23" s="434"/>
      <c r="L23" s="436"/>
      <c r="M23" s="436"/>
    </row>
    <row r="24" spans="1:13" ht="15.75">
      <c r="C24" s="11"/>
      <c r="D24" s="9"/>
      <c r="E24" s="11"/>
      <c r="I24" s="434"/>
      <c r="J24" s="434"/>
      <c r="L24" s="436"/>
      <c r="M24" s="436"/>
    </row>
    <row r="25" spans="1:13" ht="15.75">
      <c r="C25" s="48"/>
      <c r="D25" s="9"/>
      <c r="E25" s="48">
        <f>E23/12</f>
        <v>0</v>
      </c>
      <c r="F25" t="s">
        <v>48</v>
      </c>
      <c r="I25" s="434"/>
      <c r="J25" s="434"/>
      <c r="L25" s="436"/>
      <c r="M25" s="436"/>
    </row>
    <row r="26" spans="1:13" ht="15.75">
      <c r="C26" s="46"/>
      <c r="D26" s="9"/>
      <c r="E26" s="46"/>
      <c r="I26" s="435"/>
      <c r="J26" s="434"/>
      <c r="L26" s="436"/>
      <c r="M26" s="436"/>
    </row>
    <row r="27" spans="1:13" ht="15.75">
      <c r="A27" t="s">
        <v>74</v>
      </c>
      <c r="C27" s="11">
        <f>G8</f>
        <v>0</v>
      </c>
      <c r="E27" s="11">
        <f>C27/7</f>
        <v>0</v>
      </c>
      <c r="F27" t="s">
        <v>47</v>
      </c>
      <c r="I27" s="434"/>
      <c r="J27" s="434"/>
      <c r="L27" s="436"/>
      <c r="M27" s="436"/>
    </row>
    <row r="28" spans="1:13" ht="15.75">
      <c r="D28" s="37"/>
      <c r="I28" s="434"/>
      <c r="J28" s="434"/>
      <c r="L28" s="436"/>
      <c r="M28" s="436"/>
    </row>
    <row r="29" spans="1:13" ht="15.75">
      <c r="C29" s="48"/>
      <c r="E29" s="48">
        <f>E27/12</f>
        <v>0</v>
      </c>
      <c r="F29" t="s">
        <v>48</v>
      </c>
      <c r="I29" s="434"/>
      <c r="J29" s="434"/>
      <c r="L29" s="436"/>
      <c r="M29" s="436"/>
    </row>
    <row r="30" spans="1:13" ht="15.75">
      <c r="D30" s="9"/>
      <c r="E30" s="47"/>
      <c r="I30" s="434"/>
      <c r="J30" s="434"/>
      <c r="L30" s="436"/>
      <c r="M30" s="436"/>
    </row>
    <row r="31" spans="1:13" ht="15.75">
      <c r="C31" s="60" t="s">
        <v>344</v>
      </c>
      <c r="D31" s="9"/>
      <c r="E31" s="61">
        <f>E25+E29</f>
        <v>0</v>
      </c>
      <c r="F31" s="37" t="s">
        <v>63</v>
      </c>
      <c r="I31" s="434"/>
      <c r="J31" s="434"/>
      <c r="L31" s="436"/>
      <c r="M31" s="436"/>
    </row>
    <row r="32" spans="1:13" ht="15.75">
      <c r="C32" s="60"/>
      <c r="D32" s="9"/>
      <c r="E32" s="61"/>
      <c r="F32" s="37"/>
      <c r="I32" s="434"/>
      <c r="J32" s="434"/>
      <c r="L32" s="436"/>
      <c r="M32" s="436"/>
    </row>
    <row r="33" spans="1:13" ht="15.75">
      <c r="C33" s="60"/>
      <c r="D33" s="9"/>
      <c r="E33" s="61"/>
      <c r="F33" s="37"/>
      <c r="I33" s="434" t="s">
        <v>493</v>
      </c>
      <c r="J33" s="434">
        <f>SUM(J17:J32)</f>
        <v>0</v>
      </c>
      <c r="L33" s="437" t="s">
        <v>494</v>
      </c>
      <c r="M33" s="437">
        <f>SUM(M17:M32)</f>
        <v>0</v>
      </c>
    </row>
    <row r="34" spans="1:13" ht="15.75">
      <c r="A34" s="55" t="s">
        <v>342</v>
      </c>
      <c r="C34" s="60"/>
      <c r="D34" s="9"/>
      <c r="E34" s="348"/>
      <c r="F34" s="86" t="s">
        <v>47</v>
      </c>
    </row>
    <row r="35" spans="1:13" ht="15.75">
      <c r="C35" s="60"/>
      <c r="D35" s="9"/>
      <c r="E35" s="61"/>
      <c r="F35" s="37"/>
    </row>
    <row r="36" spans="1:13" ht="15.75">
      <c r="C36" s="60"/>
      <c r="D36" s="9"/>
      <c r="E36" s="61">
        <f>E34/12</f>
        <v>0</v>
      </c>
      <c r="F36" s="37" t="s">
        <v>63</v>
      </c>
    </row>
    <row r="37" spans="1:13" ht="15.75">
      <c r="C37" s="60"/>
      <c r="D37" s="9"/>
      <c r="E37" s="61"/>
      <c r="F37" s="37"/>
    </row>
    <row r="38" spans="1:13" ht="15.75">
      <c r="A38" s="55" t="s">
        <v>343</v>
      </c>
      <c r="B38" s="56"/>
      <c r="C38" s="166" t="s">
        <v>324</v>
      </c>
      <c r="D38" s="324"/>
      <c r="E38" s="146" t="s">
        <v>325</v>
      </c>
    </row>
    <row r="39" spans="1:13">
      <c r="C39" s="46"/>
      <c r="D39" s="9"/>
      <c r="E39" s="46"/>
    </row>
    <row r="40" spans="1:13">
      <c r="A40" t="s">
        <v>89</v>
      </c>
      <c r="C40" s="11">
        <f>G11</f>
        <v>0</v>
      </c>
      <c r="D40" s="9"/>
      <c r="E40" s="254">
        <f>C40/5</f>
        <v>0</v>
      </c>
      <c r="F40" t="s">
        <v>47</v>
      </c>
    </row>
    <row r="41" spans="1:13">
      <c r="C41" s="11"/>
      <c r="D41" s="9"/>
      <c r="E41" s="11"/>
    </row>
    <row r="42" spans="1:13">
      <c r="C42" s="48"/>
      <c r="D42" s="9"/>
      <c r="E42" s="48">
        <f>E40/12</f>
        <v>0</v>
      </c>
      <c r="F42" t="s">
        <v>48</v>
      </c>
    </row>
    <row r="43" spans="1:13">
      <c r="C43" s="48"/>
      <c r="D43" s="9"/>
      <c r="E43" s="48"/>
    </row>
    <row r="44" spans="1:13">
      <c r="A44" t="s">
        <v>75</v>
      </c>
      <c r="C44" s="11">
        <f>G10</f>
        <v>0</v>
      </c>
      <c r="D44" s="9"/>
      <c r="E44" s="254">
        <f>C44/5</f>
        <v>0</v>
      </c>
      <c r="F44" t="s">
        <v>47</v>
      </c>
    </row>
    <row r="45" spans="1:13">
      <c r="C45" s="11"/>
      <c r="D45" s="9"/>
      <c r="E45" s="11"/>
    </row>
    <row r="46" spans="1:13">
      <c r="C46" s="48"/>
      <c r="D46" s="9"/>
      <c r="E46" s="48">
        <f>E44/12</f>
        <v>0</v>
      </c>
      <c r="F46" t="s">
        <v>48</v>
      </c>
    </row>
    <row r="47" spans="1:13" ht="15.75">
      <c r="C47" s="60"/>
      <c r="D47" s="9"/>
      <c r="E47" s="61"/>
      <c r="F47" s="37"/>
    </row>
    <row r="48" spans="1:13" ht="15.75">
      <c r="C48" s="60" t="s">
        <v>344</v>
      </c>
      <c r="D48" s="9"/>
      <c r="E48" s="61">
        <f>E46+E42</f>
        <v>0</v>
      </c>
      <c r="F48" s="37" t="s">
        <v>63</v>
      </c>
    </row>
    <row r="50" spans="1:9">
      <c r="A50" s="35" t="s">
        <v>65</v>
      </c>
      <c r="B50" s="35"/>
      <c r="C50" s="35"/>
      <c r="D50" s="35"/>
      <c r="E50" s="35"/>
      <c r="F50" s="35"/>
      <c r="G50" s="35"/>
      <c r="H50" s="35"/>
      <c r="I50" s="35"/>
    </row>
    <row r="51" spans="1:9">
      <c r="A51" s="57" t="str">
        <f ca="1">CONCATENATE("The Small Business Development Center (SBDC) has prepared this financial statement as of ", TEXT($A$59,"mm/dd/yyyy")," based on")</f>
        <v>The Small Business Development Center (SBDC) has prepared this financial statement as of 10/26/2020 based on</v>
      </c>
      <c r="B51" s="57"/>
      <c r="C51" s="57"/>
      <c r="D51" s="57"/>
      <c r="E51" s="57"/>
      <c r="F51" s="58"/>
      <c r="G51" s="58"/>
      <c r="H51" s="57"/>
      <c r="I51" s="35"/>
    </row>
    <row r="52" spans="1:9">
      <c r="A52" s="57" t="s">
        <v>77</v>
      </c>
      <c r="B52" s="57"/>
      <c r="C52" s="57"/>
      <c r="D52" s="57"/>
      <c r="E52" s="57"/>
      <c r="F52" s="58"/>
      <c r="G52" s="58"/>
      <c r="H52" s="57"/>
      <c r="I52" s="35"/>
    </row>
    <row r="53" spans="1:9">
      <c r="A53" s="12" t="s">
        <v>78</v>
      </c>
      <c r="I53" s="35"/>
    </row>
    <row r="54" spans="1:9">
      <c r="A54" s="35" t="s">
        <v>79</v>
      </c>
    </row>
    <row r="55" spans="1:9">
      <c r="A55" s="57"/>
      <c r="B55" s="57"/>
      <c r="C55" s="57"/>
      <c r="D55" s="57"/>
      <c r="E55" s="57"/>
      <c r="F55" s="58"/>
      <c r="G55" s="58"/>
      <c r="H55" s="57"/>
    </row>
    <row r="56" spans="1:9">
      <c r="A56" s="57"/>
    </row>
    <row r="57" spans="1:9">
      <c r="A57" s="57"/>
    </row>
    <row r="58" spans="1:9">
      <c r="A58" s="57"/>
    </row>
    <row r="59" spans="1:9">
      <c r="A59" s="161">
        <f ca="1">NOW()</f>
        <v>44130.433104398151</v>
      </c>
    </row>
    <row r="60" spans="1:9">
      <c r="A60" s="160"/>
    </row>
  </sheetData>
  <sheetProtection selectLockedCells="1"/>
  <mergeCells count="3">
    <mergeCell ref="I15:M15"/>
    <mergeCell ref="L16:M16"/>
    <mergeCell ref="I16:J16"/>
  </mergeCells>
  <phoneticPr fontId="19" type="noConversion"/>
  <printOptions horizontalCentered="1" verticalCentered="1"/>
  <pageMargins left="0.25" right="0.25" top="0.25" bottom="0.25" header="0" footer="0"/>
  <pageSetup scale="84" orientation="portrait" r:id="rId1"/>
  <headerFooter>
    <oddFooter>&amp;L&amp;8Template material is licensed under the Creative Commons License.&amp;C&amp;8         http://creativecommons.org/licenses/by-nc-sa/3.0/legalcode&amp;R&amp;8Templates created by UMD Center for Economic Development, 
Jennifer Pontinen, Jenny Herman and Richard Braun.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pageSetUpPr fitToPage="1"/>
  </sheetPr>
  <dimension ref="A1:P92"/>
  <sheetViews>
    <sheetView topLeftCell="A34" zoomScale="70" zoomScaleNormal="70" workbookViewId="0">
      <selection activeCell="P51" sqref="P51"/>
    </sheetView>
  </sheetViews>
  <sheetFormatPr defaultColWidth="11.44140625" defaultRowHeight="15"/>
  <cols>
    <col min="1" max="1" width="28.6640625" customWidth="1"/>
    <col min="2" max="8" width="10.6640625" customWidth="1"/>
    <col min="9" max="9" width="11" customWidth="1"/>
    <col min="10" max="13" width="10.6640625" customWidth="1"/>
    <col min="14" max="14" width="12.6640625" customWidth="1"/>
    <col min="16" max="16" width="16.88671875" bestFit="1" customWidth="1"/>
  </cols>
  <sheetData>
    <row r="1" spans="1:16" ht="18">
      <c r="A1" s="95" t="str">
        <f>'Sources &amp; Uses'!A1</f>
        <v>Company Name Here</v>
      </c>
      <c r="B1" s="1"/>
      <c r="C1" s="1"/>
      <c r="D1" s="2"/>
      <c r="E1" s="2"/>
      <c r="F1" s="41"/>
      <c r="G1" s="196"/>
      <c r="H1" s="116"/>
      <c r="I1" s="197" t="s">
        <v>247</v>
      </c>
      <c r="J1" s="195"/>
      <c r="K1" s="195"/>
      <c r="L1" s="116"/>
      <c r="M1" s="198" t="s">
        <v>246</v>
      </c>
      <c r="N1" s="2"/>
      <c r="O1" s="2"/>
      <c r="P1" s="326"/>
    </row>
    <row r="2" spans="1:16" ht="18">
      <c r="A2" s="85" t="s">
        <v>119</v>
      </c>
      <c r="B2" s="1"/>
      <c r="C2" s="1"/>
      <c r="D2" s="1"/>
      <c r="E2" s="2"/>
      <c r="F2" s="2"/>
      <c r="G2" s="199"/>
      <c r="H2" s="200" t="s">
        <v>248</v>
      </c>
      <c r="I2" s="144">
        <f>-'YR 1 Sales'!B91</f>
        <v>0</v>
      </c>
      <c r="J2" s="195"/>
      <c r="K2" s="195"/>
      <c r="L2" s="201" t="s">
        <v>244</v>
      </c>
      <c r="M2" s="218"/>
      <c r="N2" s="2"/>
      <c r="O2" s="2"/>
      <c r="P2" s="252" t="s">
        <v>358</v>
      </c>
    </row>
    <row r="3" spans="1:16" ht="18">
      <c r="A3" s="98" t="str">
        <f>'YR 1 Sales'!A3</f>
        <v>Year 1</v>
      </c>
      <c r="G3" s="116"/>
      <c r="H3" s="116"/>
      <c r="I3" s="116"/>
      <c r="J3" s="116"/>
      <c r="K3" s="116"/>
      <c r="L3" s="201" t="s">
        <v>245</v>
      </c>
      <c r="M3" s="218"/>
      <c r="N3" s="2"/>
      <c r="O3" s="2"/>
      <c r="P3" s="252" t="s">
        <v>359</v>
      </c>
    </row>
    <row r="4" spans="1:16" ht="18">
      <c r="A4" s="52"/>
      <c r="G4" s="116"/>
      <c r="H4" s="116"/>
      <c r="I4" s="116"/>
      <c r="J4" s="116"/>
      <c r="K4" s="116"/>
      <c r="L4" s="201"/>
      <c r="M4" s="339"/>
      <c r="N4" s="2"/>
      <c r="O4" s="2"/>
      <c r="P4" s="252" t="s">
        <v>360</v>
      </c>
    </row>
    <row r="5" spans="1:16" ht="18">
      <c r="A5" s="52"/>
      <c r="L5" s="86"/>
      <c r="M5" s="191"/>
      <c r="N5" s="2"/>
      <c r="O5" s="2"/>
      <c r="P5" s="252" t="s">
        <v>361</v>
      </c>
    </row>
    <row r="6" spans="1:16">
      <c r="A6" s="264" t="s">
        <v>249</v>
      </c>
      <c r="B6" s="265">
        <f>'YR 1 Sales'!C6</f>
        <v>8.3333333333333329E-2</v>
      </c>
      <c r="C6" s="265">
        <f>'YR 1 Sales'!D6</f>
        <v>8.3333333333333329E-2</v>
      </c>
      <c r="D6" s="265">
        <f>'YR 1 Sales'!E6</f>
        <v>8.3333333333333329E-2</v>
      </c>
      <c r="E6" s="265">
        <f>'YR 1 Sales'!F6</f>
        <v>8.3333333333333329E-2</v>
      </c>
      <c r="F6" s="265">
        <f>'YR 1 Sales'!G6</f>
        <v>8.3333333333333329E-2</v>
      </c>
      <c r="G6" s="265">
        <f>'YR 1 Sales'!H6</f>
        <v>8.3333333333333329E-2</v>
      </c>
      <c r="H6" s="265">
        <f>'YR 1 Sales'!I6</f>
        <v>8.3333333333333329E-2</v>
      </c>
      <c r="I6" s="265">
        <f>'YR 1 Sales'!J6</f>
        <v>8.3333333333333329E-2</v>
      </c>
      <c r="J6" s="265">
        <f>'YR 1 Sales'!K6</f>
        <v>8.3333333333333329E-2</v>
      </c>
      <c r="K6" s="265">
        <f>'YR 1 Sales'!L6</f>
        <v>8.3333333333333329E-2</v>
      </c>
      <c r="L6" s="265">
        <f>'YR 1 Sales'!M6</f>
        <v>8.3333333333333329E-2</v>
      </c>
      <c r="M6" s="265">
        <f>'YR 1 Sales'!N6</f>
        <v>8.3333333333333329E-2</v>
      </c>
      <c r="N6" s="263"/>
      <c r="O6" s="8"/>
      <c r="P6" s="252"/>
    </row>
    <row r="7" spans="1:16">
      <c r="A7" s="8"/>
      <c r="P7" s="252"/>
    </row>
    <row r="8" spans="1:16" ht="15.75">
      <c r="B8" s="118" t="s">
        <v>7</v>
      </c>
      <c r="C8" s="118" t="s">
        <v>8</v>
      </c>
      <c r="D8" s="118" t="s">
        <v>143</v>
      </c>
      <c r="E8" s="118" t="s">
        <v>144</v>
      </c>
      <c r="F8" s="118" t="s">
        <v>11</v>
      </c>
      <c r="G8" s="118" t="s">
        <v>12</v>
      </c>
      <c r="H8" s="118" t="s">
        <v>13</v>
      </c>
      <c r="I8" s="118" t="s">
        <v>35</v>
      </c>
      <c r="J8" s="118" t="s">
        <v>3</v>
      </c>
      <c r="K8" s="118" t="s">
        <v>4</v>
      </c>
      <c r="L8" s="118" t="s">
        <v>5</v>
      </c>
      <c r="M8" s="118" t="s">
        <v>6</v>
      </c>
      <c r="N8" s="37" t="s">
        <v>14</v>
      </c>
      <c r="O8" s="8" t="s">
        <v>71</v>
      </c>
    </row>
    <row r="9" spans="1:16" ht="15.75">
      <c r="A9" s="126" t="s">
        <v>49</v>
      </c>
      <c r="B9" s="194">
        <f>'YR 1 Sales'!C90</f>
        <v>0</v>
      </c>
      <c r="C9" s="194">
        <f>'YR 1 Sales'!D90</f>
        <v>0</v>
      </c>
      <c r="D9" s="194">
        <f>'YR 1 Sales'!E90</f>
        <v>0</v>
      </c>
      <c r="E9" s="194">
        <f>'YR 1 Sales'!F90</f>
        <v>0</v>
      </c>
      <c r="F9" s="194">
        <f>'YR 1 Sales'!G90</f>
        <v>0</v>
      </c>
      <c r="G9" s="194">
        <f>'YR 1 Sales'!H90</f>
        <v>0</v>
      </c>
      <c r="H9" s="194">
        <f>'YR 1 Sales'!I90</f>
        <v>0</v>
      </c>
      <c r="I9" s="194">
        <f>'YR 1 Sales'!J90</f>
        <v>0</v>
      </c>
      <c r="J9" s="194">
        <f>'YR 1 Sales'!K90</f>
        <v>0</v>
      </c>
      <c r="K9" s="194">
        <f>'YR 1 Sales'!L90</f>
        <v>0</v>
      </c>
      <c r="L9" s="194">
        <f>'YR 1 Sales'!M90</f>
        <v>0</v>
      </c>
      <c r="M9" s="194">
        <f>'YR 1 Sales'!N90</f>
        <v>0</v>
      </c>
      <c r="N9" s="194">
        <f>SUM(B9:M9)</f>
        <v>0</v>
      </c>
      <c r="O9" s="127" t="str">
        <f>IF($N$9=0, "0.00%",N9/$N$9)</f>
        <v>0.00%</v>
      </c>
    </row>
    <row r="10" spans="1:16">
      <c r="A10" t="s">
        <v>92</v>
      </c>
      <c r="B10" s="140">
        <f>'YR 1 Sales'!C91</f>
        <v>0</v>
      </c>
      <c r="C10" s="140">
        <f>'YR 1 Sales'!D91</f>
        <v>0</v>
      </c>
      <c r="D10" s="140">
        <f>'YR 1 Sales'!E91</f>
        <v>0</v>
      </c>
      <c r="E10" s="140">
        <f>'YR 1 Sales'!F91</f>
        <v>0</v>
      </c>
      <c r="F10" s="140">
        <f>'YR 1 Sales'!G91</f>
        <v>0</v>
      </c>
      <c r="G10" s="140">
        <f>'YR 1 Sales'!H91</f>
        <v>0</v>
      </c>
      <c r="H10" s="140">
        <f>'YR 1 Sales'!I91</f>
        <v>0</v>
      </c>
      <c r="I10" s="140">
        <f>'YR 1 Sales'!J91</f>
        <v>0</v>
      </c>
      <c r="J10" s="140">
        <f>'YR 1 Sales'!K91</f>
        <v>0</v>
      </c>
      <c r="K10" s="140">
        <f>'YR 1 Sales'!L91</f>
        <v>0</v>
      </c>
      <c r="L10" s="140">
        <f>'YR 1 Sales'!M91</f>
        <v>0</v>
      </c>
      <c r="M10" s="140">
        <f>'YR 1 Sales'!N91</f>
        <v>0</v>
      </c>
      <c r="N10" s="202">
        <f>SUM(B10:M10)</f>
        <v>0</v>
      </c>
      <c r="O10" s="120" t="str">
        <f>IF($N$9=0, "0.00%",N10/$N$9)</f>
        <v>0.00%</v>
      </c>
    </row>
    <row r="11" spans="1:16" ht="15.75">
      <c r="A11" s="85" t="s">
        <v>36</v>
      </c>
      <c r="B11" s="13">
        <f>B9-B10</f>
        <v>0</v>
      </c>
      <c r="C11" s="13">
        <f t="shared" ref="C11:N11" si="0">C9-C10</f>
        <v>0</v>
      </c>
      <c r="D11" s="13">
        <f t="shared" si="0"/>
        <v>0</v>
      </c>
      <c r="E11" s="13">
        <f t="shared" si="0"/>
        <v>0</v>
      </c>
      <c r="F11" s="13">
        <f t="shared" si="0"/>
        <v>0</v>
      </c>
      <c r="G11" s="13">
        <f t="shared" si="0"/>
        <v>0</v>
      </c>
      <c r="H11" s="13">
        <f t="shared" si="0"/>
        <v>0</v>
      </c>
      <c r="I11" s="13">
        <f t="shared" si="0"/>
        <v>0</v>
      </c>
      <c r="J11" s="13">
        <f t="shared" si="0"/>
        <v>0</v>
      </c>
      <c r="K11" s="13">
        <f t="shared" si="0"/>
        <v>0</v>
      </c>
      <c r="L11" s="13">
        <f t="shared" si="0"/>
        <v>0</v>
      </c>
      <c r="M11" s="13">
        <f t="shared" si="0"/>
        <v>0</v>
      </c>
      <c r="N11" s="13">
        <f t="shared" si="0"/>
        <v>0</v>
      </c>
      <c r="O11" s="83" t="str">
        <f>IF($N$9=0, "0.00%",N11/$N$9)</f>
        <v>0.00%</v>
      </c>
      <c r="P11" s="48">
        <f>SUM(B11:M11)</f>
        <v>0</v>
      </c>
    </row>
    <row r="12" spans="1:16">
      <c r="A12" s="8"/>
      <c r="B12" s="68" t="s">
        <v>0</v>
      </c>
      <c r="C12" s="68" t="s">
        <v>0</v>
      </c>
      <c r="D12" s="68" t="s">
        <v>0</v>
      </c>
      <c r="E12" s="68" t="s">
        <v>0</v>
      </c>
      <c r="F12" s="68" t="s">
        <v>0</v>
      </c>
      <c r="G12" s="68" t="s">
        <v>0</v>
      </c>
      <c r="H12" s="68"/>
      <c r="I12" s="68"/>
      <c r="J12" s="68"/>
      <c r="K12" s="68"/>
      <c r="L12" s="68"/>
      <c r="M12" s="68"/>
      <c r="N12" s="13"/>
      <c r="O12" s="8"/>
    </row>
    <row r="13" spans="1:16" ht="15.75">
      <c r="A13" s="85" t="s">
        <v>129</v>
      </c>
      <c r="B13" s="68"/>
      <c r="C13" s="68"/>
      <c r="D13" s="68"/>
      <c r="E13" s="68"/>
      <c r="F13" s="68"/>
      <c r="G13" s="68"/>
      <c r="H13" s="68"/>
      <c r="I13" s="68"/>
      <c r="J13" s="68"/>
      <c r="K13" s="68"/>
      <c r="L13" s="68"/>
      <c r="M13" s="68"/>
      <c r="N13" s="13"/>
      <c r="O13" s="39"/>
    </row>
    <row r="14" spans="1:16">
      <c r="A14" s="251" t="s">
        <v>352</v>
      </c>
      <c r="B14" s="219"/>
      <c r="C14" s="219">
        <f>B14</f>
        <v>0</v>
      </c>
      <c r="D14" s="219">
        <f t="shared" ref="D14:M14" si="1">C14</f>
        <v>0</v>
      </c>
      <c r="E14" s="219">
        <f t="shared" si="1"/>
        <v>0</v>
      </c>
      <c r="F14" s="219">
        <f t="shared" si="1"/>
        <v>0</v>
      </c>
      <c r="G14" s="219">
        <f t="shared" si="1"/>
        <v>0</v>
      </c>
      <c r="H14" s="219">
        <f t="shared" si="1"/>
        <v>0</v>
      </c>
      <c r="I14" s="219">
        <f t="shared" si="1"/>
        <v>0</v>
      </c>
      <c r="J14" s="219">
        <f t="shared" si="1"/>
        <v>0</v>
      </c>
      <c r="K14" s="219">
        <f t="shared" si="1"/>
        <v>0</v>
      </c>
      <c r="L14" s="219">
        <f t="shared" si="1"/>
        <v>0</v>
      </c>
      <c r="M14" s="219">
        <f t="shared" si="1"/>
        <v>0</v>
      </c>
      <c r="N14" s="194">
        <f t="shared" ref="N14:N34" si="2">SUM(B14:M14)</f>
        <v>0</v>
      </c>
      <c r="O14" s="83" t="str">
        <f>IF($N$9=0, "0.00%",N14/$N$9)</f>
        <v>0.00%</v>
      </c>
    </row>
    <row r="15" spans="1:16">
      <c r="A15" s="253" t="s">
        <v>54</v>
      </c>
      <c r="B15" s="219"/>
      <c r="C15" s="219">
        <f>B15</f>
        <v>0</v>
      </c>
      <c r="D15" s="219">
        <f t="shared" ref="D15:M15" si="3">C15</f>
        <v>0</v>
      </c>
      <c r="E15" s="219">
        <f t="shared" si="3"/>
        <v>0</v>
      </c>
      <c r="F15" s="219">
        <f t="shared" si="3"/>
        <v>0</v>
      </c>
      <c r="G15" s="219">
        <f t="shared" si="3"/>
        <v>0</v>
      </c>
      <c r="H15" s="219">
        <f t="shared" si="3"/>
        <v>0</v>
      </c>
      <c r="I15" s="219">
        <f t="shared" si="3"/>
        <v>0</v>
      </c>
      <c r="J15" s="219">
        <f t="shared" si="3"/>
        <v>0</v>
      </c>
      <c r="K15" s="219">
        <f t="shared" si="3"/>
        <v>0</v>
      </c>
      <c r="L15" s="219">
        <f t="shared" si="3"/>
        <v>0</v>
      </c>
      <c r="M15" s="219">
        <f t="shared" si="3"/>
        <v>0</v>
      </c>
      <c r="N15" s="194">
        <f t="shared" si="2"/>
        <v>0</v>
      </c>
      <c r="O15" s="83" t="str">
        <f t="shared" ref="O15:O49" si="4">IF($N$9=0, "0.00%",N15/$N$9)</f>
        <v>0.00%</v>
      </c>
    </row>
    <row r="16" spans="1:16">
      <c r="A16" s="327" t="s">
        <v>73</v>
      </c>
      <c r="B16" s="194">
        <f>'Sources &amp; Uses'!E36+IF('Sources &amp; Uses'!$D$38=1,'Sources &amp; Uses'!$E$48,0)</f>
        <v>0</v>
      </c>
      <c r="C16" s="194">
        <f>'Sources &amp; Uses'!E36+IF('Sources &amp; Uses'!$D$38&lt;=2,'Sources &amp; Uses'!$E$48,0)</f>
        <v>0</v>
      </c>
      <c r="D16" s="194">
        <f>'Sources &amp; Uses'!E36+IF('Sources &amp; Uses'!$D$38&lt;=3,'Sources &amp; Uses'!$E$48,0)</f>
        <v>0</v>
      </c>
      <c r="E16" s="194">
        <f>'Sources &amp; Uses'!E36+IF('Sources &amp; Uses'!$D$38&lt;=4,'Sources &amp; Uses'!$E$48,0)</f>
        <v>0</v>
      </c>
      <c r="F16" s="194">
        <f>'Sources &amp; Uses'!E36+IF('Sources &amp; Uses'!$D$38&lt;=5,'Sources &amp; Uses'!$E$48,0)</f>
        <v>0</v>
      </c>
      <c r="G16" s="194">
        <f>'Sources &amp; Uses'!E36+IF('Sources &amp; Uses'!$D$38&lt;=6,'Sources &amp; Uses'!$E$48,0)</f>
        <v>0</v>
      </c>
      <c r="H16" s="194">
        <f>'Sources &amp; Uses'!E36+IF('Sources &amp; Uses'!$D$38&lt;=7,'Sources &amp; Uses'!$E$48,0)</f>
        <v>0</v>
      </c>
      <c r="I16" s="194">
        <f>'Sources &amp; Uses'!E36+IF('Sources &amp; Uses'!$D$38&lt;=8,'Sources &amp; Uses'!$E$48,0)</f>
        <v>0</v>
      </c>
      <c r="J16" s="194">
        <f>'Sources &amp; Uses'!E36+IF('Sources &amp; Uses'!$D$38&lt;=9,'Sources &amp; Uses'!$E$48,0)</f>
        <v>0</v>
      </c>
      <c r="K16" s="194">
        <f>'Sources &amp; Uses'!E36+IF('Sources &amp; Uses'!$D$38&lt;=10,'Sources &amp; Uses'!$E$48,0)</f>
        <v>0</v>
      </c>
      <c r="L16" s="194">
        <f>'Sources &amp; Uses'!E36+IF('Sources &amp; Uses'!$D$38&lt;=11,'Sources &amp; Uses'!$E$48,0)</f>
        <v>0</v>
      </c>
      <c r="M16" s="194">
        <f>'Sources &amp; Uses'!E36+IF('Sources &amp; Uses'!$D$38&lt;=12,'Sources &amp; Uses'!$E$48,0)</f>
        <v>0</v>
      </c>
      <c r="N16" s="194">
        <f t="shared" si="2"/>
        <v>0</v>
      </c>
      <c r="O16" s="83" t="str">
        <f t="shared" si="4"/>
        <v>0.00%</v>
      </c>
    </row>
    <row r="17" spans="1:16">
      <c r="A17" s="253" t="s">
        <v>62</v>
      </c>
      <c r="B17" s="219"/>
      <c r="C17" s="219">
        <f>B17</f>
        <v>0</v>
      </c>
      <c r="D17" s="219">
        <f t="shared" ref="D17:M17" si="5">C17</f>
        <v>0</v>
      </c>
      <c r="E17" s="219">
        <f t="shared" si="5"/>
        <v>0</v>
      </c>
      <c r="F17" s="219">
        <f t="shared" si="5"/>
        <v>0</v>
      </c>
      <c r="G17" s="219">
        <f t="shared" si="5"/>
        <v>0</v>
      </c>
      <c r="H17" s="219">
        <f t="shared" si="5"/>
        <v>0</v>
      </c>
      <c r="I17" s="219">
        <f t="shared" si="5"/>
        <v>0</v>
      </c>
      <c r="J17" s="219">
        <f t="shared" si="5"/>
        <v>0</v>
      </c>
      <c r="K17" s="219">
        <f t="shared" si="5"/>
        <v>0</v>
      </c>
      <c r="L17" s="219">
        <f t="shared" si="5"/>
        <v>0</v>
      </c>
      <c r="M17" s="219">
        <f t="shared" si="5"/>
        <v>0</v>
      </c>
      <c r="N17" s="194">
        <f t="shared" si="2"/>
        <v>0</v>
      </c>
      <c r="O17" s="83" t="str">
        <f t="shared" si="4"/>
        <v>0.00%</v>
      </c>
    </row>
    <row r="18" spans="1:16">
      <c r="A18" s="328" t="s">
        <v>50</v>
      </c>
      <c r="B18" s="194">
        <f>'Sources &amp; Uses'!E19+IF('Sources &amp; Uses'!D21=1,'Sources &amp; Uses'!E31,0)</f>
        <v>0</v>
      </c>
      <c r="C18" s="325">
        <f>'Sources &amp; Uses'!E19+IF('Sources &amp; Uses'!$D$21&lt;=2,'Sources &amp; Uses'!$E$31,0)</f>
        <v>0</v>
      </c>
      <c r="D18" s="325">
        <f>'Sources &amp; Uses'!E19+IF('Sources &amp; Uses'!$D$21&lt;=3,'Sources &amp; Uses'!$E$31,0)</f>
        <v>0</v>
      </c>
      <c r="E18" s="325">
        <f>'Sources &amp; Uses'!E19+IF('Sources &amp; Uses'!$D$21&lt;=4,'Sources &amp; Uses'!$E$31,0)</f>
        <v>0</v>
      </c>
      <c r="F18" s="325">
        <f>'Sources &amp; Uses'!E19+IF('Sources &amp; Uses'!$D$21&lt;=5,'Sources &amp; Uses'!$E$31,0)</f>
        <v>0</v>
      </c>
      <c r="G18" s="325">
        <f>'Sources &amp; Uses'!E19+IF('Sources &amp; Uses'!$D$21&lt;=6,'Sources &amp; Uses'!$E$31,0)</f>
        <v>0</v>
      </c>
      <c r="H18" s="325">
        <f>'Sources &amp; Uses'!E19+IF('Sources &amp; Uses'!$D$21&lt;=7,'Sources &amp; Uses'!$E$31,0)</f>
        <v>0</v>
      </c>
      <c r="I18" s="325">
        <f>'Sources &amp; Uses'!E19+IF('Sources &amp; Uses'!$D$21&lt;=8,'Sources &amp; Uses'!$E$31,0)</f>
        <v>0</v>
      </c>
      <c r="J18" s="325">
        <f>'Sources &amp; Uses'!E19+IF('Sources &amp; Uses'!$D$21&lt;=9,'Sources &amp; Uses'!$E$31,0)</f>
        <v>0</v>
      </c>
      <c r="K18" s="325">
        <f>'Sources &amp; Uses'!E19+IF('Sources &amp; Uses'!$D$21&lt;=10,'Sources &amp; Uses'!$E$31,0)</f>
        <v>0</v>
      </c>
      <c r="L18" s="325">
        <f>'Sources &amp; Uses'!E19+IF('Sources &amp; Uses'!$D$21&lt;=11,'Sources &amp; Uses'!$E$31,0)</f>
        <v>0</v>
      </c>
      <c r="M18" s="325">
        <f>'Sources &amp; Uses'!E19+IF('Sources &amp; Uses'!$D$21&lt;=12,'Sources &amp; Uses'!$E$31,0)</f>
        <v>0</v>
      </c>
      <c r="N18" s="194">
        <f t="shared" si="2"/>
        <v>0</v>
      </c>
      <c r="O18" s="83" t="str">
        <f t="shared" si="4"/>
        <v>0.00%</v>
      </c>
    </row>
    <row r="19" spans="1:16">
      <c r="A19" s="253" t="s">
        <v>55</v>
      </c>
      <c r="B19" s="219"/>
      <c r="C19" s="219">
        <f t="shared" ref="C19:C24" si="6">B19</f>
        <v>0</v>
      </c>
      <c r="D19" s="219">
        <f t="shared" ref="D19:M19" si="7">C19</f>
        <v>0</v>
      </c>
      <c r="E19" s="219">
        <f t="shared" si="7"/>
        <v>0</v>
      </c>
      <c r="F19" s="219">
        <f t="shared" si="7"/>
        <v>0</v>
      </c>
      <c r="G19" s="219">
        <f t="shared" si="7"/>
        <v>0</v>
      </c>
      <c r="H19" s="219">
        <f t="shared" si="7"/>
        <v>0</v>
      </c>
      <c r="I19" s="219">
        <f t="shared" si="7"/>
        <v>0</v>
      </c>
      <c r="J19" s="219">
        <f t="shared" si="7"/>
        <v>0</v>
      </c>
      <c r="K19" s="219">
        <f t="shared" si="7"/>
        <v>0</v>
      </c>
      <c r="L19" s="219">
        <f t="shared" si="7"/>
        <v>0</v>
      </c>
      <c r="M19" s="219">
        <f t="shared" si="7"/>
        <v>0</v>
      </c>
      <c r="N19" s="194">
        <f t="shared" si="2"/>
        <v>0</v>
      </c>
      <c r="O19" s="83" t="str">
        <f t="shared" si="4"/>
        <v>0.00%</v>
      </c>
    </row>
    <row r="20" spans="1:16">
      <c r="A20" s="253" t="s">
        <v>66</v>
      </c>
      <c r="B20" s="219"/>
      <c r="C20" s="219">
        <f t="shared" si="6"/>
        <v>0</v>
      </c>
      <c r="D20" s="219">
        <f t="shared" ref="D20:M20" si="8">C20</f>
        <v>0</v>
      </c>
      <c r="E20" s="219">
        <f t="shared" si="8"/>
        <v>0</v>
      </c>
      <c r="F20" s="219">
        <f t="shared" si="8"/>
        <v>0</v>
      </c>
      <c r="G20" s="219">
        <f t="shared" si="8"/>
        <v>0</v>
      </c>
      <c r="H20" s="219">
        <f t="shared" si="8"/>
        <v>0</v>
      </c>
      <c r="I20" s="219">
        <f t="shared" si="8"/>
        <v>0</v>
      </c>
      <c r="J20" s="219">
        <f t="shared" si="8"/>
        <v>0</v>
      </c>
      <c r="K20" s="219">
        <f t="shared" si="8"/>
        <v>0</v>
      </c>
      <c r="L20" s="219">
        <f t="shared" si="8"/>
        <v>0</v>
      </c>
      <c r="M20" s="219">
        <f t="shared" si="8"/>
        <v>0</v>
      </c>
      <c r="N20" s="194">
        <f t="shared" si="2"/>
        <v>0</v>
      </c>
      <c r="O20" s="83" t="str">
        <f t="shared" si="4"/>
        <v>0.00%</v>
      </c>
    </row>
    <row r="21" spans="1:16">
      <c r="A21" s="251" t="s">
        <v>362</v>
      </c>
      <c r="B21" s="219"/>
      <c r="C21" s="219">
        <f t="shared" si="6"/>
        <v>0</v>
      </c>
      <c r="D21" s="219">
        <f t="shared" ref="D21:M21" si="9">C21</f>
        <v>0</v>
      </c>
      <c r="E21" s="219">
        <f t="shared" si="9"/>
        <v>0</v>
      </c>
      <c r="F21" s="219">
        <f t="shared" si="9"/>
        <v>0</v>
      </c>
      <c r="G21" s="219">
        <f t="shared" si="9"/>
        <v>0</v>
      </c>
      <c r="H21" s="219">
        <f t="shared" si="9"/>
        <v>0</v>
      </c>
      <c r="I21" s="219">
        <f t="shared" si="9"/>
        <v>0</v>
      </c>
      <c r="J21" s="219">
        <f t="shared" si="9"/>
        <v>0</v>
      </c>
      <c r="K21" s="219">
        <f t="shared" si="9"/>
        <v>0</v>
      </c>
      <c r="L21" s="219">
        <f t="shared" si="9"/>
        <v>0</v>
      </c>
      <c r="M21" s="219">
        <f t="shared" si="9"/>
        <v>0</v>
      </c>
      <c r="N21" s="194">
        <f t="shared" si="2"/>
        <v>0</v>
      </c>
      <c r="O21" s="83" t="str">
        <f t="shared" si="4"/>
        <v>0.00%</v>
      </c>
    </row>
    <row r="22" spans="1:16">
      <c r="A22" s="251" t="s">
        <v>148</v>
      </c>
      <c r="B22" s="219"/>
      <c r="C22" s="219">
        <f t="shared" si="6"/>
        <v>0</v>
      </c>
      <c r="D22" s="219">
        <f t="shared" ref="D22:M22" si="10">C22</f>
        <v>0</v>
      </c>
      <c r="E22" s="219">
        <f t="shared" si="10"/>
        <v>0</v>
      </c>
      <c r="F22" s="219">
        <f t="shared" si="10"/>
        <v>0</v>
      </c>
      <c r="G22" s="219">
        <f t="shared" si="10"/>
        <v>0</v>
      </c>
      <c r="H22" s="219">
        <f t="shared" si="10"/>
        <v>0</v>
      </c>
      <c r="I22" s="219">
        <f t="shared" si="10"/>
        <v>0</v>
      </c>
      <c r="J22" s="219">
        <f t="shared" si="10"/>
        <v>0</v>
      </c>
      <c r="K22" s="219">
        <f t="shared" si="10"/>
        <v>0</v>
      </c>
      <c r="L22" s="219">
        <f t="shared" si="10"/>
        <v>0</v>
      </c>
      <c r="M22" s="219">
        <f t="shared" si="10"/>
        <v>0</v>
      </c>
      <c r="N22" s="194">
        <f t="shared" si="2"/>
        <v>0</v>
      </c>
      <c r="O22" s="83" t="str">
        <f t="shared" si="4"/>
        <v>0.00%</v>
      </c>
    </row>
    <row r="23" spans="1:16">
      <c r="A23" s="251" t="s">
        <v>56</v>
      </c>
      <c r="B23" s="219"/>
      <c r="C23" s="219">
        <f t="shared" si="6"/>
        <v>0</v>
      </c>
      <c r="D23" s="219">
        <f t="shared" ref="D23:M23" si="11">C23</f>
        <v>0</v>
      </c>
      <c r="E23" s="219">
        <f t="shared" si="11"/>
        <v>0</v>
      </c>
      <c r="F23" s="219">
        <f t="shared" si="11"/>
        <v>0</v>
      </c>
      <c r="G23" s="219">
        <f t="shared" si="11"/>
        <v>0</v>
      </c>
      <c r="H23" s="219">
        <f t="shared" si="11"/>
        <v>0</v>
      </c>
      <c r="I23" s="219">
        <f t="shared" si="11"/>
        <v>0</v>
      </c>
      <c r="J23" s="219">
        <f t="shared" si="11"/>
        <v>0</v>
      </c>
      <c r="K23" s="219">
        <f t="shared" si="11"/>
        <v>0</v>
      </c>
      <c r="L23" s="219">
        <f t="shared" si="11"/>
        <v>0</v>
      </c>
      <c r="M23" s="219">
        <f t="shared" si="11"/>
        <v>0</v>
      </c>
      <c r="N23" s="194">
        <f t="shared" si="2"/>
        <v>0</v>
      </c>
      <c r="O23" s="83" t="str">
        <f t="shared" si="4"/>
        <v>0.00%</v>
      </c>
    </row>
    <row r="24" spans="1:16">
      <c r="A24" s="253" t="s">
        <v>37</v>
      </c>
      <c r="B24" s="219"/>
      <c r="C24" s="219">
        <f t="shared" si="6"/>
        <v>0</v>
      </c>
      <c r="D24" s="219">
        <f t="shared" ref="D24:M24" si="12">C24</f>
        <v>0</v>
      </c>
      <c r="E24" s="219">
        <f t="shared" si="12"/>
        <v>0</v>
      </c>
      <c r="F24" s="219">
        <f t="shared" si="12"/>
        <v>0</v>
      </c>
      <c r="G24" s="219">
        <f t="shared" si="12"/>
        <v>0</v>
      </c>
      <c r="H24" s="219">
        <f t="shared" si="12"/>
        <v>0</v>
      </c>
      <c r="I24" s="219">
        <f t="shared" si="12"/>
        <v>0</v>
      </c>
      <c r="J24" s="219">
        <f t="shared" si="12"/>
        <v>0</v>
      </c>
      <c r="K24" s="219">
        <f t="shared" si="12"/>
        <v>0</v>
      </c>
      <c r="L24" s="219">
        <f t="shared" si="12"/>
        <v>0</v>
      </c>
      <c r="M24" s="219">
        <f t="shared" si="12"/>
        <v>0</v>
      </c>
      <c r="N24" s="194">
        <f t="shared" si="2"/>
        <v>0</v>
      </c>
      <c r="O24" s="83" t="str">
        <f t="shared" si="4"/>
        <v>0.00%</v>
      </c>
    </row>
    <row r="25" spans="1:16">
      <c r="A25" s="327" t="s">
        <v>351</v>
      </c>
      <c r="B25" s="194">
        <f>'Loan Amortization 1'!C14+'Loan Amortization 2'!C14+'Loan Amortization 3'!C14+'Existing Loan Amortizations'!B14+'Existing Lines,Notes,CC Amorts'!A14+'Existing Loans TO BE REFINANCED'!A15</f>
        <v>0</v>
      </c>
      <c r="C25" s="224">
        <f>'Loan Amortization 1'!C15+'Loan Amortization 2'!C15+'Loan Amortization 3'!C15+'Existing Loan Amortizations'!B15+'Existing Lines,Notes,CC Amorts'!A15+'Existing Loans TO BE REFINANCED'!A16</f>
        <v>0</v>
      </c>
      <c r="D25" s="224">
        <f>'Loan Amortization 1'!C16+'Loan Amortization 2'!C16+'Loan Amortization 3'!C16+'Existing Loan Amortizations'!B16+'Existing Lines,Notes,CC Amorts'!A16+'Existing Loans TO BE REFINANCED'!A17</f>
        <v>0</v>
      </c>
      <c r="E25" s="224">
        <f>'Loan Amortization 1'!C17+'Loan Amortization 2'!C17+'Loan Amortization 3'!C17+'Existing Loan Amortizations'!B17+'Existing Lines,Notes,CC Amorts'!A17+'Existing Loans TO BE REFINANCED'!A18</f>
        <v>0</v>
      </c>
      <c r="F25" s="224">
        <f>'Loan Amortization 1'!C18+'Loan Amortization 2'!C18+'Loan Amortization 3'!C18+'Existing Loan Amortizations'!B18+'Existing Lines,Notes,CC Amorts'!A18+'Existing Loans TO BE REFINANCED'!A19</f>
        <v>0</v>
      </c>
      <c r="G25" s="224">
        <f>'Loan Amortization 1'!C19+'Loan Amortization 2'!C19+'Loan Amortization 3'!C19+'Existing Loan Amortizations'!B19+'Existing Lines,Notes,CC Amorts'!A19+'Existing Loans TO BE REFINANCED'!A20</f>
        <v>0</v>
      </c>
      <c r="H25" s="224">
        <f>'Loan Amortization 1'!C20+'Loan Amortization 2'!C20+'Loan Amortization 3'!C20+'Existing Loan Amortizations'!B20+'Existing Lines,Notes,CC Amorts'!A20+'Existing Loans TO BE REFINANCED'!A21</f>
        <v>0</v>
      </c>
      <c r="I25" s="224">
        <f>'Loan Amortization 1'!C21+'Loan Amortization 2'!C21+'Loan Amortization 3'!C21+'Existing Loan Amortizations'!B21+'Existing Lines,Notes,CC Amorts'!A21+'Existing Loans TO BE REFINANCED'!A22</f>
        <v>0</v>
      </c>
      <c r="J25" s="224">
        <f>'Loan Amortization 1'!C22+'Loan Amortization 2'!C22+'Loan Amortization 3'!C22+'Existing Loan Amortizations'!B22+'Existing Lines,Notes,CC Amorts'!A22+'Existing Loans TO BE REFINANCED'!A23</f>
        <v>0</v>
      </c>
      <c r="K25" s="224">
        <f>'Loan Amortization 1'!C23+'Loan Amortization 2'!C23+'Loan Amortization 3'!C23+'Existing Loan Amortizations'!B23+'Existing Lines,Notes,CC Amorts'!A23+'Existing Loans TO BE REFINANCED'!A24</f>
        <v>0</v>
      </c>
      <c r="L25" s="224">
        <f>'Loan Amortization 1'!C24+'Loan Amortization 2'!C24+'Loan Amortization 3'!C24+'Existing Loan Amortizations'!B24+'Existing Lines,Notes,CC Amorts'!A24+'Existing Loans TO BE REFINANCED'!A25</f>
        <v>0</v>
      </c>
      <c r="M25" s="224">
        <f>'Loan Amortization 1'!C25+'Loan Amortization 2'!C25+'Loan Amortization 3'!C25+'Existing Loan Amortizations'!B25+'Existing Lines,Notes,CC Amorts'!A25+'Existing Loans TO BE REFINANCED'!A26</f>
        <v>0</v>
      </c>
      <c r="N25" s="194">
        <f t="shared" si="2"/>
        <v>0</v>
      </c>
      <c r="O25" s="83" t="str">
        <f t="shared" si="4"/>
        <v>0.00%</v>
      </c>
    </row>
    <row r="26" spans="1:16">
      <c r="A26" s="349" t="s">
        <v>353</v>
      </c>
      <c r="B26" s="219"/>
      <c r="C26" s="355">
        <f>B26</f>
        <v>0</v>
      </c>
      <c r="D26" s="355">
        <f t="shared" ref="D26:M26" si="13">C26</f>
        <v>0</v>
      </c>
      <c r="E26" s="355">
        <f t="shared" si="13"/>
        <v>0</v>
      </c>
      <c r="F26" s="355">
        <f t="shared" si="13"/>
        <v>0</v>
      </c>
      <c r="G26" s="355">
        <f t="shared" si="13"/>
        <v>0</v>
      </c>
      <c r="H26" s="355">
        <f t="shared" si="13"/>
        <v>0</v>
      </c>
      <c r="I26" s="355">
        <f t="shared" si="13"/>
        <v>0</v>
      </c>
      <c r="J26" s="355">
        <f t="shared" si="13"/>
        <v>0</v>
      </c>
      <c r="K26" s="355">
        <f t="shared" si="13"/>
        <v>0</v>
      </c>
      <c r="L26" s="355">
        <f t="shared" si="13"/>
        <v>0</v>
      </c>
      <c r="M26" s="355">
        <f t="shared" si="13"/>
        <v>0</v>
      </c>
      <c r="N26" s="194">
        <f t="shared" si="2"/>
        <v>0</v>
      </c>
      <c r="O26" s="83" t="str">
        <f t="shared" si="4"/>
        <v>0.00%</v>
      </c>
    </row>
    <row r="27" spans="1:16">
      <c r="A27" s="251" t="s">
        <v>149</v>
      </c>
      <c r="B27" s="219"/>
      <c r="C27" s="219">
        <f>B27</f>
        <v>0</v>
      </c>
      <c r="D27" s="219">
        <f t="shared" ref="D27:M27" si="14">C27</f>
        <v>0</v>
      </c>
      <c r="E27" s="219">
        <f t="shared" si="14"/>
        <v>0</v>
      </c>
      <c r="F27" s="219">
        <f t="shared" si="14"/>
        <v>0</v>
      </c>
      <c r="G27" s="219">
        <f t="shared" si="14"/>
        <v>0</v>
      </c>
      <c r="H27" s="219">
        <f t="shared" si="14"/>
        <v>0</v>
      </c>
      <c r="I27" s="219">
        <f t="shared" si="14"/>
        <v>0</v>
      </c>
      <c r="J27" s="219">
        <f t="shared" si="14"/>
        <v>0</v>
      </c>
      <c r="K27" s="219">
        <f t="shared" si="14"/>
        <v>0</v>
      </c>
      <c r="L27" s="219">
        <f t="shared" si="14"/>
        <v>0</v>
      </c>
      <c r="M27" s="219">
        <f t="shared" si="14"/>
        <v>0</v>
      </c>
      <c r="N27" s="194">
        <f t="shared" si="2"/>
        <v>0</v>
      </c>
      <c r="O27" s="83" t="str">
        <f t="shared" si="4"/>
        <v>0.00%</v>
      </c>
      <c r="P27" s="272" t="s">
        <v>298</v>
      </c>
    </row>
    <row r="28" spans="1:16">
      <c r="A28" s="251" t="s">
        <v>348</v>
      </c>
      <c r="B28" s="194">
        <f t="shared" ref="B28:M28" si="15">B9*$P$28*$P$30</f>
        <v>0</v>
      </c>
      <c r="C28" s="194">
        <f t="shared" si="15"/>
        <v>0</v>
      </c>
      <c r="D28" s="194">
        <f t="shared" si="15"/>
        <v>0</v>
      </c>
      <c r="E28" s="194">
        <f t="shared" si="15"/>
        <v>0</v>
      </c>
      <c r="F28" s="194">
        <f t="shared" si="15"/>
        <v>0</v>
      </c>
      <c r="G28" s="194">
        <f t="shared" si="15"/>
        <v>0</v>
      </c>
      <c r="H28" s="194">
        <f t="shared" si="15"/>
        <v>0</v>
      </c>
      <c r="I28" s="194">
        <f t="shared" si="15"/>
        <v>0</v>
      </c>
      <c r="J28" s="194">
        <f t="shared" si="15"/>
        <v>0</v>
      </c>
      <c r="K28" s="194">
        <f t="shared" si="15"/>
        <v>0</v>
      </c>
      <c r="L28" s="194">
        <f t="shared" si="15"/>
        <v>0</v>
      </c>
      <c r="M28" s="194">
        <f t="shared" si="15"/>
        <v>0</v>
      </c>
      <c r="N28" s="194">
        <f t="shared" si="2"/>
        <v>0</v>
      </c>
      <c r="O28" s="83" t="str">
        <f t="shared" si="4"/>
        <v>0.00%</v>
      </c>
      <c r="P28" s="273"/>
    </row>
    <row r="29" spans="1:16">
      <c r="A29" s="253" t="s">
        <v>57</v>
      </c>
      <c r="B29" s="219"/>
      <c r="C29" s="219">
        <f>B29</f>
        <v>0</v>
      </c>
      <c r="D29" s="219">
        <f t="shared" ref="D29:M29" si="16">C29</f>
        <v>0</v>
      </c>
      <c r="E29" s="219">
        <f t="shared" si="16"/>
        <v>0</v>
      </c>
      <c r="F29" s="219">
        <f t="shared" si="16"/>
        <v>0</v>
      </c>
      <c r="G29" s="219">
        <f t="shared" si="16"/>
        <v>0</v>
      </c>
      <c r="H29" s="219">
        <f t="shared" si="16"/>
        <v>0</v>
      </c>
      <c r="I29" s="219">
        <f t="shared" si="16"/>
        <v>0</v>
      </c>
      <c r="J29" s="219">
        <f t="shared" si="16"/>
        <v>0</v>
      </c>
      <c r="K29" s="219">
        <f t="shared" si="16"/>
        <v>0</v>
      </c>
      <c r="L29" s="219">
        <f t="shared" si="16"/>
        <v>0</v>
      </c>
      <c r="M29" s="219">
        <f t="shared" si="16"/>
        <v>0</v>
      </c>
      <c r="N29" s="194">
        <f t="shared" si="2"/>
        <v>0</v>
      </c>
      <c r="O29" s="83" t="str">
        <f t="shared" si="4"/>
        <v>0.00%</v>
      </c>
      <c r="P29" s="272" t="s">
        <v>299</v>
      </c>
    </row>
    <row r="30" spans="1:16">
      <c r="A30" s="253" t="s">
        <v>58</v>
      </c>
      <c r="B30" s="219"/>
      <c r="C30" s="219">
        <f>B30</f>
        <v>0</v>
      </c>
      <c r="D30" s="219">
        <f t="shared" ref="D30:M30" si="17">C30</f>
        <v>0</v>
      </c>
      <c r="E30" s="219">
        <f t="shared" si="17"/>
        <v>0</v>
      </c>
      <c r="F30" s="219">
        <f t="shared" si="17"/>
        <v>0</v>
      </c>
      <c r="G30" s="219">
        <f t="shared" si="17"/>
        <v>0</v>
      </c>
      <c r="H30" s="219">
        <f t="shared" si="17"/>
        <v>0</v>
      </c>
      <c r="I30" s="219">
        <f t="shared" si="17"/>
        <v>0</v>
      </c>
      <c r="J30" s="219">
        <f t="shared" si="17"/>
        <v>0</v>
      </c>
      <c r="K30" s="219">
        <f t="shared" si="17"/>
        <v>0</v>
      </c>
      <c r="L30" s="219">
        <f t="shared" si="17"/>
        <v>0</v>
      </c>
      <c r="M30" s="219">
        <f t="shared" si="17"/>
        <v>0</v>
      </c>
      <c r="N30" s="194">
        <f t="shared" si="2"/>
        <v>0</v>
      </c>
      <c r="O30" s="83" t="str">
        <f t="shared" si="4"/>
        <v>0.00%</v>
      </c>
      <c r="P30" s="376"/>
    </row>
    <row r="31" spans="1:16">
      <c r="A31" s="329" t="s">
        <v>81</v>
      </c>
      <c r="B31" s="219"/>
      <c r="C31" s="219">
        <f>B31</f>
        <v>0</v>
      </c>
      <c r="D31" s="219">
        <f t="shared" ref="D31:M31" si="18">C31</f>
        <v>0</v>
      </c>
      <c r="E31" s="219">
        <f t="shared" si="18"/>
        <v>0</v>
      </c>
      <c r="F31" s="219">
        <f t="shared" si="18"/>
        <v>0</v>
      </c>
      <c r="G31" s="219">
        <f t="shared" si="18"/>
        <v>0</v>
      </c>
      <c r="H31" s="219">
        <f t="shared" si="18"/>
        <v>0</v>
      </c>
      <c r="I31" s="219">
        <f t="shared" si="18"/>
        <v>0</v>
      </c>
      <c r="J31" s="219">
        <f t="shared" si="18"/>
        <v>0</v>
      </c>
      <c r="K31" s="219">
        <f t="shared" si="18"/>
        <v>0</v>
      </c>
      <c r="L31" s="219">
        <f t="shared" si="18"/>
        <v>0</v>
      </c>
      <c r="M31" s="219">
        <f t="shared" si="18"/>
        <v>0</v>
      </c>
      <c r="N31" s="194">
        <f t="shared" si="2"/>
        <v>0</v>
      </c>
      <c r="O31" s="83" t="str">
        <f t="shared" si="4"/>
        <v>0.00%</v>
      </c>
    </row>
    <row r="32" spans="1:16">
      <c r="A32" s="251" t="s">
        <v>326</v>
      </c>
      <c r="B32" s="219"/>
      <c r="C32" s="219">
        <f>B32</f>
        <v>0</v>
      </c>
      <c r="D32" s="219">
        <f t="shared" ref="D32:M32" si="19">C32</f>
        <v>0</v>
      </c>
      <c r="E32" s="219">
        <f t="shared" si="19"/>
        <v>0</v>
      </c>
      <c r="F32" s="219">
        <f t="shared" si="19"/>
        <v>0</v>
      </c>
      <c r="G32" s="219">
        <f t="shared" si="19"/>
        <v>0</v>
      </c>
      <c r="H32" s="219">
        <f t="shared" si="19"/>
        <v>0</v>
      </c>
      <c r="I32" s="219">
        <f t="shared" si="19"/>
        <v>0</v>
      </c>
      <c r="J32" s="219">
        <f t="shared" si="19"/>
        <v>0</v>
      </c>
      <c r="K32" s="219">
        <f t="shared" si="19"/>
        <v>0</v>
      </c>
      <c r="L32" s="219">
        <f t="shared" si="19"/>
        <v>0</v>
      </c>
      <c r="M32" s="219">
        <f t="shared" si="19"/>
        <v>0</v>
      </c>
      <c r="N32" s="194">
        <f t="shared" si="2"/>
        <v>0</v>
      </c>
      <c r="O32" s="83" t="str">
        <f t="shared" si="4"/>
        <v>0.00%</v>
      </c>
    </row>
    <row r="33" spans="1:15">
      <c r="A33" s="253" t="s">
        <v>80</v>
      </c>
      <c r="B33" s="219"/>
      <c r="C33" s="219">
        <f>B33</f>
        <v>0</v>
      </c>
      <c r="D33" s="219">
        <f t="shared" ref="D33:M33" si="20">C33</f>
        <v>0</v>
      </c>
      <c r="E33" s="219">
        <f t="shared" si="20"/>
        <v>0</v>
      </c>
      <c r="F33" s="219">
        <f t="shared" si="20"/>
        <v>0</v>
      </c>
      <c r="G33" s="219">
        <f t="shared" si="20"/>
        <v>0</v>
      </c>
      <c r="H33" s="219">
        <f t="shared" si="20"/>
        <v>0</v>
      </c>
      <c r="I33" s="219">
        <f t="shared" si="20"/>
        <v>0</v>
      </c>
      <c r="J33" s="219">
        <f t="shared" si="20"/>
        <v>0</v>
      </c>
      <c r="K33" s="219">
        <f t="shared" si="20"/>
        <v>0</v>
      </c>
      <c r="L33" s="219">
        <f t="shared" si="20"/>
        <v>0</v>
      </c>
      <c r="M33" s="219">
        <f t="shared" si="20"/>
        <v>0</v>
      </c>
      <c r="N33" s="194">
        <f t="shared" si="2"/>
        <v>0</v>
      </c>
      <c r="O33" s="83" t="str">
        <f t="shared" si="4"/>
        <v>0.00%</v>
      </c>
    </row>
    <row r="34" spans="1:15">
      <c r="A34" s="420" t="s">
        <v>477</v>
      </c>
      <c r="B34" s="128">
        <f>(B33+B31)*0.12</f>
        <v>0</v>
      </c>
      <c r="C34" s="128">
        <f t="shared" ref="C34:M34" si="21">(C33+C31)*0.12</f>
        <v>0</v>
      </c>
      <c r="D34" s="128">
        <f t="shared" si="21"/>
        <v>0</v>
      </c>
      <c r="E34" s="128">
        <f t="shared" si="21"/>
        <v>0</v>
      </c>
      <c r="F34" s="128">
        <f t="shared" si="21"/>
        <v>0</v>
      </c>
      <c r="G34" s="128">
        <f t="shared" si="21"/>
        <v>0</v>
      </c>
      <c r="H34" s="128">
        <f t="shared" si="21"/>
        <v>0</v>
      </c>
      <c r="I34" s="128">
        <f t="shared" si="21"/>
        <v>0</v>
      </c>
      <c r="J34" s="128">
        <f t="shared" si="21"/>
        <v>0</v>
      </c>
      <c r="K34" s="128">
        <f t="shared" si="21"/>
        <v>0</v>
      </c>
      <c r="L34" s="128">
        <f t="shared" si="21"/>
        <v>0</v>
      </c>
      <c r="M34" s="128">
        <f t="shared" si="21"/>
        <v>0</v>
      </c>
      <c r="N34" s="194">
        <f t="shared" si="2"/>
        <v>0</v>
      </c>
      <c r="O34" s="83" t="str">
        <f t="shared" si="4"/>
        <v>0.00%</v>
      </c>
    </row>
    <row r="35" spans="1:15">
      <c r="A35" s="251" t="s">
        <v>67</v>
      </c>
      <c r="B35" s="219"/>
      <c r="C35" s="219">
        <f>B35</f>
        <v>0</v>
      </c>
      <c r="D35" s="219">
        <f t="shared" ref="D35:M35" si="22">C35</f>
        <v>0</v>
      </c>
      <c r="E35" s="219">
        <f t="shared" si="22"/>
        <v>0</v>
      </c>
      <c r="F35" s="219">
        <f t="shared" si="22"/>
        <v>0</v>
      </c>
      <c r="G35" s="219">
        <f t="shared" si="22"/>
        <v>0</v>
      </c>
      <c r="H35" s="219">
        <f t="shared" si="22"/>
        <v>0</v>
      </c>
      <c r="I35" s="219">
        <f t="shared" si="22"/>
        <v>0</v>
      </c>
      <c r="J35" s="219">
        <f t="shared" si="22"/>
        <v>0</v>
      </c>
      <c r="K35" s="219">
        <f t="shared" si="22"/>
        <v>0</v>
      </c>
      <c r="L35" s="219">
        <f t="shared" si="22"/>
        <v>0</v>
      </c>
      <c r="M35" s="219">
        <f t="shared" si="22"/>
        <v>0</v>
      </c>
      <c r="N35" s="194">
        <f t="shared" ref="N35:N47" si="23">SUM(B35:M35)</f>
        <v>0</v>
      </c>
      <c r="O35" s="83" t="str">
        <f t="shared" si="4"/>
        <v>0.00%</v>
      </c>
    </row>
    <row r="36" spans="1:15">
      <c r="A36" s="329" t="s">
        <v>68</v>
      </c>
      <c r="B36" s="219"/>
      <c r="C36" s="219">
        <f>B36</f>
        <v>0</v>
      </c>
      <c r="D36" s="219">
        <f t="shared" ref="D36:M36" si="24">C36</f>
        <v>0</v>
      </c>
      <c r="E36" s="219">
        <f t="shared" si="24"/>
        <v>0</v>
      </c>
      <c r="F36" s="219">
        <f t="shared" si="24"/>
        <v>0</v>
      </c>
      <c r="G36" s="219">
        <f t="shared" si="24"/>
        <v>0</v>
      </c>
      <c r="H36" s="219">
        <f t="shared" si="24"/>
        <v>0</v>
      </c>
      <c r="I36" s="219">
        <f t="shared" si="24"/>
        <v>0</v>
      </c>
      <c r="J36" s="219">
        <f t="shared" si="24"/>
        <v>0</v>
      </c>
      <c r="K36" s="219">
        <f t="shared" si="24"/>
        <v>0</v>
      </c>
      <c r="L36" s="219">
        <f t="shared" si="24"/>
        <v>0</v>
      </c>
      <c r="M36" s="219">
        <f t="shared" si="24"/>
        <v>0</v>
      </c>
      <c r="N36" s="194">
        <f t="shared" si="23"/>
        <v>0</v>
      </c>
      <c r="O36" s="83" t="str">
        <f t="shared" si="4"/>
        <v>0.00%</v>
      </c>
    </row>
    <row r="37" spans="1:15">
      <c r="A37" s="253" t="s">
        <v>51</v>
      </c>
      <c r="B37" s="219"/>
      <c r="C37" s="219">
        <f>B37</f>
        <v>0</v>
      </c>
      <c r="D37" s="219">
        <f t="shared" ref="D37:M37" si="25">C37</f>
        <v>0</v>
      </c>
      <c r="E37" s="219">
        <f t="shared" si="25"/>
        <v>0</v>
      </c>
      <c r="F37" s="219">
        <f t="shared" si="25"/>
        <v>0</v>
      </c>
      <c r="G37" s="219">
        <f t="shared" si="25"/>
        <v>0</v>
      </c>
      <c r="H37" s="219">
        <f t="shared" si="25"/>
        <v>0</v>
      </c>
      <c r="I37" s="219">
        <f t="shared" si="25"/>
        <v>0</v>
      </c>
      <c r="J37" s="219">
        <f t="shared" si="25"/>
        <v>0</v>
      </c>
      <c r="K37" s="219">
        <f t="shared" si="25"/>
        <v>0</v>
      </c>
      <c r="L37" s="219">
        <f t="shared" si="25"/>
        <v>0</v>
      </c>
      <c r="M37" s="219">
        <f t="shared" si="25"/>
        <v>0</v>
      </c>
      <c r="N37" s="194">
        <f t="shared" si="23"/>
        <v>0</v>
      </c>
      <c r="O37" s="83" t="str">
        <f t="shared" si="4"/>
        <v>0.00%</v>
      </c>
    </row>
    <row r="38" spans="1:15">
      <c r="A38" s="251" t="s">
        <v>147</v>
      </c>
      <c r="B38" s="219"/>
      <c r="C38" s="219">
        <f>B38</f>
        <v>0</v>
      </c>
      <c r="D38" s="219">
        <f t="shared" ref="D38:M39" si="26">C38</f>
        <v>0</v>
      </c>
      <c r="E38" s="219">
        <f t="shared" si="26"/>
        <v>0</v>
      </c>
      <c r="F38" s="219">
        <f t="shared" si="26"/>
        <v>0</v>
      </c>
      <c r="G38" s="219">
        <f t="shared" si="26"/>
        <v>0</v>
      </c>
      <c r="H38" s="219">
        <f t="shared" si="26"/>
        <v>0</v>
      </c>
      <c r="I38" s="219">
        <f t="shared" si="26"/>
        <v>0</v>
      </c>
      <c r="J38" s="219">
        <f t="shared" si="26"/>
        <v>0</v>
      </c>
      <c r="K38" s="219">
        <f t="shared" si="26"/>
        <v>0</v>
      </c>
      <c r="L38" s="219">
        <f t="shared" si="26"/>
        <v>0</v>
      </c>
      <c r="M38" s="219">
        <f t="shared" si="26"/>
        <v>0</v>
      </c>
      <c r="N38" s="194">
        <f t="shared" si="23"/>
        <v>0</v>
      </c>
      <c r="O38" s="83" t="str">
        <f t="shared" si="4"/>
        <v>0.00%</v>
      </c>
    </row>
    <row r="39" spans="1:15">
      <c r="A39" s="251" t="s">
        <v>368</v>
      </c>
      <c r="B39" s="219"/>
      <c r="C39" s="219">
        <f>B39</f>
        <v>0</v>
      </c>
      <c r="D39" s="219">
        <f t="shared" si="26"/>
        <v>0</v>
      </c>
      <c r="E39" s="219">
        <f t="shared" si="26"/>
        <v>0</v>
      </c>
      <c r="F39" s="219">
        <f t="shared" si="26"/>
        <v>0</v>
      </c>
      <c r="G39" s="219">
        <f t="shared" si="26"/>
        <v>0</v>
      </c>
      <c r="H39" s="219">
        <f t="shared" si="26"/>
        <v>0</v>
      </c>
      <c r="I39" s="219">
        <f t="shared" si="26"/>
        <v>0</v>
      </c>
      <c r="J39" s="219">
        <f t="shared" si="26"/>
        <v>0</v>
      </c>
      <c r="K39" s="219">
        <f t="shared" si="26"/>
        <v>0</v>
      </c>
      <c r="L39" s="219">
        <f t="shared" si="26"/>
        <v>0</v>
      </c>
      <c r="M39" s="219">
        <f t="shared" si="26"/>
        <v>0</v>
      </c>
      <c r="N39" s="194">
        <f t="shared" si="23"/>
        <v>0</v>
      </c>
      <c r="O39" s="83" t="str">
        <f t="shared" si="4"/>
        <v>0.00%</v>
      </c>
    </row>
    <row r="40" spans="1:15">
      <c r="A40" s="253" t="s">
        <v>69</v>
      </c>
      <c r="B40" s="219"/>
      <c r="C40" s="219">
        <f t="shared" ref="C40:C47" si="27">B40</f>
        <v>0</v>
      </c>
      <c r="D40" s="219">
        <f t="shared" ref="D40:M40" si="28">C40</f>
        <v>0</v>
      </c>
      <c r="E40" s="219">
        <f t="shared" si="28"/>
        <v>0</v>
      </c>
      <c r="F40" s="219">
        <f t="shared" si="28"/>
        <v>0</v>
      </c>
      <c r="G40" s="219">
        <f t="shared" si="28"/>
        <v>0</v>
      </c>
      <c r="H40" s="219">
        <f t="shared" si="28"/>
        <v>0</v>
      </c>
      <c r="I40" s="219">
        <f t="shared" si="28"/>
        <v>0</v>
      </c>
      <c r="J40" s="219">
        <f t="shared" si="28"/>
        <v>0</v>
      </c>
      <c r="K40" s="219">
        <f t="shared" si="28"/>
        <v>0</v>
      </c>
      <c r="L40" s="219">
        <f t="shared" si="28"/>
        <v>0</v>
      </c>
      <c r="M40" s="219">
        <f t="shared" si="28"/>
        <v>0</v>
      </c>
      <c r="N40" s="194">
        <f t="shared" si="23"/>
        <v>0</v>
      </c>
      <c r="O40" s="83" t="str">
        <f t="shared" si="4"/>
        <v>0.00%</v>
      </c>
    </row>
    <row r="41" spans="1:15">
      <c r="A41" s="251" t="s">
        <v>366</v>
      </c>
      <c r="B41" s="219"/>
      <c r="C41" s="219">
        <f t="shared" si="27"/>
        <v>0</v>
      </c>
      <c r="D41" s="219">
        <f t="shared" ref="D41:M41" si="29">C41</f>
        <v>0</v>
      </c>
      <c r="E41" s="219">
        <f t="shared" si="29"/>
        <v>0</v>
      </c>
      <c r="F41" s="219">
        <f t="shared" si="29"/>
        <v>0</v>
      </c>
      <c r="G41" s="219">
        <f t="shared" si="29"/>
        <v>0</v>
      </c>
      <c r="H41" s="219">
        <f t="shared" si="29"/>
        <v>0</v>
      </c>
      <c r="I41" s="219">
        <f t="shared" si="29"/>
        <v>0</v>
      </c>
      <c r="J41" s="219">
        <f t="shared" si="29"/>
        <v>0</v>
      </c>
      <c r="K41" s="219">
        <f t="shared" si="29"/>
        <v>0</v>
      </c>
      <c r="L41" s="219">
        <f t="shared" si="29"/>
        <v>0</v>
      </c>
      <c r="M41" s="219">
        <f t="shared" si="29"/>
        <v>0</v>
      </c>
      <c r="N41" s="194">
        <f t="shared" si="23"/>
        <v>0</v>
      </c>
      <c r="O41" s="83" t="str">
        <f t="shared" si="4"/>
        <v>0.00%</v>
      </c>
    </row>
    <row r="42" spans="1:15">
      <c r="A42" s="251" t="s">
        <v>367</v>
      </c>
      <c r="B42" s="219"/>
      <c r="C42" s="219">
        <f t="shared" si="27"/>
        <v>0</v>
      </c>
      <c r="D42" s="219">
        <f t="shared" ref="D42:M42" si="30">C42</f>
        <v>0</v>
      </c>
      <c r="E42" s="219">
        <f t="shared" si="30"/>
        <v>0</v>
      </c>
      <c r="F42" s="219">
        <f t="shared" si="30"/>
        <v>0</v>
      </c>
      <c r="G42" s="219">
        <f t="shared" si="30"/>
        <v>0</v>
      </c>
      <c r="H42" s="219">
        <f t="shared" si="30"/>
        <v>0</v>
      </c>
      <c r="I42" s="219">
        <f t="shared" si="30"/>
        <v>0</v>
      </c>
      <c r="J42" s="219">
        <f t="shared" si="30"/>
        <v>0</v>
      </c>
      <c r="K42" s="219">
        <f t="shared" si="30"/>
        <v>0</v>
      </c>
      <c r="L42" s="219">
        <f t="shared" si="30"/>
        <v>0</v>
      </c>
      <c r="M42" s="219">
        <f t="shared" si="30"/>
        <v>0</v>
      </c>
      <c r="N42" s="194">
        <f t="shared" si="23"/>
        <v>0</v>
      </c>
      <c r="O42" s="83" t="str">
        <f t="shared" si="4"/>
        <v>0.00%</v>
      </c>
    </row>
    <row r="43" spans="1:15">
      <c r="A43" s="251" t="s">
        <v>70</v>
      </c>
      <c r="B43" s="219"/>
      <c r="C43" s="219">
        <f t="shared" si="27"/>
        <v>0</v>
      </c>
      <c r="D43" s="219">
        <f t="shared" ref="D43:M43" si="31">C43</f>
        <v>0</v>
      </c>
      <c r="E43" s="219">
        <f t="shared" si="31"/>
        <v>0</v>
      </c>
      <c r="F43" s="219">
        <f t="shared" si="31"/>
        <v>0</v>
      </c>
      <c r="G43" s="219">
        <f t="shared" si="31"/>
        <v>0</v>
      </c>
      <c r="H43" s="219">
        <f t="shared" si="31"/>
        <v>0</v>
      </c>
      <c r="I43" s="219">
        <f t="shared" si="31"/>
        <v>0</v>
      </c>
      <c r="J43" s="219">
        <f t="shared" si="31"/>
        <v>0</v>
      </c>
      <c r="K43" s="219">
        <f t="shared" si="31"/>
        <v>0</v>
      </c>
      <c r="L43" s="219">
        <f t="shared" si="31"/>
        <v>0</v>
      </c>
      <c r="M43" s="219">
        <f t="shared" si="31"/>
        <v>0</v>
      </c>
      <c r="N43" s="194">
        <f t="shared" si="23"/>
        <v>0</v>
      </c>
      <c r="O43" s="83" t="str">
        <f t="shared" si="4"/>
        <v>0.00%</v>
      </c>
    </row>
    <row r="44" spans="1:15">
      <c r="A44" s="251" t="s">
        <v>349</v>
      </c>
      <c r="B44" s="219"/>
      <c r="C44" s="219">
        <f t="shared" si="27"/>
        <v>0</v>
      </c>
      <c r="D44" s="219">
        <f t="shared" ref="D44:M44" si="32">C44</f>
        <v>0</v>
      </c>
      <c r="E44" s="219">
        <f t="shared" si="32"/>
        <v>0</v>
      </c>
      <c r="F44" s="219">
        <f t="shared" si="32"/>
        <v>0</v>
      </c>
      <c r="G44" s="219">
        <f t="shared" si="32"/>
        <v>0</v>
      </c>
      <c r="H44" s="219">
        <f t="shared" si="32"/>
        <v>0</v>
      </c>
      <c r="I44" s="219">
        <f t="shared" si="32"/>
        <v>0</v>
      </c>
      <c r="J44" s="219">
        <f t="shared" si="32"/>
        <v>0</v>
      </c>
      <c r="K44" s="219">
        <f t="shared" si="32"/>
        <v>0</v>
      </c>
      <c r="L44" s="219">
        <f t="shared" si="32"/>
        <v>0</v>
      </c>
      <c r="M44" s="219">
        <f t="shared" si="32"/>
        <v>0</v>
      </c>
      <c r="N44" s="194">
        <f t="shared" si="23"/>
        <v>0</v>
      </c>
      <c r="O44" s="83" t="str">
        <f t="shared" si="4"/>
        <v>0.00%</v>
      </c>
    </row>
    <row r="45" spans="1:15">
      <c r="A45" s="251" t="s">
        <v>59</v>
      </c>
      <c r="B45" s="219"/>
      <c r="C45" s="219">
        <f t="shared" si="27"/>
        <v>0</v>
      </c>
      <c r="D45" s="219">
        <f t="shared" ref="D45:M45" si="33">C45</f>
        <v>0</v>
      </c>
      <c r="E45" s="219">
        <f t="shared" si="33"/>
        <v>0</v>
      </c>
      <c r="F45" s="219">
        <f t="shared" si="33"/>
        <v>0</v>
      </c>
      <c r="G45" s="219">
        <f t="shared" si="33"/>
        <v>0</v>
      </c>
      <c r="H45" s="219">
        <f t="shared" si="33"/>
        <v>0</v>
      </c>
      <c r="I45" s="219">
        <f t="shared" si="33"/>
        <v>0</v>
      </c>
      <c r="J45" s="219">
        <f t="shared" si="33"/>
        <v>0</v>
      </c>
      <c r="K45" s="219">
        <f t="shared" si="33"/>
        <v>0</v>
      </c>
      <c r="L45" s="219">
        <f t="shared" si="33"/>
        <v>0</v>
      </c>
      <c r="M45" s="219">
        <f t="shared" si="33"/>
        <v>0</v>
      </c>
      <c r="N45" s="194">
        <f t="shared" si="23"/>
        <v>0</v>
      </c>
      <c r="O45" s="83" t="str">
        <f t="shared" si="4"/>
        <v>0.00%</v>
      </c>
    </row>
    <row r="46" spans="1:15">
      <c r="A46" s="251" t="s">
        <v>350</v>
      </c>
      <c r="B46" s="219"/>
      <c r="C46" s="219">
        <f t="shared" si="27"/>
        <v>0</v>
      </c>
      <c r="D46" s="219">
        <f t="shared" ref="D46:M46" si="34">C46</f>
        <v>0</v>
      </c>
      <c r="E46" s="219">
        <f t="shared" si="34"/>
        <v>0</v>
      </c>
      <c r="F46" s="219">
        <f t="shared" si="34"/>
        <v>0</v>
      </c>
      <c r="G46" s="219">
        <f t="shared" si="34"/>
        <v>0</v>
      </c>
      <c r="H46" s="219">
        <f t="shared" si="34"/>
        <v>0</v>
      </c>
      <c r="I46" s="219">
        <f t="shared" si="34"/>
        <v>0</v>
      </c>
      <c r="J46" s="219">
        <f t="shared" si="34"/>
        <v>0</v>
      </c>
      <c r="K46" s="219">
        <f t="shared" si="34"/>
        <v>0</v>
      </c>
      <c r="L46" s="219">
        <f t="shared" si="34"/>
        <v>0</v>
      </c>
      <c r="M46" s="219">
        <f t="shared" si="34"/>
        <v>0</v>
      </c>
      <c r="N46" s="194">
        <f t="shared" si="23"/>
        <v>0</v>
      </c>
      <c r="O46" s="83" t="str">
        <f t="shared" si="4"/>
        <v>0.00%</v>
      </c>
    </row>
    <row r="47" spans="1:15">
      <c r="A47" s="251" t="s">
        <v>59</v>
      </c>
      <c r="B47" s="219"/>
      <c r="C47" s="219">
        <f t="shared" si="27"/>
        <v>0</v>
      </c>
      <c r="D47" s="219">
        <f t="shared" ref="D47:M47" si="35">C47</f>
        <v>0</v>
      </c>
      <c r="E47" s="219">
        <f t="shared" si="35"/>
        <v>0</v>
      </c>
      <c r="F47" s="219">
        <f t="shared" si="35"/>
        <v>0</v>
      </c>
      <c r="G47" s="219">
        <f t="shared" si="35"/>
        <v>0</v>
      </c>
      <c r="H47" s="219">
        <f t="shared" si="35"/>
        <v>0</v>
      </c>
      <c r="I47" s="219">
        <f t="shared" si="35"/>
        <v>0</v>
      </c>
      <c r="J47" s="219">
        <f t="shared" si="35"/>
        <v>0</v>
      </c>
      <c r="K47" s="219">
        <f t="shared" si="35"/>
        <v>0</v>
      </c>
      <c r="L47" s="219">
        <f t="shared" si="35"/>
        <v>0</v>
      </c>
      <c r="M47" s="219">
        <f t="shared" si="35"/>
        <v>0</v>
      </c>
      <c r="N47" s="194">
        <f t="shared" si="23"/>
        <v>0</v>
      </c>
      <c r="O47" s="83" t="str">
        <f t="shared" si="4"/>
        <v>0.00%</v>
      </c>
    </row>
    <row r="48" spans="1:15">
      <c r="A48" s="251" t="s">
        <v>295</v>
      </c>
      <c r="B48" s="219"/>
      <c r="C48" s="219"/>
      <c r="D48" s="219"/>
      <c r="E48" s="219"/>
      <c r="F48" s="219"/>
      <c r="G48" s="219"/>
      <c r="H48" s="219"/>
      <c r="I48" s="219"/>
      <c r="J48" s="219"/>
      <c r="K48" s="219"/>
      <c r="L48" s="219"/>
      <c r="M48" s="219"/>
      <c r="N48" s="194">
        <f>SUM(B48:M48)</f>
        <v>0</v>
      </c>
      <c r="O48" s="83" t="str">
        <f t="shared" si="4"/>
        <v>0.00%</v>
      </c>
    </row>
    <row r="49" spans="1:16">
      <c r="A49" s="251" t="s">
        <v>295</v>
      </c>
      <c r="B49" s="219"/>
      <c r="C49" s="219"/>
      <c r="D49" s="219"/>
      <c r="E49" s="219"/>
      <c r="F49" s="219"/>
      <c r="G49" s="219"/>
      <c r="H49" s="219"/>
      <c r="I49" s="219"/>
      <c r="J49" s="219"/>
      <c r="K49" s="219"/>
      <c r="L49" s="219"/>
      <c r="M49" s="219"/>
      <c r="N49" s="194">
        <f>SUM(B49:M49)</f>
        <v>0</v>
      </c>
      <c r="O49" s="83" t="str">
        <f t="shared" si="4"/>
        <v>0.00%</v>
      </c>
    </row>
    <row r="50" spans="1:16" ht="15.75">
      <c r="A50" s="85" t="s">
        <v>128</v>
      </c>
      <c r="B50" s="152">
        <f t="shared" ref="B50:N50" si="36">SUM(B14:B49)</f>
        <v>0</v>
      </c>
      <c r="C50" s="152">
        <f t="shared" si="36"/>
        <v>0</v>
      </c>
      <c r="D50" s="152">
        <f t="shared" si="36"/>
        <v>0</v>
      </c>
      <c r="E50" s="152">
        <f t="shared" si="36"/>
        <v>0</v>
      </c>
      <c r="F50" s="152">
        <f t="shared" si="36"/>
        <v>0</v>
      </c>
      <c r="G50" s="152">
        <f t="shared" si="36"/>
        <v>0</v>
      </c>
      <c r="H50" s="152">
        <f t="shared" si="36"/>
        <v>0</v>
      </c>
      <c r="I50" s="152">
        <f t="shared" si="36"/>
        <v>0</v>
      </c>
      <c r="J50" s="152">
        <f t="shared" si="36"/>
        <v>0</v>
      </c>
      <c r="K50" s="152">
        <f t="shared" si="36"/>
        <v>0</v>
      </c>
      <c r="L50" s="152">
        <f t="shared" si="36"/>
        <v>0</v>
      </c>
      <c r="M50" s="152">
        <f t="shared" si="36"/>
        <v>0</v>
      </c>
      <c r="N50" s="152">
        <f t="shared" si="36"/>
        <v>0</v>
      </c>
      <c r="O50" s="83" t="str">
        <f>IF($N$9=0, "0.00%",N50/$N$9)</f>
        <v>0.00%</v>
      </c>
    </row>
    <row r="51" spans="1:16" ht="15.75">
      <c r="A51" s="193" t="s">
        <v>330</v>
      </c>
      <c r="B51" s="194">
        <f t="shared" ref="B51:N51" si="37">SUM(B11-B50)</f>
        <v>0</v>
      </c>
      <c r="C51" s="194">
        <f t="shared" si="37"/>
        <v>0</v>
      </c>
      <c r="D51" s="194">
        <f t="shared" si="37"/>
        <v>0</v>
      </c>
      <c r="E51" s="194">
        <f t="shared" si="37"/>
        <v>0</v>
      </c>
      <c r="F51" s="194">
        <f t="shared" si="37"/>
        <v>0</v>
      </c>
      <c r="G51" s="194">
        <f t="shared" si="37"/>
        <v>0</v>
      </c>
      <c r="H51" s="194">
        <f t="shared" si="37"/>
        <v>0</v>
      </c>
      <c r="I51" s="194">
        <f t="shared" si="37"/>
        <v>0</v>
      </c>
      <c r="J51" s="194">
        <f t="shared" si="37"/>
        <v>0</v>
      </c>
      <c r="K51" s="194">
        <f t="shared" si="37"/>
        <v>0</v>
      </c>
      <c r="L51" s="194">
        <f t="shared" si="37"/>
        <v>0</v>
      </c>
      <c r="M51" s="194">
        <f t="shared" si="37"/>
        <v>0</v>
      </c>
      <c r="N51" s="194">
        <f t="shared" si="37"/>
        <v>0</v>
      </c>
      <c r="O51" s="83" t="str">
        <f>IF($N$9=0, "0.00%",N51/$N$9)</f>
        <v>0.00%</v>
      </c>
      <c r="P51" s="63">
        <f>SUM(B51:M51)</f>
        <v>0</v>
      </c>
    </row>
    <row r="52" spans="1:16">
      <c r="A52" s="332" t="s">
        <v>331</v>
      </c>
      <c r="B52" s="346"/>
      <c r="C52" s="346"/>
      <c r="D52" s="346"/>
      <c r="E52" s="346"/>
      <c r="F52" s="346"/>
      <c r="G52" s="346"/>
      <c r="H52" s="346"/>
      <c r="I52" s="346"/>
      <c r="J52" s="346"/>
      <c r="K52" s="346"/>
      <c r="L52" s="346"/>
      <c r="M52" s="346"/>
      <c r="N52" s="202">
        <f>SUM(B52:M52)</f>
        <v>0</v>
      </c>
      <c r="O52" s="83" t="str">
        <f>IF($N$9=0, "0.00%",N52/$N$9)</f>
        <v>0.00%</v>
      </c>
      <c r="P52" s="63"/>
    </row>
    <row r="53" spans="1:16" ht="18">
      <c r="A53" s="193" t="s">
        <v>2</v>
      </c>
      <c r="B53" s="333">
        <f>B51+B52</f>
        <v>0</v>
      </c>
      <c r="C53" s="333">
        <f t="shared" ref="C53:N53" si="38">C51+C52</f>
        <v>0</v>
      </c>
      <c r="D53" s="333">
        <f t="shared" si="38"/>
        <v>0</v>
      </c>
      <c r="E53" s="333">
        <f t="shared" si="38"/>
        <v>0</v>
      </c>
      <c r="F53" s="333">
        <f t="shared" si="38"/>
        <v>0</v>
      </c>
      <c r="G53" s="333">
        <f t="shared" si="38"/>
        <v>0</v>
      </c>
      <c r="H53" s="333">
        <f t="shared" si="38"/>
        <v>0</v>
      </c>
      <c r="I53" s="333">
        <f t="shared" si="38"/>
        <v>0</v>
      </c>
      <c r="J53" s="333">
        <f t="shared" si="38"/>
        <v>0</v>
      </c>
      <c r="K53" s="333">
        <f t="shared" si="38"/>
        <v>0</v>
      </c>
      <c r="L53" s="333">
        <f t="shared" si="38"/>
        <v>0</v>
      </c>
      <c r="M53" s="333">
        <f t="shared" si="38"/>
        <v>0</v>
      </c>
      <c r="N53" s="333">
        <f t="shared" si="38"/>
        <v>0</v>
      </c>
      <c r="O53" s="83" t="str">
        <f>IF($N$9=0, "0.00%",N53/$N$9)</f>
        <v>0.00%</v>
      </c>
    </row>
    <row r="54" spans="1:16" ht="18">
      <c r="A54" s="193"/>
      <c r="B54" s="6"/>
      <c r="C54" s="6"/>
      <c r="D54" s="6"/>
      <c r="E54" s="6"/>
      <c r="F54" s="6"/>
      <c r="G54" s="6"/>
      <c r="H54" s="6"/>
      <c r="I54" s="6"/>
      <c r="J54" s="6"/>
      <c r="K54" s="6"/>
      <c r="L54" s="6"/>
      <c r="M54" s="6"/>
      <c r="N54" s="6"/>
      <c r="O54" s="6"/>
    </row>
    <row r="55" spans="1:16" ht="18">
      <c r="A55" s="1" t="s">
        <v>64</v>
      </c>
      <c r="B55" s="35" t="str">
        <f ca="1">CONCATENATE("The Small Business Development Center (SBDC) has prepared this financial statement as of ", TEXT($A$56,"mm/dd/yyyy")," based on information and assumptions provided by management. Neither the SBDC")</f>
        <v>The Small Business Development Center (SBDC) has prepared this financial statement as of 10/26/2020 based on information and assumptions provided by management. Neither the SBDC</v>
      </c>
      <c r="C55" s="40"/>
      <c r="D55" s="40"/>
      <c r="E55" s="40"/>
      <c r="F55" s="40"/>
      <c r="G55" s="40"/>
      <c r="H55" s="40"/>
      <c r="I55" s="66"/>
      <c r="J55" s="40"/>
      <c r="K55" s="1"/>
      <c r="L55" s="1"/>
      <c r="M55" s="1"/>
      <c r="N55" s="4"/>
    </row>
    <row r="56" spans="1:16">
      <c r="A56" s="79">
        <f ca="1">NOW()</f>
        <v>44130.433104398151</v>
      </c>
      <c r="B56" s="35" t="s">
        <v>76</v>
      </c>
      <c r="C56" s="12"/>
      <c r="D56" s="12"/>
      <c r="E56" s="12"/>
      <c r="F56" s="12"/>
      <c r="G56" s="12"/>
      <c r="H56" s="12"/>
      <c r="I56" s="12"/>
      <c r="J56" s="12"/>
    </row>
    <row r="57" spans="1:16">
      <c r="B57" s="40"/>
      <c r="C57" s="40"/>
      <c r="D57" s="40"/>
      <c r="E57" s="40"/>
      <c r="F57" s="40"/>
      <c r="G57" s="40"/>
      <c r="H57" s="40"/>
      <c r="I57" s="40"/>
      <c r="J57" s="40"/>
    </row>
    <row r="58" spans="1:16">
      <c r="C58" s="12"/>
      <c r="D58" s="12"/>
      <c r="E58" s="12"/>
      <c r="F58" s="12"/>
      <c r="G58" s="12"/>
      <c r="H58" s="12"/>
      <c r="I58" s="12"/>
      <c r="J58" s="12"/>
    </row>
    <row r="64" spans="1:16">
      <c r="A64" s="1"/>
      <c r="B64" s="3"/>
      <c r="C64" s="3"/>
      <c r="D64" s="3"/>
      <c r="E64" s="3"/>
      <c r="F64" s="3"/>
      <c r="G64" s="3"/>
      <c r="H64" s="3"/>
      <c r="I64" s="3"/>
      <c r="J64" s="3"/>
      <c r="K64" s="3"/>
      <c r="L64" s="3"/>
      <c r="M64" s="3"/>
    </row>
    <row r="65" spans="1:3">
      <c r="A65" s="1"/>
      <c r="B65" s="3"/>
      <c r="C65" s="3"/>
    </row>
    <row r="66" spans="1:3">
      <c r="A66" s="1"/>
      <c r="B66" s="3"/>
      <c r="C66" s="3"/>
    </row>
    <row r="67" spans="1:3">
      <c r="A67" s="1"/>
      <c r="B67" s="3"/>
      <c r="C67" s="3"/>
    </row>
    <row r="68" spans="1:3">
      <c r="A68" s="1"/>
      <c r="B68" s="3"/>
      <c r="C68" s="3"/>
    </row>
    <row r="69" spans="1:3">
      <c r="A69" s="1"/>
      <c r="B69" s="3"/>
      <c r="C69" s="3"/>
    </row>
    <row r="70" spans="1:3">
      <c r="A70" s="1"/>
      <c r="B70" s="3"/>
      <c r="C70" s="3"/>
    </row>
    <row r="71" spans="1:3">
      <c r="A71" s="1"/>
      <c r="B71" s="3"/>
      <c r="C71" s="3"/>
    </row>
    <row r="72" spans="1:3">
      <c r="A72" s="1"/>
      <c r="B72" s="3"/>
      <c r="C72" s="3"/>
    </row>
    <row r="73" spans="1:3">
      <c r="A73" s="1"/>
      <c r="B73" s="3"/>
      <c r="C73" s="3"/>
    </row>
    <row r="74" spans="1:3">
      <c r="A74" s="1"/>
      <c r="B74" s="3"/>
      <c r="C74" s="3"/>
    </row>
    <row r="75" spans="1:3">
      <c r="A75" s="1"/>
      <c r="B75" s="3"/>
      <c r="C75" s="3"/>
    </row>
    <row r="76" spans="1:3">
      <c r="A76" s="1"/>
      <c r="B76" s="3"/>
      <c r="C76" s="3"/>
    </row>
    <row r="78" spans="1:3">
      <c r="A78" s="1"/>
      <c r="B78" s="3"/>
      <c r="C78" s="3"/>
    </row>
    <row r="79" spans="1:3">
      <c r="A79" s="1"/>
      <c r="B79" s="3"/>
      <c r="C79" s="3"/>
    </row>
    <row r="80" spans="1:3">
      <c r="A80" s="1"/>
      <c r="B80" s="3"/>
      <c r="C80" s="3"/>
    </row>
    <row r="83" spans="1:3">
      <c r="A83" s="1"/>
      <c r="B83" s="3"/>
      <c r="C83" s="3"/>
    </row>
    <row r="84" spans="1:3">
      <c r="A84" s="1"/>
      <c r="B84" s="3"/>
      <c r="C84" s="3"/>
    </row>
    <row r="85" spans="1:3">
      <c r="A85" s="1"/>
      <c r="B85" s="3"/>
      <c r="C85" s="3"/>
    </row>
    <row r="86" spans="1:3">
      <c r="A86" s="1"/>
      <c r="B86" s="3"/>
      <c r="C86" s="3"/>
    </row>
    <row r="87" spans="1:3">
      <c r="A87" s="1"/>
      <c r="B87" s="3"/>
      <c r="C87" s="3"/>
    </row>
    <row r="88" spans="1:3">
      <c r="A88" s="1"/>
      <c r="B88" s="3"/>
      <c r="C88" s="3"/>
    </row>
    <row r="89" spans="1:3">
      <c r="A89" s="1"/>
      <c r="B89" s="3"/>
      <c r="C89" s="3"/>
    </row>
    <row r="90" spans="1:3">
      <c r="A90" s="1"/>
      <c r="B90" s="3"/>
      <c r="C90" s="3"/>
    </row>
    <row r="91" spans="1:3">
      <c r="A91" s="1"/>
      <c r="B91" s="3"/>
      <c r="C91" s="3"/>
    </row>
    <row r="92" spans="1:3">
      <c r="A92" s="1"/>
      <c r="B92" s="3"/>
      <c r="C92" s="3"/>
    </row>
  </sheetData>
  <sheetProtection password="8D63" sheet="1" formatCells="0" formatColumns="0" formatRows="0" insertColumns="0" insertRows="0"/>
  <printOptions horizontalCentered="1" verticalCentered="1"/>
  <pageMargins left="0.25" right="0.25" top="0.25" bottom="0.25" header="0" footer="0"/>
  <pageSetup scale="62" orientation="landscape" horizontalDpi="1200" verticalDpi="1200" r:id="rId1"/>
  <headerFooter>
    <oddFooter>&amp;L&amp;8Template material is licensed under the Creative Commons License.&amp;C&amp;8http://creativecommons.org/licenses/by-nc-sa/3.0/legalcode&amp;R&amp;8Templates created by UMD Center for Economic Development, 
Jennifer Pontinen, Jenny Herman and Richard Braun.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pageSetUpPr fitToPage="1"/>
  </sheetPr>
  <dimension ref="A1:O56"/>
  <sheetViews>
    <sheetView zoomScale="85" zoomScaleNormal="85" workbookViewId="0">
      <selection activeCell="C11" sqref="C11"/>
    </sheetView>
  </sheetViews>
  <sheetFormatPr defaultColWidth="11.5546875" defaultRowHeight="14.25"/>
  <cols>
    <col min="1" max="1" width="23.88671875" style="88" customWidth="1"/>
    <col min="2" max="2" width="12.33203125" style="88" bestFit="1" customWidth="1"/>
    <col min="3" max="16384" width="11.5546875" style="88"/>
  </cols>
  <sheetData>
    <row r="1" spans="1:15" ht="18">
      <c r="A1" s="94" t="str">
        <f>'Sources &amp; Uses'!A1</f>
        <v>Company Name Here</v>
      </c>
      <c r="D1" s="216"/>
      <c r="E1" s="217"/>
    </row>
    <row r="2" spans="1:15" ht="15.75">
      <c r="A2" s="93" t="s">
        <v>95</v>
      </c>
      <c r="B2" s="93"/>
      <c r="C2" s="93"/>
      <c r="D2" s="93"/>
      <c r="E2" s="93"/>
      <c r="F2" s="93"/>
      <c r="G2" s="93"/>
      <c r="H2" s="93"/>
      <c r="I2" s="93"/>
      <c r="J2" s="93"/>
      <c r="K2" s="93"/>
      <c r="L2" s="93"/>
      <c r="M2" s="93"/>
      <c r="N2" s="93"/>
    </row>
    <row r="3" spans="1:15" ht="15.75">
      <c r="A3" s="99" t="str">
        <f>'YR 1 IS'!A3</f>
        <v>Year 1</v>
      </c>
      <c r="B3" s="93"/>
      <c r="C3" s="93"/>
      <c r="D3" s="93"/>
      <c r="E3" s="93"/>
      <c r="F3" s="93"/>
      <c r="G3" s="93"/>
      <c r="H3" s="93"/>
      <c r="I3" s="93"/>
      <c r="J3" s="93"/>
      <c r="K3" s="93"/>
      <c r="L3" s="93"/>
      <c r="M3" s="93"/>
      <c r="N3" s="93"/>
    </row>
    <row r="5" spans="1:15" ht="15.75">
      <c r="B5" s="92"/>
      <c r="C5" s="119" t="s">
        <v>7</v>
      </c>
      <c r="D5" s="119" t="s">
        <v>8</v>
      </c>
      <c r="E5" s="119" t="s">
        <v>9</v>
      </c>
      <c r="F5" s="119" t="s">
        <v>10</v>
      </c>
      <c r="G5" s="119" t="s">
        <v>11</v>
      </c>
      <c r="H5" s="119" t="s">
        <v>12</v>
      </c>
      <c r="I5" s="119" t="s">
        <v>13</v>
      </c>
      <c r="J5" s="119" t="s">
        <v>35</v>
      </c>
      <c r="K5" s="119" t="s">
        <v>3</v>
      </c>
      <c r="L5" s="119" t="s">
        <v>4</v>
      </c>
      <c r="M5" s="119" t="s">
        <v>5</v>
      </c>
      <c r="N5" s="119" t="s">
        <v>6</v>
      </c>
      <c r="O5" s="121" t="s">
        <v>14</v>
      </c>
    </row>
    <row r="6" spans="1:15">
      <c r="A6" s="88" t="s">
        <v>332</v>
      </c>
      <c r="C6" s="149">
        <f>'YR 1 IS'!B53</f>
        <v>0</v>
      </c>
      <c r="D6" s="149">
        <f>'YR 1 IS'!C53</f>
        <v>0</v>
      </c>
      <c r="E6" s="149">
        <f>'YR 1 IS'!D53</f>
        <v>0</v>
      </c>
      <c r="F6" s="149">
        <f>'YR 1 IS'!E53</f>
        <v>0</v>
      </c>
      <c r="G6" s="149">
        <f>'YR 1 IS'!F53</f>
        <v>0</v>
      </c>
      <c r="H6" s="149">
        <f>'YR 1 IS'!G53</f>
        <v>0</v>
      </c>
      <c r="I6" s="149">
        <f>'YR 1 IS'!H53</f>
        <v>0</v>
      </c>
      <c r="J6" s="149">
        <f>'YR 1 IS'!I53</f>
        <v>0</v>
      </c>
      <c r="K6" s="149">
        <f>'YR 1 IS'!J53</f>
        <v>0</v>
      </c>
      <c r="L6" s="149">
        <f>'YR 1 IS'!K53</f>
        <v>0</v>
      </c>
      <c r="M6" s="149">
        <f>'YR 1 IS'!L53</f>
        <v>0</v>
      </c>
      <c r="N6" s="149">
        <f>'YR 1 IS'!M53</f>
        <v>0</v>
      </c>
      <c r="O6" s="149">
        <f>SUM(C6:N6)</f>
        <v>0</v>
      </c>
    </row>
    <row r="7" spans="1:15">
      <c r="A7" s="88" t="s">
        <v>96</v>
      </c>
      <c r="C7" s="149">
        <f>'YR 1 IS'!B18</f>
        <v>0</v>
      </c>
      <c r="D7" s="149">
        <f>'YR 1 IS'!C18</f>
        <v>0</v>
      </c>
      <c r="E7" s="149">
        <f>'YR 1 IS'!D18</f>
        <v>0</v>
      </c>
      <c r="F7" s="149">
        <f>'YR 1 IS'!E18</f>
        <v>0</v>
      </c>
      <c r="G7" s="149">
        <f>'YR 1 IS'!F18</f>
        <v>0</v>
      </c>
      <c r="H7" s="149">
        <f>'YR 1 IS'!G18</f>
        <v>0</v>
      </c>
      <c r="I7" s="149">
        <f>'YR 1 IS'!H18</f>
        <v>0</v>
      </c>
      <c r="J7" s="149">
        <f>'YR 1 IS'!I18</f>
        <v>0</v>
      </c>
      <c r="K7" s="149">
        <f>'YR 1 IS'!J18</f>
        <v>0</v>
      </c>
      <c r="L7" s="149">
        <f>'YR 1 IS'!K18</f>
        <v>0</v>
      </c>
      <c r="M7" s="149">
        <f>'YR 1 IS'!L18</f>
        <v>0</v>
      </c>
      <c r="N7" s="149">
        <f>'YR 1 IS'!M18</f>
        <v>0</v>
      </c>
      <c r="O7" s="149">
        <f t="shared" ref="O7:O18" si="0">SUM(C7:N7)</f>
        <v>0</v>
      </c>
    </row>
    <row r="8" spans="1:15">
      <c r="A8" s="88" t="s">
        <v>97</v>
      </c>
      <c r="C8" s="149">
        <f>'YR 1 IS'!B16</f>
        <v>0</v>
      </c>
      <c r="D8" s="149">
        <f>'YR 1 IS'!C16</f>
        <v>0</v>
      </c>
      <c r="E8" s="149">
        <f>'YR 1 IS'!D16</f>
        <v>0</v>
      </c>
      <c r="F8" s="149">
        <f>'YR 1 IS'!E16</f>
        <v>0</v>
      </c>
      <c r="G8" s="149">
        <f>'YR 1 IS'!F16</f>
        <v>0</v>
      </c>
      <c r="H8" s="149">
        <f>'YR 1 IS'!G16</f>
        <v>0</v>
      </c>
      <c r="I8" s="149">
        <f>'YR 1 IS'!H16</f>
        <v>0</v>
      </c>
      <c r="J8" s="149">
        <f>'YR 1 IS'!I16</f>
        <v>0</v>
      </c>
      <c r="K8" s="149">
        <f>'YR 1 IS'!J16</f>
        <v>0</v>
      </c>
      <c r="L8" s="149">
        <f>'YR 1 IS'!K16</f>
        <v>0</v>
      </c>
      <c r="M8" s="149">
        <f>'YR 1 IS'!L16</f>
        <v>0</v>
      </c>
      <c r="N8" s="149">
        <f>'YR 1 IS'!M16</f>
        <v>0</v>
      </c>
      <c r="O8" s="149">
        <f t="shared" si="0"/>
        <v>0</v>
      </c>
    </row>
    <row r="9" spans="1:15">
      <c r="A9" s="88" t="s">
        <v>98</v>
      </c>
      <c r="B9" s="89" t="s">
        <v>99</v>
      </c>
      <c r="C9" s="149">
        <f>'YR 1 BS'!C8-'YR 1 BS'!D8</f>
        <v>0</v>
      </c>
      <c r="D9" s="149">
        <f>'YR 1 BS'!D8-'YR 1 BS'!E8</f>
        <v>0</v>
      </c>
      <c r="E9" s="149">
        <f>'YR 1 BS'!E8-'YR 1 BS'!F8</f>
        <v>0</v>
      </c>
      <c r="F9" s="149">
        <f>'YR 1 BS'!F8-'YR 1 BS'!G8</f>
        <v>0</v>
      </c>
      <c r="G9" s="149">
        <f>'YR 1 BS'!G8-'YR 1 BS'!H8</f>
        <v>0</v>
      </c>
      <c r="H9" s="149">
        <f>'YR 1 BS'!H8-'YR 1 BS'!I8</f>
        <v>0</v>
      </c>
      <c r="I9" s="149">
        <f>'YR 1 BS'!I8-'YR 1 BS'!J8</f>
        <v>0</v>
      </c>
      <c r="J9" s="149">
        <f>'YR 1 BS'!J8-'YR 1 BS'!K8</f>
        <v>0</v>
      </c>
      <c r="K9" s="149">
        <f>'YR 1 BS'!K8-'YR 1 BS'!L8</f>
        <v>0</v>
      </c>
      <c r="L9" s="149">
        <f>'YR 1 BS'!L8-'YR 1 BS'!M8</f>
        <v>0</v>
      </c>
      <c r="M9" s="149">
        <f>'YR 1 BS'!M8-'YR 1 BS'!N8</f>
        <v>0</v>
      </c>
      <c r="N9" s="149">
        <f>'YR 1 BS'!N8-'YR 1 BS'!O8</f>
        <v>0</v>
      </c>
      <c r="O9" s="149">
        <f t="shared" si="0"/>
        <v>0</v>
      </c>
    </row>
    <row r="10" spans="1:15">
      <c r="A10" s="88" t="s">
        <v>100</v>
      </c>
      <c r="B10" s="89" t="s">
        <v>99</v>
      </c>
      <c r="C10" s="190">
        <f>'YR 1 BS'!C10-'YR 1 BS'!D10</f>
        <v>0</v>
      </c>
      <c r="D10" s="190">
        <f>'YR 1 BS'!D10-'YR 1 BS'!E10</f>
        <v>0</v>
      </c>
      <c r="E10" s="190">
        <f>'YR 1 BS'!E10-'YR 1 BS'!F10</f>
        <v>0</v>
      </c>
      <c r="F10" s="190">
        <f>'YR 1 BS'!F10-'YR 1 BS'!G10</f>
        <v>0</v>
      </c>
      <c r="G10" s="190">
        <f>'YR 1 BS'!G10-'YR 1 BS'!H10</f>
        <v>0</v>
      </c>
      <c r="H10" s="190">
        <f>'YR 1 BS'!H10-'YR 1 BS'!I10</f>
        <v>0</v>
      </c>
      <c r="I10" s="190">
        <f>'YR 1 BS'!I10-'YR 1 BS'!J10</f>
        <v>0</v>
      </c>
      <c r="J10" s="190">
        <f>'YR 1 BS'!J10-'YR 1 BS'!K10</f>
        <v>0</v>
      </c>
      <c r="K10" s="190">
        <f>'YR 1 BS'!K10-'YR 1 BS'!L10</f>
        <v>0</v>
      </c>
      <c r="L10" s="190">
        <f>'YR 1 BS'!L10-'YR 1 BS'!M10</f>
        <v>0</v>
      </c>
      <c r="M10" s="190">
        <f>'YR 1 BS'!M10-'YR 1 BS'!N10</f>
        <v>0</v>
      </c>
      <c r="N10" s="190">
        <f>'YR 1 BS'!N10-'YR 1 BS'!O10</f>
        <v>0</v>
      </c>
      <c r="O10" s="149">
        <f t="shared" si="0"/>
        <v>0</v>
      </c>
    </row>
    <row r="11" spans="1:15">
      <c r="A11" s="88" t="s">
        <v>267</v>
      </c>
      <c r="B11" s="89" t="s">
        <v>99</v>
      </c>
      <c r="C11" s="221"/>
      <c r="D11" s="221"/>
      <c r="E11" s="221"/>
      <c r="F11" s="221"/>
      <c r="G11" s="221"/>
      <c r="H11" s="221"/>
      <c r="I11" s="221"/>
      <c r="J11" s="221"/>
      <c r="K11" s="221"/>
      <c r="L11" s="221"/>
      <c r="M11" s="221"/>
      <c r="N11" s="221"/>
      <c r="O11" s="149">
        <f t="shared" si="0"/>
        <v>0</v>
      </c>
    </row>
    <row r="12" spans="1:15">
      <c r="A12" s="88" t="s">
        <v>101</v>
      </c>
      <c r="B12" s="89" t="s">
        <v>99</v>
      </c>
      <c r="C12" s="221"/>
      <c r="D12" s="221"/>
      <c r="E12" s="221"/>
      <c r="F12" s="221"/>
      <c r="G12" s="221"/>
      <c r="H12" s="221"/>
      <c r="I12" s="221"/>
      <c r="J12" s="221"/>
      <c r="K12" s="221"/>
      <c r="L12" s="221"/>
      <c r="M12" s="221"/>
      <c r="N12" s="221"/>
      <c r="O12" s="149">
        <f t="shared" si="0"/>
        <v>0</v>
      </c>
    </row>
    <row r="13" spans="1:15">
      <c r="A13" s="88" t="s">
        <v>102</v>
      </c>
      <c r="B13" s="89" t="s">
        <v>103</v>
      </c>
      <c r="C13" s="149">
        <f>'YR 1 BS'!D40-'YR 1 BS'!C40</f>
        <v>0</v>
      </c>
      <c r="D13" s="149">
        <f>'YR 1 BS'!E40-'YR 1 BS'!D40</f>
        <v>0</v>
      </c>
      <c r="E13" s="149">
        <f>'YR 1 BS'!F40-'YR 1 BS'!E40</f>
        <v>0</v>
      </c>
      <c r="F13" s="149">
        <f>'YR 1 BS'!G40-'YR 1 BS'!F40</f>
        <v>0</v>
      </c>
      <c r="G13" s="149">
        <f>'YR 1 BS'!H40-'YR 1 BS'!G40</f>
        <v>0</v>
      </c>
      <c r="H13" s="149">
        <f>'YR 1 BS'!I40-'YR 1 BS'!H40</f>
        <v>0</v>
      </c>
      <c r="I13" s="149">
        <f>'YR 1 BS'!J40-'YR 1 BS'!I40</f>
        <v>0</v>
      </c>
      <c r="J13" s="149">
        <f>'YR 1 BS'!K40-'YR 1 BS'!J40</f>
        <v>0</v>
      </c>
      <c r="K13" s="149">
        <f>'YR 1 BS'!L40-'YR 1 BS'!K40</f>
        <v>0</v>
      </c>
      <c r="L13" s="149">
        <f>'YR 1 BS'!M40-'YR 1 BS'!L40</f>
        <v>0</v>
      </c>
      <c r="M13" s="149">
        <f>'YR 1 BS'!N40-'YR 1 BS'!M40</f>
        <v>0</v>
      </c>
      <c r="N13" s="149">
        <f>'YR 1 BS'!O40-'YR 1 BS'!N40</f>
        <v>0</v>
      </c>
      <c r="O13" s="149">
        <f t="shared" si="0"/>
        <v>0</v>
      </c>
    </row>
    <row r="14" spans="1:15">
      <c r="A14" s="88" t="s">
        <v>335</v>
      </c>
      <c r="B14" s="89" t="s">
        <v>103</v>
      </c>
      <c r="C14" s="149">
        <f>'YR 1 BS'!D36-'YR 1 BS'!C36</f>
        <v>0</v>
      </c>
      <c r="D14" s="149">
        <f>'YR 1 BS'!E36-'YR 1 BS'!D36</f>
        <v>0</v>
      </c>
      <c r="E14" s="149">
        <f>'YR 1 BS'!F36-'YR 1 BS'!E36</f>
        <v>0</v>
      </c>
      <c r="F14" s="149">
        <f>'YR 1 BS'!G36-'YR 1 BS'!F36</f>
        <v>0</v>
      </c>
      <c r="G14" s="149">
        <f>'YR 1 BS'!H36-'YR 1 BS'!G36</f>
        <v>0</v>
      </c>
      <c r="H14" s="149">
        <f>'YR 1 BS'!I36-'YR 1 BS'!H36</f>
        <v>0</v>
      </c>
      <c r="I14" s="149">
        <f>'YR 1 BS'!J36-'YR 1 BS'!I36</f>
        <v>0</v>
      </c>
      <c r="J14" s="149">
        <f>'YR 1 BS'!K36-'YR 1 BS'!J36</f>
        <v>0</v>
      </c>
      <c r="K14" s="149">
        <f>'YR 1 BS'!L36-'YR 1 BS'!K36</f>
        <v>0</v>
      </c>
      <c r="L14" s="149">
        <f>'YR 1 BS'!M36-'YR 1 BS'!L36</f>
        <v>0</v>
      </c>
      <c r="M14" s="149">
        <f>'YR 1 BS'!N36-'YR 1 BS'!M36</f>
        <v>0</v>
      </c>
      <c r="N14" s="149">
        <f>'YR 1 BS'!O36-'YR 1 BS'!N36</f>
        <v>0</v>
      </c>
      <c r="O14" s="149">
        <f t="shared" si="0"/>
        <v>0</v>
      </c>
    </row>
    <row r="15" spans="1:15">
      <c r="A15" s="88" t="s">
        <v>336</v>
      </c>
      <c r="B15" s="89" t="s">
        <v>103</v>
      </c>
      <c r="C15" s="221"/>
      <c r="D15" s="221"/>
      <c r="E15" s="221"/>
      <c r="F15" s="221"/>
      <c r="G15" s="221"/>
      <c r="H15" s="221"/>
      <c r="I15" s="221"/>
      <c r="J15" s="221"/>
      <c r="K15" s="221"/>
      <c r="L15" s="221"/>
      <c r="M15" s="221"/>
      <c r="N15" s="221"/>
      <c r="O15" s="149">
        <f t="shared" si="0"/>
        <v>0</v>
      </c>
    </row>
    <row r="16" spans="1:15">
      <c r="A16" s="88" t="s">
        <v>104</v>
      </c>
      <c r="B16" s="89" t="s">
        <v>103</v>
      </c>
      <c r="C16" s="221"/>
      <c r="D16" s="221"/>
      <c r="E16" s="221"/>
      <c r="F16" s="221"/>
      <c r="G16" s="221"/>
      <c r="H16" s="221"/>
      <c r="I16" s="221"/>
      <c r="J16" s="221"/>
      <c r="K16" s="221"/>
      <c r="L16" s="221"/>
      <c r="M16" s="221"/>
      <c r="N16" s="221"/>
      <c r="O16" s="149">
        <f t="shared" si="0"/>
        <v>0</v>
      </c>
    </row>
    <row r="17" spans="1:15">
      <c r="A17" s="88" t="s">
        <v>105</v>
      </c>
      <c r="B17" s="89" t="s">
        <v>103</v>
      </c>
      <c r="C17" s="221"/>
      <c r="D17" s="221"/>
      <c r="E17" s="221"/>
      <c r="F17" s="221"/>
      <c r="G17" s="221"/>
      <c r="H17" s="221"/>
      <c r="I17" s="221"/>
      <c r="J17" s="221"/>
      <c r="K17" s="221"/>
      <c r="L17" s="221"/>
      <c r="M17" s="221"/>
      <c r="N17" s="221"/>
      <c r="O17" s="149">
        <f t="shared" si="0"/>
        <v>0</v>
      </c>
    </row>
    <row r="18" spans="1:15">
      <c r="B18" s="89"/>
      <c r="C18" s="149"/>
      <c r="D18" s="149"/>
      <c r="E18" s="149"/>
      <c r="F18" s="149"/>
      <c r="G18" s="149"/>
      <c r="H18" s="149"/>
      <c r="I18" s="149"/>
      <c r="J18" s="149"/>
      <c r="K18" s="149"/>
      <c r="L18" s="149"/>
      <c r="M18" s="149"/>
      <c r="N18" s="149"/>
      <c r="O18" s="149">
        <f t="shared" si="0"/>
        <v>0</v>
      </c>
    </row>
    <row r="19" spans="1:15" ht="15">
      <c r="A19" s="122" t="s">
        <v>106</v>
      </c>
      <c r="B19" s="123"/>
      <c r="C19" s="150">
        <f t="shared" ref="C19:N19" si="1">SUM(C6:C17)</f>
        <v>0</v>
      </c>
      <c r="D19" s="150">
        <f t="shared" si="1"/>
        <v>0</v>
      </c>
      <c r="E19" s="150">
        <f t="shared" si="1"/>
        <v>0</v>
      </c>
      <c r="F19" s="150">
        <f t="shared" si="1"/>
        <v>0</v>
      </c>
      <c r="G19" s="150">
        <f t="shared" si="1"/>
        <v>0</v>
      </c>
      <c r="H19" s="150">
        <f t="shared" si="1"/>
        <v>0</v>
      </c>
      <c r="I19" s="150">
        <f t="shared" si="1"/>
        <v>0</v>
      </c>
      <c r="J19" s="150">
        <f t="shared" si="1"/>
        <v>0</v>
      </c>
      <c r="K19" s="150">
        <f t="shared" si="1"/>
        <v>0</v>
      </c>
      <c r="L19" s="150">
        <f t="shared" si="1"/>
        <v>0</v>
      </c>
      <c r="M19" s="150">
        <f t="shared" si="1"/>
        <v>0</v>
      </c>
      <c r="N19" s="150">
        <f t="shared" si="1"/>
        <v>0</v>
      </c>
      <c r="O19" s="150">
        <f>SUM(O6:O18)</f>
        <v>0</v>
      </c>
    </row>
    <row r="20" spans="1:15">
      <c r="B20" s="89"/>
      <c r="C20" s="149"/>
      <c r="D20" s="149"/>
      <c r="E20" s="149"/>
      <c r="F20" s="149"/>
      <c r="G20" s="149"/>
      <c r="H20" s="149"/>
      <c r="I20" s="149"/>
      <c r="J20" s="149"/>
      <c r="K20" s="149"/>
      <c r="L20" s="149"/>
      <c r="M20" s="149"/>
      <c r="N20" s="149"/>
      <c r="O20" s="149"/>
    </row>
    <row r="21" spans="1:15">
      <c r="A21" s="88" t="s">
        <v>265</v>
      </c>
      <c r="B21" s="89" t="s">
        <v>99</v>
      </c>
      <c r="C21" s="221"/>
      <c r="D21" s="221"/>
      <c r="E21" s="221"/>
      <c r="F21" s="221"/>
      <c r="G21" s="221"/>
      <c r="H21" s="221"/>
      <c r="I21" s="221"/>
      <c r="J21" s="221"/>
      <c r="K21" s="221"/>
      <c r="L21" s="221"/>
      <c r="M21" s="221"/>
      <c r="N21" s="221"/>
      <c r="O21" s="149">
        <f>SUM(C21:N21)</f>
        <v>0</v>
      </c>
    </row>
    <row r="22" spans="1:15">
      <c r="A22" s="88" t="s">
        <v>130</v>
      </c>
      <c r="B22" s="89" t="s">
        <v>99</v>
      </c>
      <c r="C22" s="221"/>
      <c r="D22" s="221"/>
      <c r="E22" s="221"/>
      <c r="F22" s="221"/>
      <c r="G22" s="221"/>
      <c r="H22" s="221"/>
      <c r="I22" s="221"/>
      <c r="J22" s="221"/>
      <c r="K22" s="221"/>
      <c r="L22" s="221"/>
      <c r="M22" s="221"/>
      <c r="N22" s="221"/>
      <c r="O22" s="149">
        <f>SUM(C22:N22)</f>
        <v>0</v>
      </c>
    </row>
    <row r="23" spans="1:15">
      <c r="A23" s="88" t="s">
        <v>107</v>
      </c>
      <c r="B23" s="89" t="s">
        <v>99</v>
      </c>
      <c r="C23" s="221"/>
      <c r="D23" s="221"/>
      <c r="E23" s="221"/>
      <c r="F23" s="221"/>
      <c r="G23" s="221"/>
      <c r="H23" s="221"/>
      <c r="I23" s="221"/>
      <c r="J23" s="221"/>
      <c r="K23" s="221"/>
      <c r="L23" s="221"/>
      <c r="M23" s="221"/>
      <c r="N23" s="221"/>
      <c r="O23" s="149">
        <f>SUM(C23:N23)</f>
        <v>0</v>
      </c>
    </row>
    <row r="24" spans="1:15">
      <c r="B24" s="89"/>
      <c r="C24" s="149"/>
      <c r="D24" s="149"/>
      <c r="E24" s="149"/>
      <c r="F24" s="149"/>
      <c r="G24" s="149"/>
      <c r="H24" s="149"/>
      <c r="I24" s="149"/>
      <c r="J24" s="149"/>
      <c r="K24" s="149"/>
      <c r="L24" s="149"/>
      <c r="M24" s="149"/>
      <c r="N24" s="149"/>
      <c r="O24" s="149"/>
    </row>
    <row r="25" spans="1:15" ht="15">
      <c r="A25" s="122" t="s">
        <v>108</v>
      </c>
      <c r="B25" s="123"/>
      <c r="C25" s="150">
        <f t="shared" ref="C25:N25" si="2">SUM(C21:C23)</f>
        <v>0</v>
      </c>
      <c r="D25" s="150">
        <f t="shared" si="2"/>
        <v>0</v>
      </c>
      <c r="E25" s="150">
        <f t="shared" si="2"/>
        <v>0</v>
      </c>
      <c r="F25" s="150">
        <f t="shared" si="2"/>
        <v>0</v>
      </c>
      <c r="G25" s="150">
        <f t="shared" si="2"/>
        <v>0</v>
      </c>
      <c r="H25" s="150">
        <f t="shared" si="2"/>
        <v>0</v>
      </c>
      <c r="I25" s="150">
        <f t="shared" si="2"/>
        <v>0</v>
      </c>
      <c r="J25" s="150">
        <f t="shared" si="2"/>
        <v>0</v>
      </c>
      <c r="K25" s="150">
        <f t="shared" si="2"/>
        <v>0</v>
      </c>
      <c r="L25" s="150">
        <f t="shared" si="2"/>
        <v>0</v>
      </c>
      <c r="M25" s="150">
        <f t="shared" si="2"/>
        <v>0</v>
      </c>
      <c r="N25" s="150">
        <f t="shared" si="2"/>
        <v>0</v>
      </c>
      <c r="O25" s="150">
        <f>SUM(O21:O24)</f>
        <v>0</v>
      </c>
    </row>
    <row r="26" spans="1:15">
      <c r="B26" s="89"/>
      <c r="C26" s="149"/>
      <c r="D26" s="149"/>
      <c r="E26" s="149"/>
      <c r="F26" s="149"/>
      <c r="G26" s="149"/>
      <c r="H26" s="149"/>
      <c r="I26" s="149"/>
      <c r="J26" s="149"/>
      <c r="K26" s="149"/>
      <c r="L26" s="149"/>
      <c r="M26" s="149"/>
      <c r="N26" s="149"/>
      <c r="O26" s="149"/>
    </row>
    <row r="27" spans="1:15">
      <c r="A27" s="91" t="s">
        <v>109</v>
      </c>
      <c r="B27" s="89"/>
      <c r="C27" s="149">
        <f t="shared" ref="C27:O27" si="3">C19+C25</f>
        <v>0</v>
      </c>
      <c r="D27" s="149">
        <f t="shared" si="3"/>
        <v>0</v>
      </c>
      <c r="E27" s="149">
        <f t="shared" si="3"/>
        <v>0</v>
      </c>
      <c r="F27" s="149">
        <f t="shared" si="3"/>
        <v>0</v>
      </c>
      <c r="G27" s="149">
        <f t="shared" si="3"/>
        <v>0</v>
      </c>
      <c r="H27" s="149">
        <f t="shared" si="3"/>
        <v>0</v>
      </c>
      <c r="I27" s="149">
        <f t="shared" si="3"/>
        <v>0</v>
      </c>
      <c r="J27" s="149">
        <f t="shared" si="3"/>
        <v>0</v>
      </c>
      <c r="K27" s="149">
        <f t="shared" si="3"/>
        <v>0</v>
      </c>
      <c r="L27" s="149">
        <f t="shared" si="3"/>
        <v>0</v>
      </c>
      <c r="M27" s="149">
        <f t="shared" si="3"/>
        <v>0</v>
      </c>
      <c r="N27" s="149">
        <f t="shared" si="3"/>
        <v>0</v>
      </c>
      <c r="O27" s="149">
        <f t="shared" si="3"/>
        <v>0</v>
      </c>
    </row>
    <row r="28" spans="1:15">
      <c r="B28" s="89"/>
      <c r="C28" s="149"/>
      <c r="D28" s="149"/>
      <c r="E28" s="149"/>
      <c r="F28" s="149"/>
      <c r="G28" s="149"/>
      <c r="H28" s="149"/>
      <c r="I28" s="149"/>
      <c r="J28" s="149"/>
      <c r="K28" s="149"/>
      <c r="L28" s="149"/>
      <c r="M28" s="149"/>
      <c r="N28" s="149"/>
      <c r="O28" s="149"/>
    </row>
    <row r="29" spans="1:15">
      <c r="A29" s="88" t="s">
        <v>276</v>
      </c>
      <c r="B29" s="89" t="s">
        <v>103</v>
      </c>
      <c r="C29" s="221"/>
      <c r="D29" s="221"/>
      <c r="E29" s="221"/>
      <c r="F29" s="221"/>
      <c r="G29" s="221"/>
      <c r="H29" s="221"/>
      <c r="I29" s="221"/>
      <c r="J29" s="221"/>
      <c r="K29" s="221"/>
      <c r="L29" s="221"/>
      <c r="M29" s="221"/>
      <c r="N29" s="221"/>
      <c r="O29" s="149">
        <f t="shared" ref="O29:O38" si="4">SUM(C29:N29)</f>
        <v>0</v>
      </c>
    </row>
    <row r="30" spans="1:15">
      <c r="A30" s="88" t="s">
        <v>275</v>
      </c>
      <c r="B30" s="89" t="s">
        <v>103</v>
      </c>
      <c r="C30" s="359">
        <f>-'Existing Lines,Notes,CC Amorts'!K14</f>
        <v>0</v>
      </c>
      <c r="D30" s="359">
        <f>-'Existing Lines,Notes,CC Amorts'!K15</f>
        <v>0</v>
      </c>
      <c r="E30" s="359">
        <f>-'Existing Lines,Notes,CC Amorts'!K16</f>
        <v>0</v>
      </c>
      <c r="F30" s="359">
        <f>-'Existing Lines,Notes,CC Amorts'!K17</f>
        <v>0</v>
      </c>
      <c r="G30" s="359">
        <f>-'Existing Lines,Notes,CC Amorts'!K18</f>
        <v>0</v>
      </c>
      <c r="H30" s="359">
        <f>-'Existing Lines,Notes,CC Amorts'!K19</f>
        <v>0</v>
      </c>
      <c r="I30" s="359">
        <f>-'Existing Lines,Notes,CC Amorts'!K20</f>
        <v>0</v>
      </c>
      <c r="J30" s="359">
        <f>-'Existing Lines,Notes,CC Amorts'!K21</f>
        <v>0</v>
      </c>
      <c r="K30" s="359">
        <f>-'Existing Lines,Notes,CC Amorts'!K22</f>
        <v>0</v>
      </c>
      <c r="L30" s="359">
        <f>-'Existing Lines,Notes,CC Amorts'!K23</f>
        <v>0</v>
      </c>
      <c r="M30" s="359">
        <f>-'Existing Lines,Notes,CC Amorts'!K24</f>
        <v>0</v>
      </c>
      <c r="N30" s="359">
        <f>-'Existing Lines,Notes,CC Amorts'!K25</f>
        <v>0</v>
      </c>
      <c r="O30" s="149">
        <f t="shared" si="4"/>
        <v>0</v>
      </c>
    </row>
    <row r="31" spans="1:15">
      <c r="A31" s="88" t="s">
        <v>274</v>
      </c>
      <c r="B31" s="89" t="s">
        <v>286</v>
      </c>
      <c r="C31" s="190">
        <f>-'Loan Amortization 1'!D14-'Loan Amortization 2'!D14-'Loan Amortization 3'!D14-'Existing Loan Amortizations'!C14-'Existing Loans TO BE REFINANCED'!B15</f>
        <v>0</v>
      </c>
      <c r="D31" s="190">
        <f>-'Loan Amortization 1'!D15-'Loan Amortization 2'!D15-'Loan Amortization 3'!D15-'Existing Loan Amortizations'!C15-'Existing Loans TO BE REFINANCED'!B16</f>
        <v>0</v>
      </c>
      <c r="E31" s="190">
        <f>-'Loan Amortization 1'!D16-'Loan Amortization 2'!D16-'Loan Amortization 3'!D16-'Existing Loan Amortizations'!C16-'Existing Loans TO BE REFINANCED'!B17</f>
        <v>0</v>
      </c>
      <c r="F31" s="190">
        <f>-'Loan Amortization 1'!D17-'Loan Amortization 2'!D17-'Loan Amortization 3'!D17-'Existing Loan Amortizations'!C17-'Existing Loans TO BE REFINANCED'!B18</f>
        <v>0</v>
      </c>
      <c r="G31" s="190">
        <f>-'Loan Amortization 1'!D18-'Loan Amortization 2'!D18-'Loan Amortization 3'!D18-'Existing Loan Amortizations'!C18-'Existing Loans TO BE REFINANCED'!B19</f>
        <v>0</v>
      </c>
      <c r="H31" s="190">
        <f>-'Loan Amortization 1'!D19-'Loan Amortization 2'!D19-'Loan Amortization 3'!D19-'Existing Loan Amortizations'!C19-'Existing Loans TO BE REFINANCED'!B20</f>
        <v>0</v>
      </c>
      <c r="I31" s="190">
        <f>-'Loan Amortization 1'!D20-'Loan Amortization 2'!D20-'Loan Amortization 3'!D20-'Existing Loan Amortizations'!C20-'Existing Loans TO BE REFINANCED'!B21</f>
        <v>0</v>
      </c>
      <c r="J31" s="190">
        <f>-'Loan Amortization 1'!D21-'Loan Amortization 2'!D21-'Loan Amortization 3'!D21-'Existing Loan Amortizations'!C21-'Existing Loans TO BE REFINANCED'!B22</f>
        <v>0</v>
      </c>
      <c r="K31" s="190">
        <f>-'Loan Amortization 1'!D22-'Loan Amortization 2'!D22-'Loan Amortization 3'!D22-'Existing Loan Amortizations'!C22-'Existing Loans TO BE REFINANCED'!B23</f>
        <v>0</v>
      </c>
      <c r="L31" s="190">
        <f>-'Loan Amortization 1'!D23-'Loan Amortization 2'!D23-'Loan Amortization 3'!D23-'Existing Loan Amortizations'!C23-'Existing Loans TO BE REFINANCED'!B24</f>
        <v>0</v>
      </c>
      <c r="M31" s="190">
        <f>-'Loan Amortization 1'!D24-'Loan Amortization 2'!D24-'Loan Amortization 3'!D24-'Existing Loan Amortizations'!C24-'Existing Loans TO BE REFINANCED'!B25</f>
        <v>0</v>
      </c>
      <c r="N31" s="190">
        <f>-'Loan Amortization 1'!D25-'Loan Amortization 2'!D25-'Loan Amortization 3'!D25-'Existing Loan Amortizations'!C25-'Existing Loans TO BE REFINANCED'!B26</f>
        <v>0</v>
      </c>
      <c r="O31" s="149">
        <f t="shared" si="4"/>
        <v>0</v>
      </c>
    </row>
    <row r="32" spans="1:15">
      <c r="A32" s="88" t="s">
        <v>288</v>
      </c>
      <c r="B32" s="89" t="s">
        <v>287</v>
      </c>
      <c r="C32" s="221"/>
      <c r="D32" s="221"/>
      <c r="E32" s="221"/>
      <c r="F32" s="221"/>
      <c r="G32" s="221"/>
      <c r="H32" s="221"/>
      <c r="I32" s="221"/>
      <c r="J32" s="221"/>
      <c r="K32" s="221"/>
      <c r="L32" s="221"/>
      <c r="M32" s="221"/>
      <c r="N32" s="221"/>
      <c r="O32" s="149">
        <f t="shared" si="4"/>
        <v>0</v>
      </c>
    </row>
    <row r="33" spans="1:15">
      <c r="A33" s="88" t="s">
        <v>289</v>
      </c>
      <c r="B33" s="89" t="s">
        <v>287</v>
      </c>
      <c r="C33" s="221"/>
      <c r="D33" s="221"/>
      <c r="E33" s="221"/>
      <c r="F33" s="221"/>
      <c r="G33" s="221"/>
      <c r="H33" s="221"/>
      <c r="I33" s="221"/>
      <c r="J33" s="221"/>
      <c r="K33" s="221"/>
      <c r="L33" s="221"/>
      <c r="M33" s="221"/>
      <c r="N33" s="221"/>
      <c r="O33" s="149">
        <f t="shared" si="4"/>
        <v>0</v>
      </c>
    </row>
    <row r="34" spans="1:15">
      <c r="A34" s="88" t="s">
        <v>290</v>
      </c>
      <c r="B34" s="89" t="s">
        <v>287</v>
      </c>
      <c r="C34" s="221"/>
      <c r="D34" s="221"/>
      <c r="E34" s="221"/>
      <c r="F34" s="221"/>
      <c r="G34" s="221"/>
      <c r="H34" s="221"/>
      <c r="I34" s="221"/>
      <c r="J34" s="221"/>
      <c r="K34" s="221"/>
      <c r="L34" s="221"/>
      <c r="M34" s="221"/>
      <c r="N34" s="221"/>
      <c r="O34" s="149">
        <f t="shared" si="4"/>
        <v>0</v>
      </c>
    </row>
    <row r="35" spans="1:15">
      <c r="A35" s="88" t="s">
        <v>269</v>
      </c>
      <c r="B35" s="89" t="s">
        <v>103</v>
      </c>
      <c r="C35" s="221"/>
      <c r="D35" s="221"/>
      <c r="E35" s="221"/>
      <c r="F35" s="221"/>
      <c r="G35" s="221"/>
      <c r="H35" s="221"/>
      <c r="I35" s="221"/>
      <c r="J35" s="221"/>
      <c r="K35" s="221"/>
      <c r="L35" s="221"/>
      <c r="M35" s="221"/>
      <c r="N35" s="221"/>
      <c r="O35" s="149">
        <f t="shared" si="4"/>
        <v>0</v>
      </c>
    </row>
    <row r="36" spans="1:15">
      <c r="A36" s="88" t="s">
        <v>338</v>
      </c>
      <c r="B36" s="89" t="s">
        <v>103</v>
      </c>
      <c r="C36" s="221"/>
      <c r="D36" s="221"/>
      <c r="E36" s="221"/>
      <c r="F36" s="221"/>
      <c r="G36" s="221"/>
      <c r="H36" s="221"/>
      <c r="I36" s="221"/>
      <c r="J36" s="221"/>
      <c r="K36" s="221"/>
      <c r="L36" s="221"/>
      <c r="M36" s="221"/>
      <c r="N36" s="221"/>
      <c r="O36" s="149">
        <f t="shared" si="4"/>
        <v>0</v>
      </c>
    </row>
    <row r="37" spans="1:15">
      <c r="A37" s="88" t="s">
        <v>273</v>
      </c>
      <c r="B37" s="89" t="s">
        <v>99</v>
      </c>
      <c r="C37" s="221"/>
      <c r="D37" s="221"/>
      <c r="E37" s="221"/>
      <c r="F37" s="221"/>
      <c r="G37" s="221"/>
      <c r="H37" s="221"/>
      <c r="I37" s="221"/>
      <c r="J37" s="221"/>
      <c r="K37" s="221"/>
      <c r="L37" s="221"/>
      <c r="M37" s="221"/>
      <c r="N37" s="221"/>
      <c r="O37" s="149">
        <f t="shared" si="4"/>
        <v>0</v>
      </c>
    </row>
    <row r="38" spans="1:15">
      <c r="A38" s="88" t="s">
        <v>110</v>
      </c>
      <c r="B38" s="89"/>
      <c r="C38" s="149"/>
      <c r="D38" s="149"/>
      <c r="E38" s="149"/>
      <c r="F38" s="149"/>
      <c r="G38" s="149"/>
      <c r="H38" s="149"/>
      <c r="I38" s="149"/>
      <c r="J38" s="149"/>
      <c r="K38" s="149"/>
      <c r="L38" s="149"/>
      <c r="M38" s="149"/>
      <c r="N38" s="149"/>
      <c r="O38" s="149">
        <f t="shared" si="4"/>
        <v>0</v>
      </c>
    </row>
    <row r="39" spans="1:15">
      <c r="B39" s="89"/>
      <c r="C39" s="149"/>
      <c r="D39" s="149"/>
      <c r="E39" s="149"/>
      <c r="F39" s="149"/>
      <c r="G39" s="149"/>
      <c r="H39" s="149"/>
      <c r="I39" s="149"/>
      <c r="J39" s="149"/>
      <c r="K39" s="149"/>
      <c r="L39" s="149"/>
      <c r="M39" s="149"/>
      <c r="N39" s="149"/>
      <c r="O39" s="149"/>
    </row>
    <row r="40" spans="1:15" ht="15">
      <c r="A40" s="122" t="s">
        <v>111</v>
      </c>
      <c r="B40" s="123"/>
      <c r="C40" s="150">
        <f t="shared" ref="C40:O40" si="5">SUM(C29:C38)</f>
        <v>0</v>
      </c>
      <c r="D40" s="150">
        <f t="shared" si="5"/>
        <v>0</v>
      </c>
      <c r="E40" s="150">
        <f t="shared" si="5"/>
        <v>0</v>
      </c>
      <c r="F40" s="150">
        <f t="shared" si="5"/>
        <v>0</v>
      </c>
      <c r="G40" s="150">
        <f t="shared" si="5"/>
        <v>0</v>
      </c>
      <c r="H40" s="150">
        <f t="shared" si="5"/>
        <v>0</v>
      </c>
      <c r="I40" s="150">
        <f t="shared" si="5"/>
        <v>0</v>
      </c>
      <c r="J40" s="150">
        <f t="shared" si="5"/>
        <v>0</v>
      </c>
      <c r="K40" s="150">
        <f t="shared" si="5"/>
        <v>0</v>
      </c>
      <c r="L40" s="150">
        <f t="shared" si="5"/>
        <v>0</v>
      </c>
      <c r="M40" s="150">
        <f t="shared" si="5"/>
        <v>0</v>
      </c>
      <c r="N40" s="150">
        <f t="shared" si="5"/>
        <v>0</v>
      </c>
      <c r="O40" s="150">
        <f t="shared" si="5"/>
        <v>0</v>
      </c>
    </row>
    <row r="41" spans="1:15">
      <c r="B41" s="89"/>
      <c r="C41" s="149"/>
      <c r="D41" s="149"/>
      <c r="E41" s="149"/>
      <c r="F41" s="149"/>
      <c r="G41" s="149"/>
      <c r="H41" s="149"/>
      <c r="I41" s="149"/>
      <c r="J41" s="149"/>
      <c r="K41" s="149"/>
      <c r="L41" s="149"/>
      <c r="M41" s="149"/>
      <c r="N41" s="149"/>
      <c r="O41" s="149"/>
    </row>
    <row r="42" spans="1:15" ht="15">
      <c r="A42" s="124" t="s">
        <v>95</v>
      </c>
      <c r="B42" s="125"/>
      <c r="C42" s="151">
        <f t="shared" ref="C42:O42" si="6">C40+C25+C19</f>
        <v>0</v>
      </c>
      <c r="D42" s="151">
        <f t="shared" si="6"/>
        <v>0</v>
      </c>
      <c r="E42" s="151">
        <f t="shared" si="6"/>
        <v>0</v>
      </c>
      <c r="F42" s="151">
        <f t="shared" si="6"/>
        <v>0</v>
      </c>
      <c r="G42" s="151">
        <f t="shared" si="6"/>
        <v>0</v>
      </c>
      <c r="H42" s="151">
        <f t="shared" si="6"/>
        <v>0</v>
      </c>
      <c r="I42" s="151">
        <f t="shared" si="6"/>
        <v>0</v>
      </c>
      <c r="J42" s="151">
        <f t="shared" si="6"/>
        <v>0</v>
      </c>
      <c r="K42" s="151">
        <f t="shared" si="6"/>
        <v>0</v>
      </c>
      <c r="L42" s="151">
        <f t="shared" si="6"/>
        <v>0</v>
      </c>
      <c r="M42" s="151">
        <f t="shared" si="6"/>
        <v>0</v>
      </c>
      <c r="N42" s="151">
        <f t="shared" si="6"/>
        <v>0</v>
      </c>
      <c r="O42" s="151">
        <f t="shared" si="6"/>
        <v>0</v>
      </c>
    </row>
    <row r="43" spans="1:15">
      <c r="B43" s="89"/>
      <c r="C43" s="149"/>
      <c r="D43" s="149"/>
      <c r="E43" s="149"/>
      <c r="F43" s="149"/>
      <c r="G43" s="149"/>
      <c r="H43" s="149"/>
      <c r="I43" s="149"/>
      <c r="J43" s="149"/>
      <c r="K43" s="149"/>
      <c r="L43" s="149"/>
      <c r="M43" s="149"/>
      <c r="N43" s="149"/>
      <c r="O43" s="149"/>
    </row>
    <row r="44" spans="1:15" ht="15">
      <c r="A44" s="90" t="s">
        <v>112</v>
      </c>
      <c r="B44" s="89"/>
      <c r="C44" s="400"/>
      <c r="D44" s="149">
        <f t="shared" ref="D44:N44" si="7">C48</f>
        <v>0</v>
      </c>
      <c r="E44" s="149">
        <f t="shared" si="7"/>
        <v>0</v>
      </c>
      <c r="F44" s="149">
        <f t="shared" si="7"/>
        <v>0</v>
      </c>
      <c r="G44" s="149">
        <f t="shared" si="7"/>
        <v>0</v>
      </c>
      <c r="H44" s="149">
        <f t="shared" si="7"/>
        <v>0</v>
      </c>
      <c r="I44" s="149">
        <f t="shared" si="7"/>
        <v>0</v>
      </c>
      <c r="J44" s="149">
        <f t="shared" si="7"/>
        <v>0</v>
      </c>
      <c r="K44" s="149">
        <f t="shared" si="7"/>
        <v>0</v>
      </c>
      <c r="L44" s="149">
        <f t="shared" si="7"/>
        <v>0</v>
      </c>
      <c r="M44" s="149">
        <f t="shared" si="7"/>
        <v>0</v>
      </c>
      <c r="N44" s="149">
        <f t="shared" si="7"/>
        <v>0</v>
      </c>
      <c r="O44" s="149"/>
    </row>
    <row r="45" spans="1:15">
      <c r="A45" s="88" t="s">
        <v>113</v>
      </c>
      <c r="B45" s="89"/>
      <c r="C45" s="149">
        <f t="shared" ref="C45:N45" si="8">C19</f>
        <v>0</v>
      </c>
      <c r="D45" s="149">
        <f t="shared" si="8"/>
        <v>0</v>
      </c>
      <c r="E45" s="149">
        <f t="shared" si="8"/>
        <v>0</v>
      </c>
      <c r="F45" s="149">
        <f t="shared" si="8"/>
        <v>0</v>
      </c>
      <c r="G45" s="149">
        <f t="shared" si="8"/>
        <v>0</v>
      </c>
      <c r="H45" s="149">
        <f t="shared" si="8"/>
        <v>0</v>
      </c>
      <c r="I45" s="149">
        <f t="shared" si="8"/>
        <v>0</v>
      </c>
      <c r="J45" s="149">
        <f t="shared" si="8"/>
        <v>0</v>
      </c>
      <c r="K45" s="149">
        <f t="shared" si="8"/>
        <v>0</v>
      </c>
      <c r="L45" s="149">
        <f t="shared" si="8"/>
        <v>0</v>
      </c>
      <c r="M45" s="149">
        <f t="shared" si="8"/>
        <v>0</v>
      </c>
      <c r="N45" s="149">
        <f t="shared" si="8"/>
        <v>0</v>
      </c>
      <c r="O45" s="149"/>
    </row>
    <row r="46" spans="1:15">
      <c r="A46" s="88" t="s">
        <v>114</v>
      </c>
      <c r="B46" s="89"/>
      <c r="C46" s="149">
        <f t="shared" ref="C46:N46" si="9">C25</f>
        <v>0</v>
      </c>
      <c r="D46" s="149">
        <f t="shared" si="9"/>
        <v>0</v>
      </c>
      <c r="E46" s="149">
        <f t="shared" si="9"/>
        <v>0</v>
      </c>
      <c r="F46" s="149">
        <f t="shared" si="9"/>
        <v>0</v>
      </c>
      <c r="G46" s="149">
        <f t="shared" si="9"/>
        <v>0</v>
      </c>
      <c r="H46" s="149">
        <f t="shared" si="9"/>
        <v>0</v>
      </c>
      <c r="I46" s="149">
        <f t="shared" si="9"/>
        <v>0</v>
      </c>
      <c r="J46" s="149">
        <f t="shared" si="9"/>
        <v>0</v>
      </c>
      <c r="K46" s="149">
        <f t="shared" si="9"/>
        <v>0</v>
      </c>
      <c r="L46" s="149">
        <f t="shared" si="9"/>
        <v>0</v>
      </c>
      <c r="M46" s="149">
        <f t="shared" si="9"/>
        <v>0</v>
      </c>
      <c r="N46" s="149">
        <f t="shared" si="9"/>
        <v>0</v>
      </c>
      <c r="O46" s="149"/>
    </row>
    <row r="47" spans="1:15">
      <c r="A47" s="88" t="s">
        <v>115</v>
      </c>
      <c r="B47" s="89"/>
      <c r="C47" s="149">
        <f t="shared" ref="C47:N47" si="10">C40</f>
        <v>0</v>
      </c>
      <c r="D47" s="149">
        <f t="shared" si="10"/>
        <v>0</v>
      </c>
      <c r="E47" s="149">
        <f t="shared" si="10"/>
        <v>0</v>
      </c>
      <c r="F47" s="149">
        <f t="shared" si="10"/>
        <v>0</v>
      </c>
      <c r="G47" s="149">
        <f t="shared" si="10"/>
        <v>0</v>
      </c>
      <c r="H47" s="149">
        <f t="shared" si="10"/>
        <v>0</v>
      </c>
      <c r="I47" s="149">
        <f t="shared" si="10"/>
        <v>0</v>
      </c>
      <c r="J47" s="149">
        <f t="shared" si="10"/>
        <v>0</v>
      </c>
      <c r="K47" s="149">
        <f t="shared" si="10"/>
        <v>0</v>
      </c>
      <c r="L47" s="149">
        <f t="shared" si="10"/>
        <v>0</v>
      </c>
      <c r="M47" s="149">
        <f t="shared" si="10"/>
        <v>0</v>
      </c>
      <c r="N47" s="149">
        <f t="shared" si="10"/>
        <v>0</v>
      </c>
      <c r="O47" s="149"/>
    </row>
    <row r="48" spans="1:15" ht="15">
      <c r="A48" s="90" t="s">
        <v>15</v>
      </c>
      <c r="B48" s="89"/>
      <c r="C48" s="149">
        <f t="shared" ref="C48:N48" si="11">SUM(C44:C47)</f>
        <v>0</v>
      </c>
      <c r="D48" s="149">
        <f t="shared" si="11"/>
        <v>0</v>
      </c>
      <c r="E48" s="149">
        <f t="shared" si="11"/>
        <v>0</v>
      </c>
      <c r="F48" s="149">
        <f t="shared" si="11"/>
        <v>0</v>
      </c>
      <c r="G48" s="149">
        <f t="shared" si="11"/>
        <v>0</v>
      </c>
      <c r="H48" s="149">
        <f t="shared" si="11"/>
        <v>0</v>
      </c>
      <c r="I48" s="149">
        <f t="shared" si="11"/>
        <v>0</v>
      </c>
      <c r="J48" s="149">
        <f t="shared" si="11"/>
        <v>0</v>
      </c>
      <c r="K48" s="149">
        <f t="shared" si="11"/>
        <v>0</v>
      </c>
      <c r="L48" s="149">
        <f t="shared" si="11"/>
        <v>0</v>
      </c>
      <c r="M48" s="149">
        <f t="shared" si="11"/>
        <v>0</v>
      </c>
      <c r="N48" s="149">
        <f t="shared" si="11"/>
        <v>0</v>
      </c>
      <c r="O48" s="149">
        <f>N48</f>
        <v>0</v>
      </c>
    </row>
    <row r="49" spans="1:14">
      <c r="B49" s="364" t="s">
        <v>385</v>
      </c>
      <c r="C49" s="363">
        <f>C48-'YR 1 BS'!D7</f>
        <v>0</v>
      </c>
      <c r="D49" s="363">
        <f>D48-'YR 1 BS'!E7</f>
        <v>0</v>
      </c>
      <c r="E49" s="363">
        <f>E48-'YR 1 BS'!F7</f>
        <v>0</v>
      </c>
      <c r="F49" s="363">
        <f>F48-'YR 1 BS'!G7</f>
        <v>0</v>
      </c>
      <c r="G49" s="363">
        <f>G48-'YR 1 BS'!H7</f>
        <v>0</v>
      </c>
      <c r="H49" s="363">
        <f>H48-'YR 1 BS'!I7</f>
        <v>0</v>
      </c>
      <c r="I49" s="363">
        <f>I48-'YR 1 BS'!J7</f>
        <v>0</v>
      </c>
      <c r="J49" s="363">
        <f>J48-'YR 1 BS'!K7</f>
        <v>0</v>
      </c>
      <c r="K49" s="363">
        <f>K48-'YR 1 BS'!L7</f>
        <v>0</v>
      </c>
      <c r="L49" s="363">
        <f>L48-'YR 1 BS'!M7</f>
        <v>0</v>
      </c>
      <c r="M49" s="363">
        <f>M48-'YR 1 BS'!N7</f>
        <v>0</v>
      </c>
      <c r="N49" s="363">
        <f>N48-'YR 1 BS'!O7</f>
        <v>0</v>
      </c>
    </row>
    <row r="50" spans="1:14">
      <c r="A50" s="52" t="s">
        <v>61</v>
      </c>
    </row>
    <row r="51" spans="1:14">
      <c r="A51" s="57" t="str">
        <f ca="1">CONCATENATE("The Small Business Development Center (SBDC) has prepared this financial statement as of ", TEXT($A$56,"mm/dd/yyyy")," based on information and assumptions provided by management.  Neither the SBDC nor its personnel are licensed by")</f>
        <v>The Small Business Development Center (SBDC) has prepared this financial statement as of 10/26/2020 based on information and assumptions provided by management.  Neither the SBDC nor its personnel are licensed by</v>
      </c>
    </row>
    <row r="52" spans="1:14">
      <c r="A52" s="57" t="s">
        <v>150</v>
      </c>
    </row>
    <row r="53" spans="1:14">
      <c r="A53" s="12"/>
    </row>
    <row r="56" spans="1:14">
      <c r="A56" s="167">
        <f ca="1">NOW()</f>
        <v>44130.433104398151</v>
      </c>
    </row>
  </sheetData>
  <sheetProtection password="8D63" sheet="1" formatCells="0" formatColumns="0" formatRows="0" insertColumns="0" insertRows="0"/>
  <printOptions horizontalCentered="1" verticalCentered="1"/>
  <pageMargins left="0.25" right="0.25" top="0.25" bottom="0.25" header="0.25" footer="0.25"/>
  <pageSetup scale="60" orientation="landscape" horizontalDpi="1200" verticalDpi="1200" r:id="rId1"/>
  <headerFooter>
    <oddFooter>&amp;L&amp;8This material is licensed under the Creative Commons License.&amp;C&amp;8http://creativecommons.org/licenses/by-nc-sa/3.0/legalcode&amp;R&amp;8Templates created by UMD Center for Economic Development, 
Jennifer Pontinen, Jenny Herman and Richard Braun.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C00000"/>
    <pageSetUpPr fitToPage="1"/>
  </sheetPr>
  <dimension ref="A1:P74"/>
  <sheetViews>
    <sheetView topLeftCell="A40" zoomScale="80" zoomScaleNormal="80" workbookViewId="0">
      <selection activeCell="H22" sqref="H22"/>
    </sheetView>
  </sheetViews>
  <sheetFormatPr defaultColWidth="8.6640625" defaultRowHeight="15"/>
  <cols>
    <col min="1" max="1" width="31.88671875" customWidth="1"/>
    <col min="2" max="2" width="4.6640625" customWidth="1"/>
    <col min="3" max="15" width="10.6640625" customWidth="1"/>
  </cols>
  <sheetData>
    <row r="1" spans="1:15" ht="18">
      <c r="A1" s="95" t="str">
        <f>'Sources &amp; Uses'!A1</f>
        <v>Company Name Here</v>
      </c>
      <c r="B1" s="15"/>
      <c r="C1" s="80"/>
      <c r="D1" s="17"/>
      <c r="G1" s="18"/>
    </row>
    <row r="2" spans="1:15" ht="18">
      <c r="A2" s="85" t="s">
        <v>250</v>
      </c>
      <c r="B2" s="15" t="s">
        <v>0</v>
      </c>
      <c r="C2" s="10"/>
      <c r="D2" s="15"/>
      <c r="E2" s="17"/>
      <c r="F2" s="18"/>
      <c r="G2" s="18"/>
    </row>
    <row r="3" spans="1:15" ht="18">
      <c r="A3" s="98" t="str">
        <f>'YR 1 CF'!A3</f>
        <v>Year 1</v>
      </c>
      <c r="B3" s="15"/>
      <c r="C3" s="353" t="s">
        <v>357</v>
      </c>
      <c r="D3" s="222">
        <f>'YR 1 Sales'!C91</f>
        <v>0</v>
      </c>
      <c r="E3" s="222">
        <f>'YR 1 Sales'!D91</f>
        <v>0</v>
      </c>
      <c r="F3" s="222">
        <f>'YR 1 Sales'!E91</f>
        <v>0</v>
      </c>
      <c r="G3" s="222">
        <f>'YR 1 Sales'!F91</f>
        <v>0</v>
      </c>
      <c r="H3" s="222">
        <f>'YR 1 Sales'!G91</f>
        <v>0</v>
      </c>
      <c r="I3" s="222">
        <f>'YR 1 Sales'!H91</f>
        <v>0</v>
      </c>
      <c r="J3" s="222">
        <f>'YR 1 Sales'!I91</f>
        <v>0</v>
      </c>
      <c r="K3" s="222">
        <f>'YR 1 Sales'!J91</f>
        <v>0</v>
      </c>
      <c r="L3" s="222">
        <f>'YR 1 Sales'!K91</f>
        <v>0</v>
      </c>
      <c r="M3" s="222">
        <f>'YR 1 Sales'!L91</f>
        <v>0</v>
      </c>
      <c r="N3" s="222">
        <f>'YR 1 Sales'!M91</f>
        <v>0</v>
      </c>
      <c r="O3" s="222">
        <f>'YR 1 Sales'!N91</f>
        <v>0</v>
      </c>
    </row>
    <row r="4" spans="1:15" ht="18">
      <c r="A4" s="14" t="s">
        <v>0</v>
      </c>
      <c r="B4" s="15"/>
      <c r="C4" s="100"/>
      <c r="D4" s="100"/>
      <c r="E4" s="15"/>
      <c r="F4" s="14"/>
      <c r="G4" s="14"/>
    </row>
    <row r="5" spans="1:15" ht="18">
      <c r="A5" s="14"/>
      <c r="B5" s="20" t="s">
        <v>0</v>
      </c>
      <c r="C5" s="203" t="s">
        <v>17</v>
      </c>
      <c r="D5" s="204">
        <v>40574</v>
      </c>
      <c r="E5" s="204">
        <v>40602</v>
      </c>
      <c r="F5" s="204">
        <v>40633</v>
      </c>
      <c r="G5" s="204">
        <v>40663</v>
      </c>
      <c r="H5" s="204">
        <v>40694</v>
      </c>
      <c r="I5" s="204">
        <v>40724</v>
      </c>
      <c r="J5" s="204">
        <v>40755</v>
      </c>
      <c r="K5" s="204">
        <v>40786</v>
      </c>
      <c r="L5" s="204">
        <v>40816</v>
      </c>
      <c r="M5" s="204">
        <v>40847</v>
      </c>
      <c r="N5" s="204">
        <v>40877</v>
      </c>
      <c r="O5" s="204">
        <v>40908</v>
      </c>
    </row>
    <row r="6" spans="1:15" ht="18">
      <c r="A6" s="76" t="s">
        <v>18</v>
      </c>
      <c r="B6" s="15" t="s">
        <v>0</v>
      </c>
      <c r="C6" s="14"/>
      <c r="D6" s="14"/>
      <c r="E6" s="14"/>
      <c r="F6" s="14"/>
      <c r="G6" s="205"/>
      <c r="H6" s="191"/>
      <c r="I6" s="191"/>
    </row>
    <row r="7" spans="1:15" ht="18">
      <c r="A7" t="s">
        <v>251</v>
      </c>
      <c r="B7" s="22" t="s">
        <v>0</v>
      </c>
      <c r="C7" s="222"/>
      <c r="D7" s="154">
        <f t="shared" ref="D7:O7" si="0">D66-D26-D19-D11-D10-D9-D8</f>
        <v>0</v>
      </c>
      <c r="E7" s="154">
        <f t="shared" si="0"/>
        <v>0</v>
      </c>
      <c r="F7" s="154">
        <f t="shared" si="0"/>
        <v>0</v>
      </c>
      <c r="G7" s="154">
        <f t="shared" si="0"/>
        <v>0</v>
      </c>
      <c r="H7" s="154">
        <f t="shared" si="0"/>
        <v>0</v>
      </c>
      <c r="I7" s="154">
        <f t="shared" si="0"/>
        <v>0</v>
      </c>
      <c r="J7" s="154">
        <f t="shared" si="0"/>
        <v>0</v>
      </c>
      <c r="K7" s="154">
        <f t="shared" si="0"/>
        <v>0</v>
      </c>
      <c r="L7" s="154">
        <f t="shared" si="0"/>
        <v>0</v>
      </c>
      <c r="M7" s="154">
        <f t="shared" si="0"/>
        <v>0</v>
      </c>
      <c r="N7" s="154">
        <f t="shared" si="0"/>
        <v>0</v>
      </c>
      <c r="O7" s="154">
        <f t="shared" si="0"/>
        <v>0</v>
      </c>
    </row>
    <row r="8" spans="1:15" ht="18">
      <c r="A8" t="s">
        <v>252</v>
      </c>
      <c r="B8" s="22"/>
      <c r="C8" s="222"/>
      <c r="D8" s="154">
        <f>IF('YR 1 IS'!B9=0,C8,(('YR 1 IS'!$M$2/30)*'YR 1 IS'!B9))</f>
        <v>0</v>
      </c>
      <c r="E8" s="154">
        <f>IF('YR 1 IS'!C9=0,D8,(('YR 1 IS'!$M$2/30)*'YR 1 IS'!C9))</f>
        <v>0</v>
      </c>
      <c r="F8" s="154">
        <f>IF('YR 1 IS'!D9=0,E8,(('YR 1 IS'!$M$2/30)*'YR 1 IS'!D9))</f>
        <v>0</v>
      </c>
      <c r="G8" s="154">
        <f>IF('YR 1 IS'!E9=0,F8,(('YR 1 IS'!$M$2/30)*'YR 1 IS'!E9))</f>
        <v>0</v>
      </c>
      <c r="H8" s="154">
        <f>IF('YR 1 IS'!F9=0,G8,(('YR 1 IS'!$M$2/30)*'YR 1 IS'!F9))</f>
        <v>0</v>
      </c>
      <c r="I8" s="154">
        <f>IF('YR 1 IS'!G9=0,H8,(('YR 1 IS'!$M$2/30)*'YR 1 IS'!G9))</f>
        <v>0</v>
      </c>
      <c r="J8" s="154">
        <f>IF('YR 1 IS'!H9=0,I8,(('YR 1 IS'!$M$2/30)*'YR 1 IS'!H9))</f>
        <v>0</v>
      </c>
      <c r="K8" s="154">
        <f>IF('YR 1 IS'!I9=0,J8,(('YR 1 IS'!$M$2/30)*'YR 1 IS'!I9))</f>
        <v>0</v>
      </c>
      <c r="L8" s="154">
        <f>IF('YR 1 IS'!J9=0,K8,(('YR 1 IS'!$M$2/30)*'YR 1 IS'!J9))</f>
        <v>0</v>
      </c>
      <c r="M8" s="154">
        <f>IF('YR 1 IS'!K9=0,L8,(('YR 1 IS'!$M$2/30)*'YR 1 IS'!K9))</f>
        <v>0</v>
      </c>
      <c r="N8" s="154">
        <f>IF('YR 1 IS'!L9=0,M8,(('YR 1 IS'!$M$2/30)*'YR 1 IS'!L9))</f>
        <v>0</v>
      </c>
      <c r="O8" s="154">
        <f>IF('YR 1 IS'!M9=0,N8,(('YR 1 IS'!$M$2/30)*'YR 1 IS'!M9))</f>
        <v>0</v>
      </c>
    </row>
    <row r="9" spans="1:15" ht="18">
      <c r="A9" t="s">
        <v>253</v>
      </c>
      <c r="B9" s="22"/>
      <c r="C9" s="222">
        <v>0</v>
      </c>
      <c r="D9" s="154">
        <f>IF('YR 1 IS'!B9=0,C9,C9-'YR 1 CF'!C11)</f>
        <v>0</v>
      </c>
      <c r="E9" s="154">
        <f>IF('YR 1 IS'!C9=0,D9,D9-'YR 1 CF'!D11)</f>
        <v>0</v>
      </c>
      <c r="F9" s="154">
        <f>IF('YR 1 IS'!D9=0,E9,E9-'YR 1 CF'!E11)</f>
        <v>0</v>
      </c>
      <c r="G9" s="154">
        <f>IF('YR 1 IS'!E9=0,F9,F9-'YR 1 CF'!F11)</f>
        <v>0</v>
      </c>
      <c r="H9" s="154">
        <f>IF('YR 1 IS'!F9=0,G9,G9-'YR 1 CF'!G11)</f>
        <v>0</v>
      </c>
      <c r="I9" s="154">
        <f>IF('YR 1 IS'!G9=0,H9,H9-'YR 1 CF'!H11)</f>
        <v>0</v>
      </c>
      <c r="J9" s="154">
        <f>IF('YR 1 IS'!H9=0,I9,I9-'YR 1 CF'!I11)</f>
        <v>0</v>
      </c>
      <c r="K9" s="154">
        <f>IF('YR 1 IS'!I9=0,J9,J9-'YR 1 CF'!J11)</f>
        <v>0</v>
      </c>
      <c r="L9" s="154">
        <f>IF('YR 1 IS'!J9=0,K9,K9-'YR 1 CF'!K11)</f>
        <v>0</v>
      </c>
      <c r="M9" s="154">
        <f>IF('YR 1 IS'!K9=0,L9,L9-'YR 1 CF'!L11)</f>
        <v>0</v>
      </c>
      <c r="N9" s="154">
        <f>IF('YR 1 IS'!L9=0,M9,M9-'YR 1 CF'!M11)</f>
        <v>0</v>
      </c>
      <c r="O9" s="154">
        <f>IF('YR 1 IS'!M9=0,N9,N9-'YR 1 CF'!N11)</f>
        <v>0</v>
      </c>
    </row>
    <row r="10" spans="1:15" ht="18">
      <c r="A10" t="s">
        <v>254</v>
      </c>
      <c r="B10" s="22"/>
      <c r="C10" s="222"/>
      <c r="D10" s="154">
        <f>C10-'YR 1 IS'!B10+D3</f>
        <v>0</v>
      </c>
      <c r="E10" s="154">
        <f>D10-'YR 1 IS'!C10+E3</f>
        <v>0</v>
      </c>
      <c r="F10" s="154">
        <f>E10-'YR 1 IS'!D10+F3</f>
        <v>0</v>
      </c>
      <c r="G10" s="154">
        <f>F10-'YR 1 IS'!E10+G3</f>
        <v>0</v>
      </c>
      <c r="H10" s="154">
        <f>G10-'YR 1 IS'!F10+H3</f>
        <v>0</v>
      </c>
      <c r="I10" s="154">
        <f>H10-'YR 1 IS'!G10+I3</f>
        <v>0</v>
      </c>
      <c r="J10" s="154">
        <f>I10-'YR 1 IS'!H10+J3</f>
        <v>0</v>
      </c>
      <c r="K10" s="154">
        <f>J10-'YR 1 IS'!I10+K3</f>
        <v>0</v>
      </c>
      <c r="L10" s="154">
        <f>K10-'YR 1 IS'!J10+L3</f>
        <v>0</v>
      </c>
      <c r="M10" s="154">
        <f>L10-'YR 1 IS'!K10+M3</f>
        <v>0</v>
      </c>
      <c r="N10" s="154">
        <f>M10-'YR 1 IS'!L10+N3</f>
        <v>0</v>
      </c>
      <c r="O10" s="154">
        <f>N10-'YR 1 IS'!M10+O3</f>
        <v>0</v>
      </c>
    </row>
    <row r="11" spans="1:15" ht="18">
      <c r="A11" t="s">
        <v>255</v>
      </c>
      <c r="B11" s="22"/>
      <c r="C11" s="222"/>
      <c r="D11" s="154">
        <f>IF('YR 1 IS'!B9=0,C11,C11-'YR 1 CF'!C12)</f>
        <v>0</v>
      </c>
      <c r="E11" s="154">
        <f>IF('YR 1 IS'!C9=0,D11,D11-'YR 1 CF'!D12)</f>
        <v>0</v>
      </c>
      <c r="F11" s="154">
        <f>IF('YR 1 IS'!D9=0,E11,E11-'YR 1 CF'!E12)</f>
        <v>0</v>
      </c>
      <c r="G11" s="154">
        <f>IF('YR 1 IS'!E9=0,F11,F11-'YR 1 CF'!F12)</f>
        <v>0</v>
      </c>
      <c r="H11" s="154">
        <f>IF('YR 1 IS'!F9=0,G11,G11-'YR 1 CF'!G12)</f>
        <v>0</v>
      </c>
      <c r="I11" s="154">
        <f>IF('YR 1 IS'!G9=0,H11,H11-'YR 1 CF'!H12)</f>
        <v>0</v>
      </c>
      <c r="J11" s="154">
        <f>IF('YR 1 IS'!H9=0,I11,I11-'YR 1 CF'!I12)</f>
        <v>0</v>
      </c>
      <c r="K11" s="154">
        <f>IF('YR 1 IS'!I9=0,J11,J11-'YR 1 CF'!J12)</f>
        <v>0</v>
      </c>
      <c r="L11" s="154">
        <f>IF('YR 1 IS'!J9=0,K11,K11-'YR 1 CF'!K12)</f>
        <v>0</v>
      </c>
      <c r="M11" s="154">
        <f>IF('YR 1 IS'!K9=0,L11,L11-'YR 1 CF'!L12)</f>
        <v>0</v>
      </c>
      <c r="N11" s="154">
        <f>IF('YR 1 IS'!L9=0,M11,M11-'YR 1 CF'!M12)</f>
        <v>0</v>
      </c>
      <c r="O11" s="154">
        <f>IF('YR 1 IS'!M9=0,N11,N11-'YR 1 CF'!N12)</f>
        <v>0</v>
      </c>
    </row>
    <row r="12" spans="1:15" ht="18">
      <c r="B12" s="19" t="s">
        <v>0</v>
      </c>
      <c r="C12" s="21" t="s">
        <v>1</v>
      </c>
      <c r="D12" s="207" t="s">
        <v>1</v>
      </c>
      <c r="E12" s="207" t="s">
        <v>1</v>
      </c>
      <c r="F12" s="207" t="s">
        <v>1</v>
      </c>
      <c r="G12" s="207" t="s">
        <v>1</v>
      </c>
      <c r="H12" s="207" t="s">
        <v>1</v>
      </c>
      <c r="I12" s="207" t="s">
        <v>1</v>
      </c>
      <c r="J12" s="207" t="s">
        <v>1</v>
      </c>
      <c r="K12" s="207" t="s">
        <v>1</v>
      </c>
      <c r="L12" s="207" t="s">
        <v>1</v>
      </c>
      <c r="M12" s="207" t="s">
        <v>1</v>
      </c>
      <c r="N12" s="207" t="s">
        <v>1</v>
      </c>
      <c r="O12" s="207" t="s">
        <v>1</v>
      </c>
    </row>
    <row r="13" spans="1:15" ht="18">
      <c r="A13" s="14" t="s">
        <v>19</v>
      </c>
      <c r="B13" s="23"/>
      <c r="C13" s="154">
        <f>SUM(C7:C11)</f>
        <v>0</v>
      </c>
      <c r="D13" s="154">
        <f t="shared" ref="D13:O13" si="1">SUM(D7:D11)</f>
        <v>0</v>
      </c>
      <c r="E13" s="154">
        <f t="shared" si="1"/>
        <v>0</v>
      </c>
      <c r="F13" s="154">
        <f t="shared" si="1"/>
        <v>0</v>
      </c>
      <c r="G13" s="154">
        <f t="shared" si="1"/>
        <v>0</v>
      </c>
      <c r="H13" s="154">
        <f t="shared" si="1"/>
        <v>0</v>
      </c>
      <c r="I13" s="154">
        <f t="shared" si="1"/>
        <v>0</v>
      </c>
      <c r="J13" s="154">
        <f t="shared" si="1"/>
        <v>0</v>
      </c>
      <c r="K13" s="154">
        <f t="shared" si="1"/>
        <v>0</v>
      </c>
      <c r="L13" s="154">
        <f t="shared" si="1"/>
        <v>0</v>
      </c>
      <c r="M13" s="154">
        <f t="shared" si="1"/>
        <v>0</v>
      </c>
      <c r="N13" s="154">
        <f t="shared" si="1"/>
        <v>0</v>
      </c>
      <c r="O13" s="154">
        <f t="shared" si="1"/>
        <v>0</v>
      </c>
    </row>
    <row r="14" spans="1:15" ht="18">
      <c r="A14" s="14"/>
      <c r="B14" s="23"/>
      <c r="C14" s="154"/>
      <c r="D14" s="154"/>
      <c r="E14" s="159"/>
      <c r="F14" s="159"/>
      <c r="G14" s="159"/>
      <c r="H14" s="206"/>
      <c r="I14" s="206"/>
    </row>
    <row r="15" spans="1:15" ht="18">
      <c r="A15" s="76" t="s">
        <v>20</v>
      </c>
      <c r="B15" s="23"/>
      <c r="C15" s="11"/>
      <c r="D15" s="11"/>
      <c r="E15" s="157"/>
      <c r="F15" s="157"/>
      <c r="G15" s="206"/>
      <c r="H15" s="206"/>
      <c r="I15" s="206"/>
    </row>
    <row r="16" spans="1:15" ht="18">
      <c r="A16" s="14" t="s">
        <v>256</v>
      </c>
      <c r="B16" s="23"/>
      <c r="C16" s="222"/>
      <c r="D16" s="154">
        <f>IF('YR 1 IS'!B9=0,C16,C16-'YR 1 CF'!C22)</f>
        <v>0</v>
      </c>
      <c r="E16" s="154">
        <f>IF('YR 1 IS'!C9=0,D16,D16-'YR 1 CF'!D22)</f>
        <v>0</v>
      </c>
      <c r="F16" s="154">
        <f>IF('YR 1 IS'!D9=0,E16,E16-'YR 1 CF'!E22)</f>
        <v>0</v>
      </c>
      <c r="G16" s="154">
        <f>IF('YR 1 IS'!E9=0,F16,F16-'YR 1 CF'!F22)</f>
        <v>0</v>
      </c>
      <c r="H16" s="154">
        <f>IF('YR 1 IS'!F9=0,G16,G16-'YR 1 CF'!G22)</f>
        <v>0</v>
      </c>
      <c r="I16" s="154">
        <f>IF('YR 1 IS'!G9=0,H16,H16-'YR 1 CF'!H22)</f>
        <v>0</v>
      </c>
      <c r="J16" s="154">
        <f>IF('YR 1 IS'!H9=0,I16,I16-'YR 1 CF'!I22)</f>
        <v>0</v>
      </c>
      <c r="K16" s="154">
        <f>IF('YR 1 IS'!I9=0,J16,J16-'YR 1 CF'!J22)</f>
        <v>0</v>
      </c>
      <c r="L16" s="154">
        <f>IF('YR 1 IS'!J9=0,K16,K16-'YR 1 CF'!K22)</f>
        <v>0</v>
      </c>
      <c r="M16" s="154">
        <f>IF('YR 1 IS'!K9=0,L16,L16-'YR 1 CF'!L22)</f>
        <v>0</v>
      </c>
      <c r="N16" s="154">
        <f>IF('YR 1 IS'!L9=0,M16,M16-'YR 1 CF'!M22)</f>
        <v>0</v>
      </c>
      <c r="O16" s="154">
        <f>IF('YR 1 IS'!M9=0,N16,N16-'YR 1 CF'!N22)</f>
        <v>0</v>
      </c>
    </row>
    <row r="17" spans="1:16" ht="18">
      <c r="A17" s="14" t="s">
        <v>257</v>
      </c>
      <c r="B17" s="23"/>
      <c r="C17" s="222"/>
      <c r="D17" s="154">
        <f>C17-'YR 1 IS'!B18</f>
        <v>0</v>
      </c>
      <c r="E17" s="154">
        <f>D17-'YR 1 IS'!C18</f>
        <v>0</v>
      </c>
      <c r="F17" s="154">
        <f>E17-'YR 1 IS'!D18</f>
        <v>0</v>
      </c>
      <c r="G17" s="154">
        <f>F17-'YR 1 IS'!E18</f>
        <v>0</v>
      </c>
      <c r="H17" s="154">
        <f>G17-'YR 1 IS'!F18</f>
        <v>0</v>
      </c>
      <c r="I17" s="154">
        <f>H17-'YR 1 IS'!G18</f>
        <v>0</v>
      </c>
      <c r="J17" s="154">
        <f>I17-'YR 1 IS'!H18</f>
        <v>0</v>
      </c>
      <c r="K17" s="154">
        <f>J17-'YR 1 IS'!I18</f>
        <v>0</v>
      </c>
      <c r="L17" s="154">
        <f>K17-'YR 1 IS'!J18</f>
        <v>0</v>
      </c>
      <c r="M17" s="154">
        <f>L17-'YR 1 IS'!K18</f>
        <v>0</v>
      </c>
      <c r="N17" s="154">
        <f>M17-'YR 1 IS'!L18</f>
        <v>0</v>
      </c>
      <c r="O17" s="154">
        <f>N17-'YR 1 IS'!M18</f>
        <v>0</v>
      </c>
      <c r="P17" s="154"/>
    </row>
    <row r="18" spans="1:16" ht="18">
      <c r="A18" s="14"/>
      <c r="B18" s="25" t="s">
        <v>0</v>
      </c>
      <c r="C18" s="21" t="s">
        <v>1</v>
      </c>
      <c r="D18" s="21" t="s">
        <v>1</v>
      </c>
      <c r="E18" s="207" t="s">
        <v>1</v>
      </c>
      <c r="F18" s="21" t="s">
        <v>1</v>
      </c>
      <c r="G18" s="207" t="s">
        <v>1</v>
      </c>
      <c r="H18" s="21" t="s">
        <v>1</v>
      </c>
      <c r="I18" s="207" t="s">
        <v>1</v>
      </c>
      <c r="J18" s="21" t="s">
        <v>1</v>
      </c>
      <c r="K18" s="21" t="s">
        <v>1</v>
      </c>
      <c r="L18" s="21" t="s">
        <v>1</v>
      </c>
      <c r="M18" s="21" t="s">
        <v>1</v>
      </c>
      <c r="N18" s="21" t="s">
        <v>1</v>
      </c>
      <c r="O18" s="21" t="s">
        <v>1</v>
      </c>
    </row>
    <row r="19" spans="1:16" ht="18">
      <c r="A19" s="14" t="s">
        <v>21</v>
      </c>
      <c r="B19" s="15"/>
      <c r="C19" s="154">
        <f t="shared" ref="C19:O19" si="2">SUM(C16:C17)</f>
        <v>0</v>
      </c>
      <c r="D19" s="154">
        <f t="shared" si="2"/>
        <v>0</v>
      </c>
      <c r="E19" s="154">
        <f t="shared" si="2"/>
        <v>0</v>
      </c>
      <c r="F19" s="154">
        <f t="shared" si="2"/>
        <v>0</v>
      </c>
      <c r="G19" s="154">
        <f t="shared" si="2"/>
        <v>0</v>
      </c>
      <c r="H19" s="154">
        <f t="shared" si="2"/>
        <v>0</v>
      </c>
      <c r="I19" s="154">
        <f t="shared" si="2"/>
        <v>0</v>
      </c>
      <c r="J19" s="154">
        <f t="shared" si="2"/>
        <v>0</v>
      </c>
      <c r="K19" s="154">
        <f t="shared" si="2"/>
        <v>0</v>
      </c>
      <c r="L19" s="154">
        <f t="shared" si="2"/>
        <v>0</v>
      </c>
      <c r="M19" s="154">
        <f t="shared" si="2"/>
        <v>0</v>
      </c>
      <c r="N19" s="154">
        <f t="shared" si="2"/>
        <v>0</v>
      </c>
      <c r="O19" s="154">
        <f t="shared" si="2"/>
        <v>0</v>
      </c>
    </row>
    <row r="20" spans="1:16" ht="18">
      <c r="A20" s="14"/>
      <c r="B20" s="15"/>
      <c r="C20" s="154"/>
      <c r="D20" s="154"/>
      <c r="E20" s="159"/>
      <c r="F20" s="159"/>
      <c r="G20" s="159"/>
      <c r="H20" s="206"/>
      <c r="I20" s="206"/>
    </row>
    <row r="21" spans="1:16" ht="18">
      <c r="A21" s="76" t="s">
        <v>82</v>
      </c>
      <c r="B21" s="15"/>
      <c r="C21" s="154"/>
      <c r="D21" s="154"/>
      <c r="E21" s="159"/>
      <c r="F21" s="159"/>
      <c r="G21" s="159"/>
      <c r="H21" s="206"/>
      <c r="I21" s="206"/>
    </row>
    <row r="22" spans="1:16" ht="18">
      <c r="A22" s="14" t="s">
        <v>266</v>
      </c>
      <c r="B22" s="15"/>
      <c r="C22" s="222"/>
      <c r="D22" s="154">
        <f>IF('YR 1 IS'!B9=0,C22,C22-'YR 1 CF'!C21)</f>
        <v>0</v>
      </c>
      <c r="E22" s="154">
        <f>IF('YR 1 IS'!C9=0,D22,D22-'YR 1 CF'!D21)</f>
        <v>0</v>
      </c>
      <c r="F22" s="154">
        <f>IF('YR 1 IS'!D9=0,E22,E22-'YR 1 CF'!E21)</f>
        <v>0</v>
      </c>
      <c r="G22" s="154">
        <f>IF('YR 1 IS'!E9=0,F22,F22-'YR 1 CF'!F21)</f>
        <v>0</v>
      </c>
      <c r="H22" s="154">
        <f>IF('YR 1 IS'!F9=0,G22,G22-'YR 1 CF'!G21)</f>
        <v>0</v>
      </c>
      <c r="I22" s="154">
        <f>IF('YR 1 IS'!G9=0,H22,H22-'YR 1 CF'!H21)</f>
        <v>0</v>
      </c>
      <c r="J22" s="154">
        <f>IF('YR 1 IS'!H9=0,I22,I22-'YR 1 CF'!I21)</f>
        <v>0</v>
      </c>
      <c r="K22" s="154">
        <f>IF('YR 1 IS'!I9=0,J22,J22-'YR 1 CF'!J21)</f>
        <v>0</v>
      </c>
      <c r="L22" s="154">
        <f>IF('YR 1 IS'!J9=0,K22,K22-'YR 1 CF'!K21)</f>
        <v>0</v>
      </c>
      <c r="M22" s="154">
        <f>IF('YR 1 IS'!K9=0,L22,L22-'YR 1 CF'!L21)</f>
        <v>0</v>
      </c>
      <c r="N22" s="154">
        <f>IF('YR 1 IS'!L9=0,M22,M22-'YR 1 CF'!M21)</f>
        <v>0</v>
      </c>
      <c r="O22" s="154">
        <f>IF('YR 1 IS'!M9=0,N22,N22-'YR 1 CF'!N21)</f>
        <v>0</v>
      </c>
    </row>
    <row r="23" spans="1:16" ht="18">
      <c r="A23" s="14" t="s">
        <v>268</v>
      </c>
      <c r="B23" s="15"/>
      <c r="C23" s="222"/>
      <c r="D23" s="154">
        <f>IF('YR 1 IS'!B9=0,C23,C23-'YR 1 CF'!C23)</f>
        <v>0</v>
      </c>
      <c r="E23" s="154">
        <f>IF('YR 1 IS'!C9=0,D23,D23-'YR 1 CF'!D23)</f>
        <v>0</v>
      </c>
      <c r="F23" s="154">
        <f>IF('YR 1 IS'!D9=0,E23,E23-'YR 1 CF'!E23)</f>
        <v>0</v>
      </c>
      <c r="G23" s="154">
        <f>IF('YR 1 IS'!E9=0,F23,F23-'YR 1 CF'!F23)</f>
        <v>0</v>
      </c>
      <c r="H23" s="154">
        <f>IF('YR 1 IS'!F9=0,G23,G23-'YR 1 CF'!G23)</f>
        <v>0</v>
      </c>
      <c r="I23" s="154">
        <f>IF('YR 1 IS'!G9=0,H23,H23-'YR 1 CF'!H23)</f>
        <v>0</v>
      </c>
      <c r="J23" s="154">
        <f>IF('YR 1 IS'!H9=0,I23,I23-'YR 1 CF'!I23)</f>
        <v>0</v>
      </c>
      <c r="K23" s="154">
        <f>IF('YR 1 IS'!I9=0,J23,J23-'YR 1 CF'!J23)</f>
        <v>0</v>
      </c>
      <c r="L23" s="154">
        <f>IF('YR 1 IS'!J9=0,K23,K23-'YR 1 CF'!K23)</f>
        <v>0</v>
      </c>
      <c r="M23" s="154">
        <f>IF('YR 1 IS'!K9=0,L23,L23-'YR 1 CF'!L23)</f>
        <v>0</v>
      </c>
      <c r="N23" s="154">
        <f>IF('YR 1 IS'!L9=0,M23,M23-'YR 1 CF'!M23)</f>
        <v>0</v>
      </c>
      <c r="O23" s="154">
        <f>IF('YR 1 IS'!M9=0,N23,N23-'YR 1 CF'!N23)</f>
        <v>0</v>
      </c>
    </row>
    <row r="24" spans="1:16" ht="18">
      <c r="A24" s="14" t="s">
        <v>90</v>
      </c>
      <c r="B24" s="15"/>
      <c r="C24" s="222"/>
      <c r="D24" s="154">
        <f>C24-'YR 1 IS'!B16</f>
        <v>0</v>
      </c>
      <c r="E24" s="154">
        <f>D24-'YR 1 IS'!C16</f>
        <v>0</v>
      </c>
      <c r="F24" s="154">
        <f>E24-'YR 1 IS'!D16</f>
        <v>0</v>
      </c>
      <c r="G24" s="154">
        <f>F24-'YR 1 IS'!E16</f>
        <v>0</v>
      </c>
      <c r="H24" s="154">
        <f>G24-'YR 1 IS'!F16</f>
        <v>0</v>
      </c>
      <c r="I24" s="154">
        <f>H24-'YR 1 IS'!G16</f>
        <v>0</v>
      </c>
      <c r="J24" s="154">
        <f>I24-'YR 1 IS'!H16</f>
        <v>0</v>
      </c>
      <c r="K24" s="154">
        <f>J24-'YR 1 IS'!I16</f>
        <v>0</v>
      </c>
      <c r="L24" s="154">
        <f>K24-'YR 1 IS'!J16</f>
        <v>0</v>
      </c>
      <c r="M24" s="154">
        <f>L24-'YR 1 IS'!K16</f>
        <v>0</v>
      </c>
      <c r="N24" s="154">
        <f>M24-'YR 1 IS'!L16</f>
        <v>0</v>
      </c>
      <c r="O24" s="154">
        <f>N24-'YR 1 IS'!M16</f>
        <v>0</v>
      </c>
    </row>
    <row r="25" spans="1:16" ht="18">
      <c r="A25" s="14"/>
      <c r="B25" s="15"/>
      <c r="C25" s="21" t="s">
        <v>1</v>
      </c>
      <c r="D25" s="21" t="s">
        <v>1</v>
      </c>
      <c r="E25" s="207" t="s">
        <v>1</v>
      </c>
      <c r="F25" s="21" t="s">
        <v>1</v>
      </c>
      <c r="G25" s="207" t="s">
        <v>1</v>
      </c>
      <c r="H25" s="21" t="s">
        <v>1</v>
      </c>
      <c r="I25" s="207" t="s">
        <v>1</v>
      </c>
      <c r="J25" s="21" t="s">
        <v>1</v>
      </c>
      <c r="K25" s="21" t="s">
        <v>1</v>
      </c>
      <c r="L25" s="21" t="s">
        <v>1</v>
      </c>
      <c r="M25" s="21" t="s">
        <v>1</v>
      </c>
      <c r="N25" s="21" t="s">
        <v>1</v>
      </c>
      <c r="O25" s="21" t="s">
        <v>1</v>
      </c>
    </row>
    <row r="26" spans="1:16" ht="18">
      <c r="A26" s="14" t="s">
        <v>83</v>
      </c>
      <c r="B26" s="15"/>
      <c r="C26" s="154">
        <f t="shared" ref="C26:O26" si="3">SUM(C22:C24)</f>
        <v>0</v>
      </c>
      <c r="D26" s="154">
        <f t="shared" si="3"/>
        <v>0</v>
      </c>
      <c r="E26" s="154">
        <f t="shared" si="3"/>
        <v>0</v>
      </c>
      <c r="F26" s="154">
        <f t="shared" si="3"/>
        <v>0</v>
      </c>
      <c r="G26" s="154">
        <f t="shared" si="3"/>
        <v>0</v>
      </c>
      <c r="H26" s="154">
        <f t="shared" si="3"/>
        <v>0</v>
      </c>
      <c r="I26" s="154">
        <f t="shared" si="3"/>
        <v>0</v>
      </c>
      <c r="J26" s="154">
        <f t="shared" si="3"/>
        <v>0</v>
      </c>
      <c r="K26" s="154">
        <f t="shared" si="3"/>
        <v>0</v>
      </c>
      <c r="L26" s="154">
        <f t="shared" si="3"/>
        <v>0</v>
      </c>
      <c r="M26" s="154">
        <f t="shared" si="3"/>
        <v>0</v>
      </c>
      <c r="N26" s="154">
        <f t="shared" si="3"/>
        <v>0</v>
      </c>
      <c r="O26" s="154">
        <f t="shared" si="3"/>
        <v>0</v>
      </c>
    </row>
    <row r="27" spans="1:16" ht="18">
      <c r="A27" s="14"/>
      <c r="B27" s="15"/>
      <c r="C27" s="24"/>
      <c r="D27" s="14"/>
      <c r="E27" s="208"/>
      <c r="F27" s="205"/>
      <c r="G27" s="208"/>
      <c r="H27" s="191"/>
      <c r="I27" s="191"/>
    </row>
    <row r="28" spans="1:16" ht="18">
      <c r="A28" s="14"/>
      <c r="B28" s="15"/>
      <c r="C28" s="77" t="s">
        <v>1</v>
      </c>
      <c r="D28" s="77" t="s">
        <v>1</v>
      </c>
      <c r="E28" s="209" t="s">
        <v>1</v>
      </c>
      <c r="F28" s="77" t="s">
        <v>1</v>
      </c>
      <c r="G28" s="209" t="s">
        <v>1</v>
      </c>
      <c r="H28" s="77" t="s">
        <v>1</v>
      </c>
      <c r="I28" s="209" t="s">
        <v>1</v>
      </c>
      <c r="J28" s="77" t="s">
        <v>1</v>
      </c>
      <c r="K28" s="77" t="s">
        <v>1</v>
      </c>
      <c r="L28" s="77" t="s">
        <v>1</v>
      </c>
      <c r="M28" s="77" t="s">
        <v>1</v>
      </c>
      <c r="N28" s="77" t="s">
        <v>1</v>
      </c>
      <c r="O28" s="77" t="s">
        <v>1</v>
      </c>
    </row>
    <row r="29" spans="1:16" ht="18.75">
      <c r="A29" s="26" t="s">
        <v>22</v>
      </c>
      <c r="B29" s="16"/>
      <c r="C29" s="155">
        <f t="shared" ref="C29:O29" si="4">SUM(C13+C19+C26)</f>
        <v>0</v>
      </c>
      <c r="D29" s="155">
        <f t="shared" si="4"/>
        <v>0</v>
      </c>
      <c r="E29" s="155">
        <f t="shared" si="4"/>
        <v>0</v>
      </c>
      <c r="F29" s="155">
        <f t="shared" si="4"/>
        <v>0</v>
      </c>
      <c r="G29" s="155">
        <f t="shared" si="4"/>
        <v>0</v>
      </c>
      <c r="H29" s="155">
        <f t="shared" si="4"/>
        <v>0</v>
      </c>
      <c r="I29" s="155">
        <f t="shared" si="4"/>
        <v>0</v>
      </c>
      <c r="J29" s="155">
        <f t="shared" si="4"/>
        <v>0</v>
      </c>
      <c r="K29" s="155">
        <f t="shared" si="4"/>
        <v>0</v>
      </c>
      <c r="L29" s="155">
        <f t="shared" si="4"/>
        <v>0</v>
      </c>
      <c r="M29" s="155">
        <f t="shared" si="4"/>
        <v>0</v>
      </c>
      <c r="N29" s="155">
        <f t="shared" si="4"/>
        <v>0</v>
      </c>
      <c r="O29" s="155">
        <f t="shared" si="4"/>
        <v>0</v>
      </c>
    </row>
    <row r="30" spans="1:16" ht="18.75">
      <c r="A30" s="26"/>
      <c r="B30" s="16"/>
      <c r="C30" s="29" t="s">
        <v>52</v>
      </c>
      <c r="D30" s="29" t="s">
        <v>52</v>
      </c>
      <c r="E30" s="210" t="s">
        <v>52</v>
      </c>
      <c r="F30" s="29" t="s">
        <v>52</v>
      </c>
      <c r="G30" s="210" t="s">
        <v>52</v>
      </c>
      <c r="H30" s="29" t="s">
        <v>52</v>
      </c>
      <c r="I30" s="210" t="s">
        <v>52</v>
      </c>
      <c r="J30" s="29" t="s">
        <v>52</v>
      </c>
      <c r="K30" s="29" t="s">
        <v>52</v>
      </c>
      <c r="L30" s="29" t="s">
        <v>52</v>
      </c>
      <c r="M30" s="29" t="s">
        <v>52</v>
      </c>
      <c r="N30" s="29" t="s">
        <v>52</v>
      </c>
      <c r="O30" s="29" t="s">
        <v>52</v>
      </c>
    </row>
    <row r="31" spans="1:16" ht="18.75">
      <c r="A31" s="26"/>
      <c r="B31" s="16"/>
      <c r="C31" s="29"/>
      <c r="D31" s="26"/>
      <c r="E31" s="210"/>
      <c r="F31" s="211"/>
      <c r="G31" s="210"/>
      <c r="H31" s="191"/>
      <c r="I31" s="191"/>
    </row>
    <row r="32" spans="1:16" ht="18.75">
      <c r="A32" s="76" t="s">
        <v>38</v>
      </c>
      <c r="B32" s="16"/>
      <c r="E32" s="191"/>
      <c r="F32" s="191"/>
      <c r="G32" s="191"/>
      <c r="H32" s="191"/>
      <c r="I32" s="191"/>
    </row>
    <row r="33" spans="1:15" ht="18.75">
      <c r="A33" t="s">
        <v>258</v>
      </c>
      <c r="B33" s="16"/>
      <c r="C33" s="223"/>
      <c r="D33" s="159">
        <f>SUM('Existing Loan Amortizations'!C15:C26)+IF('Loan Amortization 1'!C10&lt;=1,SUM('Loan Amortization 1'!D15:D26),0)+IF('Loan Amortization 2'!C10&lt;=1,SUM('Loan Amortization 2'!D15:D26),0)+IF('Loan Amortization 3'!C10&lt;=1,SUM('Loan Amortization 3'!D15:D26),0)</f>
        <v>0</v>
      </c>
      <c r="E33" s="225">
        <f>SUM('Existing Loan Amortizations'!C16:C27)+IF('Loan Amortization 1'!C10&lt;=2,SUM('Loan Amortization 1'!D16:D27),0)+IF('Loan Amortization 2'!C10&lt;=2,SUM('Loan Amortization 2'!D16:D27),0)+IF('Loan Amortization 3'!C10&lt;=2,SUM('Loan Amortization 3'!D16:D27),0)</f>
        <v>0</v>
      </c>
      <c r="F33" s="159">
        <f>SUM('Existing Loan Amortizations'!C17:C28)+IF('Loan Amortization 1'!C10&lt;=3,SUM('Loan Amortization 1'!D17:D28),0)+IF('Loan Amortization 2'!C10&lt;=3,SUM('Loan Amortization 2'!D17:D28),0)+IF('Loan Amortization 3'!C10&lt;=3,SUM('Loan Amortization 3'!D17:D28),0)</f>
        <v>0</v>
      </c>
      <c r="G33" s="225">
        <f>SUM('Existing Loan Amortizations'!C18:C29)+IF('Loan Amortization 1'!C10&lt;=4,SUM('Loan Amortization 1'!D18:D29),0)+IF('Loan Amortization 2'!C10&lt;=4,SUM('Loan Amortization 2'!D18:D29),0)+IF('Loan Amortization 3'!C10&lt;=4,SUM('Loan Amortization 3'!D18:D29),0)</f>
        <v>0</v>
      </c>
      <c r="H33" s="226">
        <f>SUM('Existing Loan Amortizations'!C19:C30)+IF('Loan Amortization 1'!C10&lt;=5,SUM('Loan Amortization 1'!D19:D30),0)+IF('Loan Amortization 2'!C10&lt;=5,SUM('Loan Amortization 2'!D19:D30),0)+IF('Loan Amortization 3'!C10&lt;=5,SUM('Loan Amortization 3'!D19:D30),0)</f>
        <v>0</v>
      </c>
      <c r="I33" s="226">
        <f>SUM('Existing Loan Amortizations'!C20:C31)+IF('Loan Amortization 1'!C10&lt;=6,SUM('Loan Amortization 1'!D20:D31),0)+IF('Loan Amortization 2'!C10&lt;=6,SUM('Loan Amortization 2'!D20:D31),0)+IF('Loan Amortization 3'!C10&lt;=6,SUM('Loan Amortization 3'!D20:D31),0)</f>
        <v>0</v>
      </c>
      <c r="J33" s="226">
        <f>SUM('Existing Loan Amortizations'!C21:C32)+IF('Loan Amortization 1'!C10&lt;=7,SUM('Loan Amortization 1'!D21:D32),0)+IF('Loan Amortization 2'!C10&lt;=7,SUM('Loan Amortization 2'!D21:D32),0)+IF('Loan Amortization 3'!C10&lt;=7,SUM('Loan Amortization 3'!D21:D32),0)</f>
        <v>0</v>
      </c>
      <c r="K33" s="226">
        <f>SUM('Existing Loan Amortizations'!C22:C33)+IF('Loan Amortization 1'!C10&lt;=8,SUM('Loan Amortization 1'!D22:D33),0)+IF('Loan Amortization 2'!C10&lt;=8,SUM('Loan Amortization 2'!D22:D33),0)+IF('Loan Amortization 3'!C10&lt;=8,SUM('Loan Amortization 3'!D22:D33),0)</f>
        <v>0</v>
      </c>
      <c r="L33" s="226">
        <f>SUM('Existing Loan Amortizations'!C23:C34)+IF('Loan Amortization 1'!C10&lt;=9,SUM('Loan Amortization 1'!D23:D34),0)+IF('Loan Amortization 2'!C10&lt;=9,SUM('Loan Amortization 2'!D23:D34),0)+IF('Loan Amortization 3'!C10&lt;=9,SUM('Loan Amortization 3'!D23:D34),0)</f>
        <v>0</v>
      </c>
      <c r="M33" s="226">
        <f>SUM('Existing Loan Amortizations'!C24:C35)+IF('Loan Amortization 1'!C10&lt;=10,SUM('Loan Amortization 1'!D24:D35),0)+IF('Loan Amortization 2'!C10&lt;=10,SUM('Loan Amortization 2'!D24:D35),0)+IF('Loan Amortization 3'!C10&lt;=10,SUM('Loan Amortization 3'!D24:D35),0)</f>
        <v>0</v>
      </c>
      <c r="N33" s="226">
        <f>SUM('Existing Loan Amortizations'!C25:C36)+IF('Loan Amortization 1'!C10&lt;=11,SUM('Loan Amortization 1'!D25:D36),0)+IF('Loan Amortization 2'!C10&lt;=11,SUM('Loan Amortization 2'!D25:D36),0)+IF('Loan Amortization 3'!C10&lt;=11,SUM('Loan Amortization 3'!D25:D36),0)</f>
        <v>0</v>
      </c>
      <c r="O33" s="226">
        <f>SUM('Existing Loan Amortizations'!C26:C37)+IF('Loan Amortization 1'!C10&lt;=12,SUM('Loan Amortization 1'!D26:D37),0)+IF('Loan Amortization 2'!C10&lt;=12,SUM('Loan Amortization 2'!D26:D37),0)+IF('Loan Amortization 3'!C10&lt;=12,SUM('Loan Amortization 3'!D26:D37),0)</f>
        <v>0</v>
      </c>
    </row>
    <row r="34" spans="1:15" ht="18.75">
      <c r="A34" s="213" t="s">
        <v>259</v>
      </c>
      <c r="B34" s="16"/>
      <c r="C34" s="223"/>
      <c r="D34" s="159">
        <f>IF('YR 1 IS'!B9=0,C34,C34+'YR 1 CF'!C29)</f>
        <v>0</v>
      </c>
      <c r="E34" s="159">
        <f>IF('YR 1 IS'!C9=0,D34,D34+'YR 1 CF'!D29)</f>
        <v>0</v>
      </c>
      <c r="F34" s="159">
        <f>IF('YR 1 IS'!D9=0,E34,E34+'YR 1 CF'!E29)</f>
        <v>0</v>
      </c>
      <c r="G34" s="159">
        <f>IF('YR 1 IS'!E9=0,F34,F34+'YR 1 CF'!F29)</f>
        <v>0</v>
      </c>
      <c r="H34" s="159">
        <f>IF('YR 1 IS'!F9=0,G34,G34+'YR 1 CF'!G29)</f>
        <v>0</v>
      </c>
      <c r="I34" s="159">
        <f>IF('YR 1 IS'!G9=0,H34,H34+'YR 1 CF'!H29)</f>
        <v>0</v>
      </c>
      <c r="J34" s="159">
        <f>IF('YR 1 IS'!H9=0,I34,I34+'YR 1 CF'!I29)</f>
        <v>0</v>
      </c>
      <c r="K34" s="159">
        <f>IF('YR 1 IS'!I9=0,J34,J34+'YR 1 CF'!J29)</f>
        <v>0</v>
      </c>
      <c r="L34" s="159">
        <f>IF('YR 1 IS'!J9=0,K34,K34+'YR 1 CF'!K29)</f>
        <v>0</v>
      </c>
      <c r="M34" s="159">
        <f>IF('YR 1 IS'!K9=0,L34,L34+'YR 1 CF'!L29)</f>
        <v>0</v>
      </c>
      <c r="N34" s="159">
        <f>IF('YR 1 IS'!L9=0,M34,M34+'YR 1 CF'!M29)</f>
        <v>0</v>
      </c>
      <c r="O34" s="159">
        <f>IF('YR 1 IS'!M9=0,N34,N34+'YR 1 CF'!N29)</f>
        <v>0</v>
      </c>
    </row>
    <row r="35" spans="1:15" ht="18.75">
      <c r="A35" s="343" t="s">
        <v>260</v>
      </c>
      <c r="B35" s="16"/>
      <c r="C35" s="223"/>
      <c r="D35" s="227">
        <f>IF('YR 1 IS'!B9=0,C35,C35+'YR 1 CF'!C30)</f>
        <v>0</v>
      </c>
      <c r="E35" s="227">
        <f>IF('YR 1 IS'!C9=0,D35,D35+'YR 1 CF'!D30)</f>
        <v>0</v>
      </c>
      <c r="F35" s="227">
        <f>IF('YR 1 IS'!D9=0,E35,E35+'YR 1 CF'!E30)</f>
        <v>0</v>
      </c>
      <c r="G35" s="227">
        <f>IF('YR 1 IS'!E9=0,F35,F35+'YR 1 CF'!F30)</f>
        <v>0</v>
      </c>
      <c r="H35" s="227">
        <f>IF('YR 1 IS'!F9=0,G35,G35+'YR 1 CF'!G30)</f>
        <v>0</v>
      </c>
      <c r="I35" s="227">
        <f>IF('YR 1 IS'!G9=0,H35,H35+'YR 1 CF'!H30)</f>
        <v>0</v>
      </c>
      <c r="J35" s="227">
        <f>IF('YR 1 IS'!H9=0,I35,I35+'YR 1 CF'!I30)</f>
        <v>0</v>
      </c>
      <c r="K35" s="227">
        <f>IF('YR 1 IS'!I9=0,J35,J35+'YR 1 CF'!J30)</f>
        <v>0</v>
      </c>
      <c r="L35" s="227">
        <f>IF('YR 1 IS'!J9=0,K35,K35+'YR 1 CF'!K30)</f>
        <v>0</v>
      </c>
      <c r="M35" s="227">
        <f>IF('YR 1 IS'!K9=0,L35,L35+'YR 1 CF'!L30)</f>
        <v>0</v>
      </c>
      <c r="N35" s="227">
        <f>IF('YR 1 IS'!L9=0,M35,M35+'YR 1 CF'!M30)</f>
        <v>0</v>
      </c>
      <c r="O35" s="227">
        <f>IF('YR 1 IS'!M9=0,N35,N35+'YR 1 CF'!N30)</f>
        <v>0</v>
      </c>
    </row>
    <row r="36" spans="1:15" ht="18.75">
      <c r="A36" s="334" t="s">
        <v>333</v>
      </c>
      <c r="B36" s="16"/>
      <c r="C36" s="223"/>
      <c r="D36" s="154">
        <f>IF('YR 1 IS'!B9=0,C36,(('YR 1 IS'!B31+'YR 1 IS'!B33)*0.25))</f>
        <v>0</v>
      </c>
      <c r="E36" s="154">
        <f>IF('YR 1 IS'!C9=0,D36,(('YR 1 IS'!C31+'YR 1 IS'!C33)*0.25))</f>
        <v>0</v>
      </c>
      <c r="F36" s="154">
        <f>IF('YR 1 IS'!D9=0,E36,(('YR 1 IS'!D31+'YR 1 IS'!D33)*0.25))</f>
        <v>0</v>
      </c>
      <c r="G36" s="154">
        <f>IF('YR 1 IS'!E9=0,F36,(('YR 1 IS'!E31+'YR 1 IS'!E33)*0.25))</f>
        <v>0</v>
      </c>
      <c r="H36" s="154">
        <f>IF('YR 1 IS'!F9=0,G36,(('YR 1 IS'!F31+'YR 1 IS'!F33)*0.25))</f>
        <v>0</v>
      </c>
      <c r="I36" s="154">
        <f>IF('YR 1 IS'!G9=0,H36,(('YR 1 IS'!G31+'YR 1 IS'!G33)*0.25))</f>
        <v>0</v>
      </c>
      <c r="J36" s="154">
        <f>IF('YR 1 IS'!H9=0,I36,(('YR 1 IS'!H31+'YR 1 IS'!H33)*0.25))</f>
        <v>0</v>
      </c>
      <c r="K36" s="154">
        <f>IF('YR 1 IS'!I9=0,J36,(('YR 1 IS'!I31+'YR 1 IS'!I33)*0.25))</f>
        <v>0</v>
      </c>
      <c r="L36" s="154">
        <f>IF('YR 1 IS'!J9=0,K36,(('YR 1 IS'!J31+'YR 1 IS'!J33)*0.25))</f>
        <v>0</v>
      </c>
      <c r="M36" s="154">
        <f>IF('YR 1 IS'!K9=0,L36,(('YR 1 IS'!K31+'YR 1 IS'!K33)*0.25))</f>
        <v>0</v>
      </c>
      <c r="N36" s="154">
        <f>IF('YR 1 IS'!L9=0,M36,(('YR 1 IS'!L31+'YR 1 IS'!L33)*0.25))</f>
        <v>0</v>
      </c>
      <c r="O36" s="154">
        <f>IF('YR 1 IS'!M9=0,N36,(('YR 1 IS'!M31+'YR 1 IS'!M33)*0.25))</f>
        <v>0</v>
      </c>
    </row>
    <row r="37" spans="1:15" ht="18.75">
      <c r="A37" s="86" t="s">
        <v>334</v>
      </c>
      <c r="B37" s="16"/>
      <c r="C37" s="223"/>
      <c r="D37" s="154">
        <f>IF('YR 1 IS'!B9=0,C37,C37+'YR 1 CF'!C15)</f>
        <v>0</v>
      </c>
      <c r="E37" s="154">
        <f>IF('YR 1 IS'!C9=0,D37,D37+'YR 1 CF'!D15)</f>
        <v>0</v>
      </c>
      <c r="F37" s="154">
        <f>IF('YR 1 IS'!D9=0,E37,E37+'YR 1 CF'!E15)</f>
        <v>0</v>
      </c>
      <c r="G37" s="154">
        <f>IF('YR 1 IS'!E9=0,F37,F37+'YR 1 CF'!F15)</f>
        <v>0</v>
      </c>
      <c r="H37" s="154">
        <f>IF('YR 1 IS'!F9=0,G37,G37+'YR 1 CF'!G15)</f>
        <v>0</v>
      </c>
      <c r="I37" s="154">
        <f>IF('YR 1 IS'!G9=0,H37,H37+'YR 1 CF'!H15)</f>
        <v>0</v>
      </c>
      <c r="J37" s="154">
        <f>IF('YR 1 IS'!H9=0,I37,I37+'YR 1 CF'!I15)</f>
        <v>0</v>
      </c>
      <c r="K37" s="154">
        <f>IF('YR 1 IS'!I9=0,J37,J37+'YR 1 CF'!J15)</f>
        <v>0</v>
      </c>
      <c r="L37" s="154">
        <f>IF('YR 1 IS'!J9=0,K37,K37+'YR 1 CF'!K15)</f>
        <v>0</v>
      </c>
      <c r="M37" s="154">
        <f>IF('YR 1 IS'!K9=0,L37,L37+'YR 1 CF'!L15)</f>
        <v>0</v>
      </c>
      <c r="N37" s="154">
        <f>IF('YR 1 IS'!L9=0,M37,M37+'YR 1 CF'!M15)</f>
        <v>0</v>
      </c>
      <c r="O37" s="154">
        <f>IF('YR 1 IS'!M9=0,N37,N37+'YR 1 CF'!N15)</f>
        <v>0</v>
      </c>
    </row>
    <row r="38" spans="1:15" ht="18.75">
      <c r="A38" t="s">
        <v>262</v>
      </c>
      <c r="B38" s="16"/>
      <c r="C38" s="223"/>
      <c r="D38" s="154">
        <f>IF('YR 1 IS'!B9=0,C38,C38+'YR 1 CF'!C16)</f>
        <v>0</v>
      </c>
      <c r="E38" s="154">
        <f>IF('YR 1 IS'!C9=0,D38,D38+'YR 1 CF'!D16)</f>
        <v>0</v>
      </c>
      <c r="F38" s="154">
        <f>IF('YR 1 IS'!D9=0,E38,E38+'YR 1 CF'!E16)</f>
        <v>0</v>
      </c>
      <c r="G38" s="154">
        <f>IF('YR 1 IS'!E9=0,F38,F38+'YR 1 CF'!F16)</f>
        <v>0</v>
      </c>
      <c r="H38" s="154">
        <f>IF('YR 1 IS'!F9=0,G38,G38+'YR 1 CF'!G16)</f>
        <v>0</v>
      </c>
      <c r="I38" s="154">
        <f>IF('YR 1 IS'!G9=0,H38,H38+'YR 1 CF'!H16)</f>
        <v>0</v>
      </c>
      <c r="J38" s="154">
        <f>IF('YR 1 IS'!H9=0,I38,I38+'YR 1 CF'!I16)</f>
        <v>0</v>
      </c>
      <c r="K38" s="154">
        <f>IF('YR 1 IS'!I9=0,J38,J38+'YR 1 CF'!J16)</f>
        <v>0</v>
      </c>
      <c r="L38" s="154">
        <f>IF('YR 1 IS'!J9=0,K38,K38+'YR 1 CF'!K16)</f>
        <v>0</v>
      </c>
      <c r="M38" s="154">
        <f>IF('YR 1 IS'!K9=0,L38,L38+'YR 1 CF'!L16)</f>
        <v>0</v>
      </c>
      <c r="N38" s="154">
        <f>IF('YR 1 IS'!L9=0,M38,M38+'YR 1 CF'!M16)</f>
        <v>0</v>
      </c>
      <c r="O38" s="154">
        <f>IF('YR 1 IS'!M9=0,N38,N38+'YR 1 CF'!N16)</f>
        <v>0</v>
      </c>
    </row>
    <row r="39" spans="1:15" ht="18.75">
      <c r="A39" s="251" t="s">
        <v>261</v>
      </c>
      <c r="B39" s="16"/>
      <c r="C39" s="223"/>
      <c r="D39" s="154">
        <f>IF('YR 1 IS'!B9=0,C39,C39+'YR 1 CF'!C17)</f>
        <v>0</v>
      </c>
      <c r="E39" s="154">
        <f>IF('YR 1 IS'!C9=0,D39,D39+'YR 1 CF'!D17)</f>
        <v>0</v>
      </c>
      <c r="F39" s="154">
        <f>IF('YR 1 IS'!D9=0,E39,E39+'YR 1 CF'!E17)</f>
        <v>0</v>
      </c>
      <c r="G39" s="154">
        <f>IF('YR 1 IS'!E9=0,F39,F39+'YR 1 CF'!F17)</f>
        <v>0</v>
      </c>
      <c r="H39" s="154">
        <f>IF('YR 1 IS'!F9=0,G39,G39+'YR 1 CF'!G17)</f>
        <v>0</v>
      </c>
      <c r="I39" s="154">
        <f>IF('YR 1 IS'!G9=0,H39,H39+'YR 1 CF'!H17)</f>
        <v>0</v>
      </c>
      <c r="J39" s="154">
        <f>IF('YR 1 IS'!H9=0,I39,I39+'YR 1 CF'!I17)</f>
        <v>0</v>
      </c>
      <c r="K39" s="154">
        <f>IF('YR 1 IS'!I9=0,J39,J39+'YR 1 CF'!J17)</f>
        <v>0</v>
      </c>
      <c r="L39" s="154">
        <f>IF('YR 1 IS'!J9=0,K39,K39+'YR 1 CF'!K17)</f>
        <v>0</v>
      </c>
      <c r="M39" s="154">
        <f>IF('YR 1 IS'!K9=0,L39,L39+'YR 1 CF'!L17)</f>
        <v>0</v>
      </c>
      <c r="N39" s="154">
        <f>IF('YR 1 IS'!L9=0,M39,M39+'YR 1 CF'!M17)</f>
        <v>0</v>
      </c>
      <c r="O39" s="154">
        <f>IF('YR 1 IS'!M9=0,N39,N39+'YR 1 CF'!N17)</f>
        <v>0</v>
      </c>
    </row>
    <row r="40" spans="1:15" ht="18.75">
      <c r="A40" t="s">
        <v>263</v>
      </c>
      <c r="B40" s="16"/>
      <c r="C40" s="223"/>
      <c r="D40" s="154">
        <f>IF('YR 1 IS'!B9=0,C40,('YR 1 IS'!$M$3/30)*'YR 1 IS'!B10)</f>
        <v>0</v>
      </c>
      <c r="E40" s="154">
        <f>IF('YR 1 IS'!C9=0,D40,('YR 1 IS'!$M$3/30)*'YR 1 IS'!C10)</f>
        <v>0</v>
      </c>
      <c r="F40" s="154">
        <f>IF('YR 1 IS'!D9=0,E40,('YR 1 IS'!$M$3/30)*'YR 1 IS'!D10)</f>
        <v>0</v>
      </c>
      <c r="G40" s="154">
        <f>IF('YR 1 IS'!E9=0,F40,('YR 1 IS'!$M$3/30)*'YR 1 IS'!E10)</f>
        <v>0</v>
      </c>
      <c r="H40" s="154">
        <f>IF('YR 1 IS'!F9=0,G40,('YR 1 IS'!$M$3/30)*'YR 1 IS'!F10)</f>
        <v>0</v>
      </c>
      <c r="I40" s="154">
        <f>IF('YR 1 IS'!G9=0,H40,('YR 1 IS'!$M$3/30)*'YR 1 IS'!G10)</f>
        <v>0</v>
      </c>
      <c r="J40" s="154">
        <f>IF('YR 1 IS'!H9=0,I40,('YR 1 IS'!$M$3/30)*'YR 1 IS'!H10)</f>
        <v>0</v>
      </c>
      <c r="K40" s="154">
        <f>IF('YR 1 IS'!I9=0,J40,('YR 1 IS'!$M$3/30)*'YR 1 IS'!I10)</f>
        <v>0</v>
      </c>
      <c r="L40" s="154">
        <f>IF('YR 1 IS'!J9=0,K40,('YR 1 IS'!$M$3/30)*'YR 1 IS'!J10)</f>
        <v>0</v>
      </c>
      <c r="M40" s="154">
        <f>IF('YR 1 IS'!K9=0,L40,('YR 1 IS'!$M$3/30)*'YR 1 IS'!K10)</f>
        <v>0</v>
      </c>
      <c r="N40" s="154">
        <f>IF('YR 1 IS'!L9=0,M40,('YR 1 IS'!$M$3/30)*'YR 1 IS'!L10)</f>
        <v>0</v>
      </c>
      <c r="O40" s="154">
        <f>IF('YR 1 IS'!M9=0,N40,('YR 1 IS'!$M$3/30)*'YR 1 IS'!M10)</f>
        <v>0</v>
      </c>
    </row>
    <row r="41" spans="1:15" ht="18.75">
      <c r="A41" s="76"/>
      <c r="B41" s="16"/>
      <c r="C41" s="21" t="s">
        <v>1</v>
      </c>
      <c r="D41" s="21" t="s">
        <v>1</v>
      </c>
      <c r="E41" s="207" t="s">
        <v>1</v>
      </c>
      <c r="F41" s="21" t="s">
        <v>1</v>
      </c>
      <c r="G41" s="207" t="s">
        <v>1</v>
      </c>
      <c r="H41" s="21" t="s">
        <v>1</v>
      </c>
      <c r="I41" s="207" t="s">
        <v>1</v>
      </c>
      <c r="J41" s="21" t="s">
        <v>1</v>
      </c>
      <c r="K41" s="21" t="s">
        <v>1</v>
      </c>
      <c r="L41" s="21" t="s">
        <v>1</v>
      </c>
      <c r="M41" s="21" t="s">
        <v>1</v>
      </c>
      <c r="N41" s="21" t="s">
        <v>1</v>
      </c>
      <c r="O41" s="21" t="s">
        <v>1</v>
      </c>
    </row>
    <row r="42" spans="1:15" ht="18.75">
      <c r="A42" s="14" t="s">
        <v>84</v>
      </c>
      <c r="B42" s="16"/>
      <c r="C42" s="154">
        <f>SUM(C33:C40)</f>
        <v>0</v>
      </c>
      <c r="D42" s="154">
        <f t="shared" ref="D42:O42" si="5">SUM(D33:D40)</f>
        <v>0</v>
      </c>
      <c r="E42" s="154">
        <f t="shared" si="5"/>
        <v>0</v>
      </c>
      <c r="F42" s="154">
        <f t="shared" si="5"/>
        <v>0</v>
      </c>
      <c r="G42" s="154">
        <f t="shared" si="5"/>
        <v>0</v>
      </c>
      <c r="H42" s="154">
        <f t="shared" si="5"/>
        <v>0</v>
      </c>
      <c r="I42" s="154">
        <f t="shared" si="5"/>
        <v>0</v>
      </c>
      <c r="J42" s="154">
        <f t="shared" si="5"/>
        <v>0</v>
      </c>
      <c r="K42" s="154">
        <f t="shared" si="5"/>
        <v>0</v>
      </c>
      <c r="L42" s="154">
        <f t="shared" si="5"/>
        <v>0</v>
      </c>
      <c r="M42" s="154">
        <f t="shared" si="5"/>
        <v>0</v>
      </c>
      <c r="N42" s="154">
        <f t="shared" si="5"/>
        <v>0</v>
      </c>
      <c r="O42" s="154">
        <f t="shared" si="5"/>
        <v>0</v>
      </c>
    </row>
    <row r="43" spans="1:15" ht="18">
      <c r="A43" s="14"/>
      <c r="B43" s="23"/>
      <c r="C43" s="154" t="s">
        <v>0</v>
      </c>
      <c r="D43" s="154"/>
      <c r="E43" s="159" t="s">
        <v>0</v>
      </c>
      <c r="F43" s="159"/>
      <c r="G43" s="159"/>
      <c r="H43" s="206"/>
      <c r="I43" s="206"/>
    </row>
    <row r="44" spans="1:15" ht="18">
      <c r="A44" s="76" t="s">
        <v>23</v>
      </c>
      <c r="B44" s="23"/>
      <c r="C44" s="154"/>
      <c r="D44" s="154"/>
      <c r="E44" s="159"/>
      <c r="F44" s="159"/>
      <c r="G44" s="159"/>
      <c r="H44" s="206"/>
      <c r="I44" s="206"/>
    </row>
    <row r="45" spans="1:15" ht="18">
      <c r="A45" s="14" t="s">
        <v>91</v>
      </c>
      <c r="B45" s="22" t="s">
        <v>0</v>
      </c>
      <c r="C45" s="222"/>
      <c r="D45" s="159">
        <f>'YR 1 CF'!C32+IF('Loan Amortization 1'!C10&lt;=1,'Loan Amortization 1'!E26,0)</f>
        <v>0</v>
      </c>
      <c r="E45" s="159">
        <f>'YR 1 CF'!D32+IF('Loan Amortization 1'!C10&lt;=2,'Loan Amortization 1'!E27,0)</f>
        <v>0</v>
      </c>
      <c r="F45" s="159">
        <f>'YR 1 CF'!E32+IF('Loan Amortization 1'!C10&lt;=3,'Loan Amortization 1'!E28,0)</f>
        <v>0</v>
      </c>
      <c r="G45" s="159">
        <f>'YR 1 CF'!F32+IF('Loan Amortization 1'!C10&lt;=4,'Loan Amortization 1'!E29,0)</f>
        <v>0</v>
      </c>
      <c r="H45" s="206">
        <f>'YR 1 CF'!G32+IF('Loan Amortization 1'!C10&lt;=5,'Loan Amortization 1'!E30,0)</f>
        <v>0</v>
      </c>
      <c r="I45" s="206">
        <f>'YR 1 CF'!H32+IF('Loan Amortization 1'!C10&lt;=6,'Loan Amortization 1'!E31,0)</f>
        <v>0</v>
      </c>
      <c r="J45" s="157">
        <f>'YR 1 CF'!I32+IF('Loan Amortization 1'!C10&lt;=7,'Loan Amortization 1'!E32,0)</f>
        <v>0</v>
      </c>
      <c r="K45" s="157">
        <f>'YR 1 CF'!J32+IF('Loan Amortization 1'!C10&lt;=8,'Loan Amortization 1'!E33,0)</f>
        <v>0</v>
      </c>
      <c r="L45" s="157">
        <f>'YR 1 CF'!K32+IF('Loan Amortization 1'!C10&lt;=9,'Loan Amortization 1'!E34,0)</f>
        <v>0</v>
      </c>
      <c r="M45" s="157">
        <f>'YR 1 CF'!L32+IF('Loan Amortization 1'!C10&lt;=10,'Loan Amortization 1'!E35,0)</f>
        <v>0</v>
      </c>
      <c r="N45" s="157">
        <f>'YR 1 CF'!M32+IF('Loan Amortization 1'!C10&lt;=11,'Loan Amortization 1'!E36,0)</f>
        <v>0</v>
      </c>
      <c r="O45" s="157">
        <f>'YR 1 CF'!N32+IF('Loan Amortization 1'!C10&lt;=12,'Loan Amortization 1'!E37,0)</f>
        <v>0</v>
      </c>
    </row>
    <row r="46" spans="1:15" ht="18">
      <c r="A46" s="14" t="s">
        <v>151</v>
      </c>
      <c r="B46" s="22"/>
      <c r="C46" s="222"/>
      <c r="D46" s="159">
        <f>'YR 1 CF'!C33+IF('Loan Amortization 2'!C10&lt;=1,'Loan Amortization 2'!E26,0)</f>
        <v>0</v>
      </c>
      <c r="E46" s="159">
        <f>'YR 1 CF'!D33+IF('Loan Amortization 2'!C10&lt;=2,'Loan Amortization 2'!E27,0)</f>
        <v>0</v>
      </c>
      <c r="F46" s="159">
        <f>'YR 1 CF'!E33+IF('Loan Amortization 2'!C10&lt;=3,'Loan Amortization 2'!E28,0)</f>
        <v>0</v>
      </c>
      <c r="G46" s="159">
        <f>'YR 1 CF'!F33+IF('Loan Amortization 2'!C10&lt;=4,'Loan Amortization 2'!E29,0)</f>
        <v>0</v>
      </c>
      <c r="H46" s="206">
        <f>'YR 1 CF'!G33+IF('Loan Amortization 2'!C10&lt;=5,'Loan Amortization 2'!E30,0)</f>
        <v>0</v>
      </c>
      <c r="I46" s="206">
        <f>'YR 1 CF'!H33+IF('Loan Amortization 2'!C10&lt;=6,'Loan Amortization 2'!E31,0)</f>
        <v>0</v>
      </c>
      <c r="J46" s="157">
        <f>'YR 1 CF'!I33+IF('Loan Amortization 2'!C10&lt;=7,'Loan Amortization 2'!E32,0)</f>
        <v>0</v>
      </c>
      <c r="K46" s="157">
        <f>'YR 1 CF'!J33+IF('Loan Amortization 2'!C10&lt;=8,'Loan Amortization 2'!E33,0)</f>
        <v>0</v>
      </c>
      <c r="L46" s="157">
        <f>'YR 1 CF'!K33+IF('Loan Amortization 2'!C10&lt;=9,'Loan Amortization 2'!E34,0)</f>
        <v>0</v>
      </c>
      <c r="M46" s="157">
        <f>'YR 1 CF'!L33+IF('Loan Amortization 2'!C10&lt;=10,'Loan Amortization 2'!E35,0)</f>
        <v>0</v>
      </c>
      <c r="N46" s="157">
        <f>'YR 1 CF'!M33+IF('Loan Amortization 2'!C10&lt;=11,'Loan Amortization 2'!E36,0)</f>
        <v>0</v>
      </c>
      <c r="O46" s="157">
        <f>'YR 1 CF'!N33+IF('Loan Amortization 2'!C10&lt;=12,'Loan Amortization 2'!E37,0)</f>
        <v>0</v>
      </c>
    </row>
    <row r="47" spans="1:15" ht="18">
      <c r="A47" s="14" t="s">
        <v>152</v>
      </c>
      <c r="B47" s="22"/>
      <c r="C47" s="222"/>
      <c r="D47" s="159">
        <f>'YR 1 CF'!C34+IF('Loan Amortization 3'!C10&lt;=1,'Loan Amortization 3'!E26,0)</f>
        <v>0</v>
      </c>
      <c r="E47" s="159">
        <f>'YR 1 CF'!D34+IF('Loan Amortization 3'!C10&lt;=2,'Loan Amortization 3'!E27,0)</f>
        <v>0</v>
      </c>
      <c r="F47" s="159">
        <f>'YR 1 CF'!E34+IF('Loan Amortization 3'!C10&lt;=3,'Loan Amortization 3'!E28,0)</f>
        <v>0</v>
      </c>
      <c r="G47" s="159">
        <f>'YR 1 CF'!F34+IF('Loan Amortization 3'!C10&lt;=4,'Loan Amortization 3'!E29,0)</f>
        <v>0</v>
      </c>
      <c r="H47" s="206">
        <f>'YR 1 CF'!G34+IF('Loan Amortization 3'!C10&lt;=5,'Loan Amortization 3'!E30,0)</f>
        <v>0</v>
      </c>
      <c r="I47" s="206">
        <f>'YR 1 CF'!H34+IF('Loan Amortization 3'!C10&lt;=6,'Loan Amortization 3'!E31,0)</f>
        <v>0</v>
      </c>
      <c r="J47" s="157">
        <f>'YR 1 CF'!I34+IF('Loan Amortization 3'!C10&lt;=7,'Loan Amortization 3'!E32,0)</f>
        <v>0</v>
      </c>
      <c r="K47" s="157">
        <f>'YR 1 CF'!J34+IF('Loan Amortization 3'!C10&lt;=8,'Loan Amortization 3'!E33,0)</f>
        <v>0</v>
      </c>
      <c r="L47" s="157">
        <f>'YR 1 CF'!K34+IF('Loan Amortization 3'!C10&lt;=9,'Loan Amortization 3'!E34,0)</f>
        <v>0</v>
      </c>
      <c r="M47" s="157">
        <f>'YR 1 CF'!L34+IF('Loan Amortization 3'!C10&lt;=10,'Loan Amortization 3'!E35,0)</f>
        <v>0</v>
      </c>
      <c r="N47" s="157">
        <f>'YR 1 CF'!M34+IF('Loan Amortization 3'!C10&lt;=11,'Loan Amortization 3'!E36,0)</f>
        <v>0</v>
      </c>
      <c r="O47" s="157">
        <f>'YR 1 CF'!N34+IF('Loan Amortization 3'!C10&lt;=12,'Loan Amortization 3'!E37,0)</f>
        <v>0</v>
      </c>
    </row>
    <row r="48" spans="1:15" ht="18">
      <c r="A48" s="14" t="s">
        <v>322</v>
      </c>
      <c r="B48" s="22"/>
      <c r="C48" s="222"/>
      <c r="D48" s="159">
        <f>'Existing Loan Amortizations'!D26+'Existing Loans TO BE REFINANCED'!C15</f>
        <v>0</v>
      </c>
      <c r="E48" s="159">
        <f>'Existing Loan Amortizations'!$D27+'Existing Loans TO BE REFINANCED'!$C16</f>
        <v>0</v>
      </c>
      <c r="F48" s="159">
        <f>'Existing Loan Amortizations'!$D28+'Existing Loans TO BE REFINANCED'!$C17</f>
        <v>0</v>
      </c>
      <c r="G48" s="159">
        <f>'Existing Loan Amortizations'!$D29+'Existing Loans TO BE REFINANCED'!$C18</f>
        <v>0</v>
      </c>
      <c r="H48" s="159">
        <f>'Existing Loan Amortizations'!$D30+'Existing Loans TO BE REFINANCED'!$C19</f>
        <v>0</v>
      </c>
      <c r="I48" s="159">
        <f>'Existing Loan Amortizations'!$D31+'Existing Loans TO BE REFINANCED'!$C20</f>
        <v>0</v>
      </c>
      <c r="J48" s="159">
        <f>'Existing Loan Amortizations'!$D32+'Existing Loans TO BE REFINANCED'!$C21</f>
        <v>0</v>
      </c>
      <c r="K48" s="159">
        <f>'Existing Loan Amortizations'!$D33+'Existing Loans TO BE REFINANCED'!$C22</f>
        <v>0</v>
      </c>
      <c r="L48" s="159">
        <f>'Existing Loan Amortizations'!$D34+'Existing Loans TO BE REFINANCED'!$C23</f>
        <v>0</v>
      </c>
      <c r="M48" s="159">
        <f>'Existing Loan Amortizations'!$D35+'Existing Loans TO BE REFINANCED'!$C24</f>
        <v>0</v>
      </c>
      <c r="N48" s="159">
        <f>'Existing Loan Amortizations'!$D36+'Existing Loans TO BE REFINANCED'!$C25</f>
        <v>0</v>
      </c>
      <c r="O48" s="159">
        <f>'Existing Loan Amortizations'!$D37+'Existing Loans TO BE REFINANCED'!$C26</f>
        <v>0</v>
      </c>
    </row>
    <row r="49" spans="1:15" ht="18">
      <c r="A49" s="14" t="s">
        <v>153</v>
      </c>
      <c r="B49" s="22"/>
      <c r="C49" s="222"/>
      <c r="D49" s="154">
        <f>IF('YR 1 IS'!B9=0,C49,C49+'YR 1 CF'!C35)</f>
        <v>0</v>
      </c>
      <c r="E49" s="154">
        <f>IF('YR 1 IS'!C9=0,D49,D49+'YR 1 CF'!D35)</f>
        <v>0</v>
      </c>
      <c r="F49" s="154">
        <f>IF('YR 1 IS'!D9=0,E49,E49+'YR 1 CF'!E35)</f>
        <v>0</v>
      </c>
      <c r="G49" s="154">
        <f>IF('YR 1 IS'!E9=0,F49,F49+'YR 1 CF'!F35)</f>
        <v>0</v>
      </c>
      <c r="H49" s="154">
        <f>IF('YR 1 IS'!F9=0,G49,G49+'YR 1 CF'!G35)</f>
        <v>0</v>
      </c>
      <c r="I49" s="154">
        <f>IF('YR 1 IS'!G9=0,H49,H49+'YR 1 CF'!H35)</f>
        <v>0</v>
      </c>
      <c r="J49" s="154">
        <f>IF('YR 1 IS'!H9=0,I49,I49+'YR 1 CF'!I35)</f>
        <v>0</v>
      </c>
      <c r="K49" s="154">
        <f>IF('YR 1 IS'!I9=0,J49,J49+'YR 1 CF'!J35)</f>
        <v>0</v>
      </c>
      <c r="L49" s="154">
        <f>IF('YR 1 IS'!J9=0,K49,K49+'YR 1 CF'!K35)</f>
        <v>0</v>
      </c>
      <c r="M49" s="154">
        <f>IF('YR 1 IS'!K9=0,L49,L49+'YR 1 CF'!L35)</f>
        <v>0</v>
      </c>
      <c r="N49" s="154">
        <f>IF('YR 1 IS'!L9=0,M49,M49+'YR 1 CF'!M35)</f>
        <v>0</v>
      </c>
      <c r="O49" s="154">
        <f>IF('YR 1 IS'!M9=0,N49,N49+'YR 1 CF'!N35)</f>
        <v>0</v>
      </c>
    </row>
    <row r="50" spans="1:15" ht="18">
      <c r="A50" s="14"/>
      <c r="B50" s="27" t="s">
        <v>0</v>
      </c>
      <c r="C50" s="21" t="s">
        <v>1</v>
      </c>
      <c r="D50" s="21" t="s">
        <v>1</v>
      </c>
      <c r="E50" s="207" t="s">
        <v>1</v>
      </c>
      <c r="F50" s="21" t="s">
        <v>1</v>
      </c>
      <c r="G50" s="207" t="s">
        <v>1</v>
      </c>
      <c r="H50" s="21" t="s">
        <v>1</v>
      </c>
      <c r="I50" s="207" t="s">
        <v>1</v>
      </c>
      <c r="J50" s="21" t="s">
        <v>1</v>
      </c>
      <c r="K50" s="21" t="s">
        <v>1</v>
      </c>
      <c r="L50" s="21" t="s">
        <v>1</v>
      </c>
      <c r="M50" s="21" t="s">
        <v>1</v>
      </c>
      <c r="N50" s="21" t="s">
        <v>1</v>
      </c>
      <c r="O50" s="21" t="s">
        <v>1</v>
      </c>
    </row>
    <row r="51" spans="1:15" ht="18">
      <c r="A51" s="14" t="s">
        <v>39</v>
      </c>
      <c r="B51" s="23"/>
      <c r="C51" s="154">
        <f>SUM(C45:C49)</f>
        <v>0</v>
      </c>
      <c r="D51" s="154">
        <f t="shared" ref="D51:O51" si="6">SUM(D45:D49)</f>
        <v>0</v>
      </c>
      <c r="E51" s="154">
        <f t="shared" si="6"/>
        <v>0</v>
      </c>
      <c r="F51" s="154">
        <f t="shared" si="6"/>
        <v>0</v>
      </c>
      <c r="G51" s="154">
        <f t="shared" si="6"/>
        <v>0</v>
      </c>
      <c r="H51" s="154">
        <f t="shared" si="6"/>
        <v>0</v>
      </c>
      <c r="I51" s="154">
        <f t="shared" si="6"/>
        <v>0</v>
      </c>
      <c r="J51" s="154">
        <f t="shared" si="6"/>
        <v>0</v>
      </c>
      <c r="K51" s="154">
        <f t="shared" si="6"/>
        <v>0</v>
      </c>
      <c r="L51" s="154">
        <f t="shared" si="6"/>
        <v>0</v>
      </c>
      <c r="M51" s="154">
        <f t="shared" si="6"/>
        <v>0</v>
      </c>
      <c r="N51" s="154">
        <f t="shared" si="6"/>
        <v>0</v>
      </c>
      <c r="O51" s="154">
        <f t="shared" si="6"/>
        <v>0</v>
      </c>
    </row>
    <row r="52" spans="1:15" ht="18">
      <c r="A52" s="14"/>
      <c r="B52" s="23"/>
      <c r="C52" s="24"/>
      <c r="D52" s="14"/>
      <c r="E52" s="208"/>
      <c r="F52" s="208"/>
      <c r="G52" s="208"/>
      <c r="H52" s="191"/>
      <c r="I52" s="191"/>
    </row>
    <row r="53" spans="1:15" ht="18">
      <c r="A53" s="14"/>
      <c r="B53" s="23"/>
      <c r="C53" s="21" t="s">
        <v>1</v>
      </c>
      <c r="D53" s="21" t="s">
        <v>1</v>
      </c>
      <c r="E53" s="207" t="s">
        <v>1</v>
      </c>
      <c r="F53" s="21" t="s">
        <v>1</v>
      </c>
      <c r="G53" s="207" t="s">
        <v>1</v>
      </c>
      <c r="H53" s="21" t="s">
        <v>1</v>
      </c>
      <c r="I53" s="207" t="s">
        <v>1</v>
      </c>
      <c r="J53" s="21" t="s">
        <v>1</v>
      </c>
      <c r="K53" s="21" t="s">
        <v>1</v>
      </c>
      <c r="L53" s="21" t="s">
        <v>1</v>
      </c>
      <c r="M53" s="21" t="s">
        <v>1</v>
      </c>
      <c r="N53" s="21" t="s">
        <v>1</v>
      </c>
      <c r="O53" s="21" t="s">
        <v>1</v>
      </c>
    </row>
    <row r="54" spans="1:15" ht="18">
      <c r="A54" s="76" t="s">
        <v>85</v>
      </c>
      <c r="B54" s="23"/>
      <c r="C54" s="156">
        <f>C42+C51</f>
        <v>0</v>
      </c>
      <c r="D54" s="156">
        <f t="shared" ref="D54:O54" si="7">D42+D51</f>
        <v>0</v>
      </c>
      <c r="E54" s="156">
        <f t="shared" si="7"/>
        <v>0</v>
      </c>
      <c r="F54" s="156">
        <f t="shared" si="7"/>
        <v>0</v>
      </c>
      <c r="G54" s="156">
        <f t="shared" si="7"/>
        <v>0</v>
      </c>
      <c r="H54" s="156">
        <f t="shared" si="7"/>
        <v>0</v>
      </c>
      <c r="I54" s="156">
        <f t="shared" si="7"/>
        <v>0</v>
      </c>
      <c r="J54" s="156">
        <f t="shared" si="7"/>
        <v>0</v>
      </c>
      <c r="K54" s="156">
        <f t="shared" si="7"/>
        <v>0</v>
      </c>
      <c r="L54" s="156">
        <f t="shared" si="7"/>
        <v>0</v>
      </c>
      <c r="M54" s="156">
        <f t="shared" si="7"/>
        <v>0</v>
      </c>
      <c r="N54" s="156">
        <f t="shared" si="7"/>
        <v>0</v>
      </c>
      <c r="O54" s="156">
        <f t="shared" si="7"/>
        <v>0</v>
      </c>
    </row>
    <row r="55" spans="1:15" ht="18">
      <c r="A55" s="14" t="s">
        <v>0</v>
      </c>
      <c r="B55" s="23"/>
      <c r="C55" s="21" t="s">
        <v>1</v>
      </c>
      <c r="D55" s="21" t="s">
        <v>1</v>
      </c>
      <c r="E55" s="207" t="s">
        <v>1</v>
      </c>
      <c r="F55" s="21" t="s">
        <v>1</v>
      </c>
      <c r="G55" s="207" t="s">
        <v>1</v>
      </c>
      <c r="H55" s="21" t="s">
        <v>1</v>
      </c>
      <c r="I55" s="207" t="s">
        <v>1</v>
      </c>
      <c r="J55" s="21" t="s">
        <v>1</v>
      </c>
      <c r="K55" s="21" t="s">
        <v>1</v>
      </c>
      <c r="L55" s="21" t="s">
        <v>1</v>
      </c>
      <c r="M55" s="21" t="s">
        <v>1</v>
      </c>
      <c r="N55" s="21" t="s">
        <v>1</v>
      </c>
      <c r="O55" s="21" t="s">
        <v>1</v>
      </c>
    </row>
    <row r="56" spans="1:15" ht="18">
      <c r="A56" s="76" t="s">
        <v>86</v>
      </c>
      <c r="B56" s="22"/>
      <c r="C56" s="24"/>
      <c r="D56" s="14"/>
      <c r="E56" s="208"/>
      <c r="F56" s="205"/>
      <c r="G56" s="205"/>
      <c r="H56" s="191"/>
      <c r="I56" s="191"/>
    </row>
    <row r="57" spans="1:15" ht="18">
      <c r="A57" s="86" t="s">
        <v>337</v>
      </c>
      <c r="B57" s="22" t="s">
        <v>0</v>
      </c>
      <c r="C57" s="222"/>
      <c r="D57" s="154">
        <f>C57</f>
        <v>0</v>
      </c>
      <c r="E57" s="154">
        <f t="shared" ref="E57:O57" si="8">D57</f>
        <v>0</v>
      </c>
      <c r="F57" s="154">
        <f t="shared" si="8"/>
        <v>0</v>
      </c>
      <c r="G57" s="154">
        <f t="shared" si="8"/>
        <v>0</v>
      </c>
      <c r="H57" s="154">
        <f t="shared" si="8"/>
        <v>0</v>
      </c>
      <c r="I57" s="154">
        <f t="shared" si="8"/>
        <v>0</v>
      </c>
      <c r="J57" s="154">
        <f t="shared" si="8"/>
        <v>0</v>
      </c>
      <c r="K57" s="154">
        <f t="shared" si="8"/>
        <v>0</v>
      </c>
      <c r="L57" s="154">
        <f t="shared" si="8"/>
        <v>0</v>
      </c>
      <c r="M57" s="154">
        <f t="shared" si="8"/>
        <v>0</v>
      </c>
      <c r="N57" s="154">
        <f t="shared" si="8"/>
        <v>0</v>
      </c>
      <c r="O57" s="154">
        <f t="shared" si="8"/>
        <v>0</v>
      </c>
    </row>
    <row r="58" spans="1:15" ht="18">
      <c r="A58" s="220" t="s">
        <v>270</v>
      </c>
      <c r="B58" s="22"/>
      <c r="C58" s="222"/>
      <c r="D58" s="154">
        <f>C58+'YR 1 CF'!C36</f>
        <v>0</v>
      </c>
      <c r="E58" s="154">
        <f>D58+'YR 1 CF'!D36</f>
        <v>0</v>
      </c>
      <c r="F58" s="154">
        <f>E58+'YR 1 CF'!E36</f>
        <v>0</v>
      </c>
      <c r="G58" s="154">
        <f>F58+'YR 1 CF'!F36</f>
        <v>0</v>
      </c>
      <c r="H58" s="154">
        <f>G58+'YR 1 CF'!G36</f>
        <v>0</v>
      </c>
      <c r="I58" s="154">
        <f>H58+'YR 1 CF'!H36</f>
        <v>0</v>
      </c>
      <c r="J58" s="154">
        <f>I58+'YR 1 CF'!I36</f>
        <v>0</v>
      </c>
      <c r="K58" s="154">
        <f>J58+'YR 1 CF'!J36</f>
        <v>0</v>
      </c>
      <c r="L58" s="154">
        <f>K58+'YR 1 CF'!K36</f>
        <v>0</v>
      </c>
      <c r="M58" s="154">
        <f>L58+'YR 1 CF'!L36</f>
        <v>0</v>
      </c>
      <c r="N58" s="154">
        <f>M58+'YR 1 CF'!M36</f>
        <v>0</v>
      </c>
      <c r="O58" s="154">
        <f>N58+'YR 1 CF'!N36</f>
        <v>0</v>
      </c>
    </row>
    <row r="59" spans="1:15" ht="18">
      <c r="A59" s="220" t="s">
        <v>271</v>
      </c>
      <c r="B59" s="22"/>
      <c r="C59" s="222"/>
      <c r="D59" s="154">
        <f>C59+'YR 1 CF'!C37</f>
        <v>0</v>
      </c>
      <c r="E59" s="154">
        <f>D59+'YR 1 CF'!D37</f>
        <v>0</v>
      </c>
      <c r="F59" s="154">
        <f>E59+'YR 1 CF'!E37</f>
        <v>0</v>
      </c>
      <c r="G59" s="154">
        <f>F59+'YR 1 CF'!F37</f>
        <v>0</v>
      </c>
      <c r="H59" s="154">
        <f>G59+'YR 1 CF'!G37</f>
        <v>0</v>
      </c>
      <c r="I59" s="154">
        <f>H59+'YR 1 CF'!H37</f>
        <v>0</v>
      </c>
      <c r="J59" s="154">
        <f>I59+'YR 1 CF'!I37</f>
        <v>0</v>
      </c>
      <c r="K59" s="154">
        <f>J59+'YR 1 CF'!J37</f>
        <v>0</v>
      </c>
      <c r="L59" s="154">
        <f>K59+'YR 1 CF'!K37</f>
        <v>0</v>
      </c>
      <c r="M59" s="154">
        <f>L59+'YR 1 CF'!L37</f>
        <v>0</v>
      </c>
      <c r="N59" s="154">
        <f>M59+'YR 1 CF'!M37</f>
        <v>0</v>
      </c>
      <c r="O59" s="154">
        <f>N59+'YR 1 CF'!N37</f>
        <v>0</v>
      </c>
    </row>
    <row r="60" spans="1:15" ht="18">
      <c r="A60" s="220" t="s">
        <v>272</v>
      </c>
      <c r="B60" s="22"/>
      <c r="C60" s="222"/>
      <c r="D60" s="154">
        <f>C60+'YR 1 IS'!B53</f>
        <v>0</v>
      </c>
      <c r="E60" s="154">
        <f>D60+'YR 1 IS'!C53</f>
        <v>0</v>
      </c>
      <c r="F60" s="154">
        <f>E60+'YR 1 IS'!D53</f>
        <v>0</v>
      </c>
      <c r="G60" s="154">
        <f>F60+'YR 1 IS'!E53</f>
        <v>0</v>
      </c>
      <c r="H60" s="154">
        <f>G60+'YR 1 IS'!F53</f>
        <v>0</v>
      </c>
      <c r="I60" s="154">
        <f>H60+'YR 1 IS'!G53</f>
        <v>0</v>
      </c>
      <c r="J60" s="154">
        <f>I60+'YR 1 IS'!H53</f>
        <v>0</v>
      </c>
      <c r="K60" s="154">
        <f>J60+'YR 1 IS'!I53</f>
        <v>0</v>
      </c>
      <c r="L60" s="154">
        <f>K60+'YR 1 IS'!J53</f>
        <v>0</v>
      </c>
      <c r="M60" s="154">
        <f>L60+'YR 1 IS'!K53</f>
        <v>0</v>
      </c>
      <c r="N60" s="154">
        <f>M60+'YR 1 IS'!L53</f>
        <v>0</v>
      </c>
      <c r="O60" s="154">
        <f>N60+'YR 1 IS'!M53</f>
        <v>0</v>
      </c>
    </row>
    <row r="61" spans="1:15" ht="18">
      <c r="A61" s="14"/>
      <c r="B61" s="22"/>
      <c r="C61" s="21" t="s">
        <v>1</v>
      </c>
      <c r="D61" s="21" t="s">
        <v>1</v>
      </c>
      <c r="E61" s="207" t="s">
        <v>1</v>
      </c>
      <c r="F61" s="21" t="s">
        <v>1</v>
      </c>
      <c r="G61" s="207" t="s">
        <v>1</v>
      </c>
      <c r="H61" s="21" t="s">
        <v>1</v>
      </c>
      <c r="I61" s="207" t="s">
        <v>1</v>
      </c>
      <c r="J61" s="21" t="s">
        <v>1</v>
      </c>
      <c r="K61" s="21" t="s">
        <v>1</v>
      </c>
      <c r="L61" s="21" t="s">
        <v>1</v>
      </c>
      <c r="M61" s="21" t="s">
        <v>1</v>
      </c>
      <c r="N61" s="21" t="s">
        <v>1</v>
      </c>
      <c r="O61" s="21" t="s">
        <v>1</v>
      </c>
    </row>
    <row r="62" spans="1:15" ht="18">
      <c r="A62" s="76" t="s">
        <v>87</v>
      </c>
      <c r="B62" s="22"/>
      <c r="C62" s="156">
        <f>SUM(C57:C60)</f>
        <v>0</v>
      </c>
      <c r="D62" s="156">
        <f t="shared" ref="D62:O62" si="9">SUM(D57:D60)</f>
        <v>0</v>
      </c>
      <c r="E62" s="156">
        <f t="shared" si="9"/>
        <v>0</v>
      </c>
      <c r="F62" s="156">
        <f t="shared" si="9"/>
        <v>0</v>
      </c>
      <c r="G62" s="156">
        <f t="shared" si="9"/>
        <v>0</v>
      </c>
      <c r="H62" s="156">
        <f t="shared" si="9"/>
        <v>0</v>
      </c>
      <c r="I62" s="156">
        <f t="shared" si="9"/>
        <v>0</v>
      </c>
      <c r="J62" s="156">
        <f t="shared" si="9"/>
        <v>0</v>
      </c>
      <c r="K62" s="156">
        <f t="shared" si="9"/>
        <v>0</v>
      </c>
      <c r="L62" s="156">
        <f t="shared" si="9"/>
        <v>0</v>
      </c>
      <c r="M62" s="156">
        <f t="shared" si="9"/>
        <v>0</v>
      </c>
      <c r="N62" s="156">
        <f t="shared" si="9"/>
        <v>0</v>
      </c>
      <c r="O62" s="156">
        <f t="shared" si="9"/>
        <v>0</v>
      </c>
    </row>
    <row r="63" spans="1:15" ht="18">
      <c r="A63" s="14"/>
      <c r="B63" s="22"/>
      <c r="C63" s="21" t="s">
        <v>1</v>
      </c>
      <c r="D63" s="21" t="s">
        <v>1</v>
      </c>
      <c r="E63" s="207" t="s">
        <v>1</v>
      </c>
      <c r="F63" s="21" t="s">
        <v>1</v>
      </c>
      <c r="G63" s="207" t="s">
        <v>1</v>
      </c>
      <c r="H63" s="21" t="s">
        <v>1</v>
      </c>
      <c r="I63" s="207" t="s">
        <v>1</v>
      </c>
      <c r="J63" s="21" t="s">
        <v>1</v>
      </c>
      <c r="K63" s="21" t="s">
        <v>1</v>
      </c>
      <c r="L63" s="21" t="s">
        <v>1</v>
      </c>
      <c r="M63" s="21" t="s">
        <v>1</v>
      </c>
      <c r="N63" s="21" t="s">
        <v>1</v>
      </c>
      <c r="O63" s="21" t="s">
        <v>1</v>
      </c>
    </row>
    <row r="64" spans="1:15" ht="18">
      <c r="A64" s="14"/>
      <c r="B64" s="22"/>
      <c r="C64" s="21"/>
      <c r="D64" s="24"/>
      <c r="E64" s="207"/>
      <c r="F64" s="208"/>
      <c r="G64" s="207"/>
      <c r="H64" s="191"/>
      <c r="I64" s="191"/>
    </row>
    <row r="65" spans="1:15" ht="18">
      <c r="A65" s="14"/>
      <c r="B65" s="19" t="s">
        <v>0</v>
      </c>
      <c r="C65" s="78" t="s">
        <v>1</v>
      </c>
      <c r="D65" s="78" t="s">
        <v>1</v>
      </c>
      <c r="E65" s="212" t="s">
        <v>1</v>
      </c>
      <c r="F65" s="78" t="s">
        <v>1</v>
      </c>
      <c r="G65" s="212" t="s">
        <v>1</v>
      </c>
      <c r="H65" s="78" t="s">
        <v>1</v>
      </c>
      <c r="I65" s="212" t="s">
        <v>1</v>
      </c>
      <c r="J65" s="78" t="s">
        <v>1</v>
      </c>
      <c r="K65" s="78" t="s">
        <v>1</v>
      </c>
      <c r="L65" s="78" t="s">
        <v>1</v>
      </c>
      <c r="M65" s="78" t="s">
        <v>1</v>
      </c>
      <c r="N65" s="78" t="s">
        <v>1</v>
      </c>
      <c r="O65" s="78" t="s">
        <v>1</v>
      </c>
    </row>
    <row r="66" spans="1:15" ht="18.75">
      <c r="A66" s="26" t="s">
        <v>24</v>
      </c>
      <c r="B66" s="28"/>
      <c r="C66" s="155">
        <f>SUM(C54+C62)</f>
        <v>0</v>
      </c>
      <c r="D66" s="155">
        <f t="shared" ref="D66:O66" si="10">SUM(D54+D62)</f>
        <v>0</v>
      </c>
      <c r="E66" s="155">
        <f t="shared" si="10"/>
        <v>0</v>
      </c>
      <c r="F66" s="155">
        <f t="shared" si="10"/>
        <v>0</v>
      </c>
      <c r="G66" s="155">
        <f t="shared" si="10"/>
        <v>0</v>
      </c>
      <c r="H66" s="155">
        <f t="shared" si="10"/>
        <v>0</v>
      </c>
      <c r="I66" s="155">
        <f t="shared" si="10"/>
        <v>0</v>
      </c>
      <c r="J66" s="155">
        <f t="shared" si="10"/>
        <v>0</v>
      </c>
      <c r="K66" s="155">
        <f t="shared" si="10"/>
        <v>0</v>
      </c>
      <c r="L66" s="155">
        <f t="shared" si="10"/>
        <v>0</v>
      </c>
      <c r="M66" s="155">
        <f t="shared" si="10"/>
        <v>0</v>
      </c>
      <c r="N66" s="155">
        <f t="shared" si="10"/>
        <v>0</v>
      </c>
      <c r="O66" s="155">
        <f t="shared" si="10"/>
        <v>0</v>
      </c>
    </row>
    <row r="67" spans="1:15" ht="18.75">
      <c r="A67" s="26"/>
      <c r="B67" s="28" t="s">
        <v>0</v>
      </c>
      <c r="C67" s="29" t="s">
        <v>52</v>
      </c>
      <c r="D67" s="29" t="s">
        <v>52</v>
      </c>
      <c r="E67" s="210" t="s">
        <v>52</v>
      </c>
      <c r="F67" s="29" t="s">
        <v>52</v>
      </c>
      <c r="G67" s="210" t="s">
        <v>52</v>
      </c>
      <c r="H67" s="29" t="s">
        <v>52</v>
      </c>
      <c r="I67" s="210" t="s">
        <v>52</v>
      </c>
      <c r="J67" s="29" t="s">
        <v>52</v>
      </c>
      <c r="K67" s="29" t="s">
        <v>52</v>
      </c>
      <c r="L67" s="29" t="s">
        <v>52</v>
      </c>
      <c r="M67" s="29" t="s">
        <v>52</v>
      </c>
      <c r="N67" s="29" t="s">
        <v>52</v>
      </c>
      <c r="O67" s="29" t="s">
        <v>52</v>
      </c>
    </row>
    <row r="68" spans="1:15" ht="18">
      <c r="A68" s="18"/>
      <c r="B68" s="17"/>
      <c r="C68" s="71"/>
      <c r="D68" s="71"/>
      <c r="E68" s="71"/>
      <c r="F68" s="71"/>
      <c r="G68" s="71"/>
    </row>
    <row r="69" spans="1:15">
      <c r="A69" s="215" t="s">
        <v>61</v>
      </c>
    </row>
    <row r="70" spans="1:15">
      <c r="A70" s="214" t="str">
        <f ca="1">CONCATENATE("The Small Business Development Center (SBDC) has prepared this financial statement as of ", TEXT($A$73,"mm/dd/yyyy")," based on information and assumptions provided by management.  Neither the SBDC nor its personnel are licensed by the State of")</f>
        <v>The Small Business Development Center (SBDC) has prepared this financial statement as of 10/26/2020 based on information and assumptions provided by management.  Neither the SBDC nor its personnel are licensed by the State of</v>
      </c>
    </row>
    <row r="71" spans="1:15">
      <c r="A71" s="214" t="s">
        <v>264</v>
      </c>
    </row>
    <row r="72" spans="1:15">
      <c r="A72" s="57"/>
    </row>
    <row r="73" spans="1:15">
      <c r="A73" s="163">
        <f ca="1">NOW()</f>
        <v>44130.433104398151</v>
      </c>
    </row>
    <row r="74" spans="1:15">
      <c r="B74" s="330" t="s">
        <v>329</v>
      </c>
      <c r="C74" s="331">
        <f>C29-C66</f>
        <v>0</v>
      </c>
      <c r="D74" s="331">
        <f t="shared" ref="D74:O74" si="11">D29-D66</f>
        <v>0</v>
      </c>
      <c r="E74" s="331">
        <f t="shared" si="11"/>
        <v>0</v>
      </c>
      <c r="F74" s="331">
        <f t="shared" si="11"/>
        <v>0</v>
      </c>
      <c r="G74" s="331">
        <f t="shared" si="11"/>
        <v>0</v>
      </c>
      <c r="H74" s="331">
        <f t="shared" si="11"/>
        <v>0</v>
      </c>
      <c r="I74" s="331">
        <f t="shared" si="11"/>
        <v>0</v>
      </c>
      <c r="J74" s="331">
        <f t="shared" si="11"/>
        <v>0</v>
      </c>
      <c r="K74" s="331">
        <f t="shared" si="11"/>
        <v>0</v>
      </c>
      <c r="L74" s="331">
        <f t="shared" si="11"/>
        <v>0</v>
      </c>
      <c r="M74" s="331">
        <f t="shared" si="11"/>
        <v>0</v>
      </c>
      <c r="N74" s="331">
        <f t="shared" si="11"/>
        <v>0</v>
      </c>
      <c r="O74" s="331">
        <f t="shared" si="11"/>
        <v>0</v>
      </c>
    </row>
  </sheetData>
  <sheetProtection password="8D63" sheet="1" formatCells="0" formatColumns="0" formatRows="0" insertColumns="0" insertRows="0"/>
  <phoneticPr fontId="0" type="noConversion"/>
  <conditionalFormatting sqref="C74:O74">
    <cfRule type="cellIs" dxfId="1" priority="1" stopIfTrue="1" operator="lessThan">
      <formula>0</formula>
    </cfRule>
    <cfRule type="cellIs" dxfId="0" priority="2" stopIfTrue="1" operator="greaterThan">
      <formula>0</formula>
    </cfRule>
  </conditionalFormatting>
  <printOptions horizontalCentered="1" verticalCentered="1"/>
  <pageMargins left="0.25" right="0.25" top="0.25" bottom="0.25" header="0" footer="0"/>
  <pageSetup scale="48" orientation="portrait" r:id="rId1"/>
  <headerFooter>
    <oddFooter>&amp;L&amp;8Template material is licensed under the Creative Commons License.&amp;C&amp;8http://creativecommons.org/licenses/by-nc-sa/3.0/legalcode&amp;R&amp;8Templates created by UMD Center for Economic Development, 
Jennifer Pontinen, Jenny Herman and Richard Braun.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pageSetUpPr fitToPage="1"/>
  </sheetPr>
  <dimension ref="A1:BA54"/>
  <sheetViews>
    <sheetView zoomScale="70" zoomScaleNormal="70" workbookViewId="0">
      <selection activeCell="C8" sqref="C8"/>
    </sheetView>
  </sheetViews>
  <sheetFormatPr defaultColWidth="11.5546875" defaultRowHeight="15"/>
  <cols>
    <col min="1" max="1" width="27.33203125" style="1" bestFit="1" customWidth="1"/>
    <col min="2" max="2" width="9.6640625" style="1" customWidth="1"/>
    <col min="3" max="3" width="10" style="1" customWidth="1"/>
    <col min="4" max="4" width="11.109375" style="1" customWidth="1"/>
    <col min="5" max="5" width="3.33203125" style="1" customWidth="1"/>
    <col min="6" max="7" width="10.88671875" style="1" customWidth="1"/>
    <col min="8" max="8" width="11.6640625" style="1" customWidth="1"/>
    <col min="9" max="9" width="3.88671875" style="1" customWidth="1"/>
    <col min="10" max="10" width="10.88671875" style="1" customWidth="1"/>
    <col min="11" max="11" width="11" style="1" customWidth="1"/>
    <col min="12" max="12" width="11.6640625" style="1" customWidth="1"/>
    <col min="13" max="13" width="3.6640625" style="1" customWidth="1"/>
    <col min="14" max="14" width="11.33203125" style="1" customWidth="1"/>
    <col min="15" max="15" width="11" style="1" customWidth="1"/>
    <col min="16" max="16" width="11.6640625" style="1" customWidth="1"/>
    <col min="17" max="17" width="3.6640625" style="1" customWidth="1"/>
    <col min="18" max="18" width="11.33203125" style="1" customWidth="1"/>
    <col min="19" max="19" width="11.109375" style="1" customWidth="1"/>
    <col min="20" max="20" width="11.6640625" style="1" customWidth="1"/>
    <col min="21" max="21" width="3.88671875" style="1" customWidth="1"/>
    <col min="22" max="22" width="11.33203125" style="1" customWidth="1"/>
    <col min="23" max="23" width="11" style="1" customWidth="1"/>
    <col min="24" max="24" width="11.6640625" style="1" customWidth="1"/>
    <col min="25" max="25" width="3.6640625" style="1" customWidth="1"/>
    <col min="26" max="28" width="11.6640625" style="1" customWidth="1"/>
    <col min="29" max="29" width="3.44140625" style="1" customWidth="1"/>
    <col min="30" max="30" width="9" style="1" bestFit="1" customWidth="1"/>
    <col min="31" max="31" width="11" style="1" bestFit="1" customWidth="1"/>
    <col min="32" max="32" width="12.33203125" style="192" bestFit="1" customWidth="1"/>
    <col min="33" max="33" width="3.6640625" style="192" customWidth="1"/>
    <col min="34" max="34" width="9.33203125" style="192" bestFit="1" customWidth="1"/>
    <col min="35" max="35" width="11" style="1" bestFit="1" customWidth="1"/>
    <col min="36" max="36" width="10.109375" style="1" customWidth="1"/>
    <col min="37" max="37" width="3.33203125" style="1" customWidth="1"/>
    <col min="38" max="38" width="10.109375" style="1" customWidth="1"/>
    <col min="39" max="39" width="11" style="1" bestFit="1" customWidth="1"/>
    <col min="40" max="40" width="9.6640625" style="1" customWidth="1"/>
    <col min="41" max="41" width="3.5546875" style="1" customWidth="1"/>
    <col min="42" max="42" width="9.6640625" style="1" customWidth="1"/>
    <col min="43" max="43" width="11" style="1" bestFit="1" customWidth="1"/>
    <col min="44" max="44" width="12.33203125" style="1" bestFit="1" customWidth="1"/>
    <col min="45" max="45" width="3.33203125" style="1" customWidth="1"/>
    <col min="46" max="46" width="9" style="1" bestFit="1" customWidth="1"/>
    <col min="47" max="47" width="11" style="1" bestFit="1" customWidth="1"/>
    <col min="48" max="48" width="11.5546875" style="1" bestFit="1" customWidth="1"/>
    <col min="49" max="50" width="4.109375" style="1" customWidth="1"/>
    <col min="51" max="51" width="10.6640625" style="1" customWidth="1"/>
    <col min="52" max="52" width="10.109375" style="1" customWidth="1"/>
    <col min="53" max="53" width="9.88671875" style="1" customWidth="1"/>
    <col min="54" max="16384" width="11.5546875" style="1"/>
  </cols>
  <sheetData>
    <row r="1" spans="1:53" ht="18">
      <c r="A1" s="95" t="str">
        <f>'YR 1 IS'!A1</f>
        <v>Company Name Here</v>
      </c>
      <c r="B1" s="95"/>
      <c r="C1" s="95"/>
      <c r="D1" s="95"/>
      <c r="E1" s="95"/>
      <c r="F1" s="95"/>
      <c r="G1" s="95"/>
      <c r="H1" s="95"/>
      <c r="I1" s="95"/>
      <c r="J1" s="95"/>
      <c r="K1" s="95"/>
      <c r="L1" s="95"/>
      <c r="M1" s="95"/>
      <c r="N1" s="95"/>
      <c r="O1" s="95"/>
      <c r="P1" s="95"/>
      <c r="Q1" s="95"/>
      <c r="R1" s="95"/>
      <c r="S1" s="95"/>
      <c r="T1" s="95"/>
      <c r="U1" s="95"/>
      <c r="V1" s="95"/>
      <c r="W1" s="95"/>
      <c r="X1" s="95"/>
      <c r="Y1" s="95"/>
      <c r="Z1" s="95"/>
      <c r="AA1" s="95"/>
      <c r="AB1" s="95"/>
      <c r="AC1" s="95"/>
    </row>
    <row r="2" spans="1:53" ht="18">
      <c r="A2" s="95" t="s">
        <v>384</v>
      </c>
      <c r="B2" s="95"/>
      <c r="C2" s="95"/>
      <c r="D2" s="95"/>
      <c r="E2" s="95"/>
      <c r="F2" s="95"/>
      <c r="G2" s="95"/>
      <c r="H2" s="95"/>
      <c r="I2" s="95"/>
      <c r="J2" s="95"/>
      <c r="K2" s="95"/>
      <c r="L2" s="95"/>
      <c r="M2" s="95"/>
      <c r="N2" s="95"/>
      <c r="O2" s="95"/>
      <c r="P2" s="95"/>
      <c r="Q2" s="95"/>
      <c r="R2" s="95"/>
      <c r="S2" s="95"/>
      <c r="T2" s="95"/>
      <c r="U2" s="95"/>
      <c r="V2" s="95"/>
      <c r="W2" s="95"/>
      <c r="X2" s="95"/>
      <c r="Y2" s="95"/>
      <c r="Z2" s="95"/>
      <c r="AA2" s="95"/>
      <c r="AB2" s="95"/>
      <c r="AC2" s="95"/>
    </row>
    <row r="3" spans="1:53" ht="18">
      <c r="A3" s="386" t="str">
        <f>'YR 1 BS'!A3</f>
        <v>Year 1</v>
      </c>
      <c r="B3" s="386"/>
      <c r="C3" s="386"/>
      <c r="D3" s="386"/>
      <c r="E3" s="386"/>
      <c r="F3" s="386"/>
      <c r="G3" s="386"/>
      <c r="H3" s="386"/>
      <c r="I3" s="386"/>
      <c r="J3" s="386"/>
      <c r="K3" s="386"/>
      <c r="L3" s="386"/>
      <c r="M3" s="386"/>
      <c r="N3" s="386"/>
      <c r="O3" s="386"/>
      <c r="P3" s="386"/>
      <c r="Q3" s="386"/>
      <c r="R3" s="386"/>
      <c r="S3" s="386"/>
      <c r="T3" s="386"/>
      <c r="U3" s="386"/>
      <c r="V3" s="386"/>
      <c r="W3" s="386"/>
      <c r="X3" s="386"/>
      <c r="Y3" s="386"/>
      <c r="Z3" s="386"/>
      <c r="AA3" s="386"/>
      <c r="AB3" s="386"/>
      <c r="AC3" s="386"/>
    </row>
    <row r="4" spans="1:53" ht="15.75">
      <c r="B4" s="387" t="s">
        <v>401</v>
      </c>
      <c r="C4" s="387" t="s">
        <v>402</v>
      </c>
      <c r="D4" s="388" t="s">
        <v>383</v>
      </c>
      <c r="F4" s="387" t="s">
        <v>401</v>
      </c>
      <c r="G4" s="387" t="s">
        <v>402</v>
      </c>
      <c r="H4" s="388" t="s">
        <v>383</v>
      </c>
      <c r="J4" s="387" t="s">
        <v>401</v>
      </c>
      <c r="K4" s="387" t="s">
        <v>402</v>
      </c>
      <c r="L4" s="388" t="s">
        <v>383</v>
      </c>
      <c r="N4" s="387" t="s">
        <v>401</v>
      </c>
      <c r="O4" s="387" t="s">
        <v>402</v>
      </c>
      <c r="P4" s="388" t="s">
        <v>383</v>
      </c>
      <c r="R4" s="387" t="s">
        <v>401</v>
      </c>
      <c r="S4" s="387" t="s">
        <v>402</v>
      </c>
      <c r="T4" s="388" t="s">
        <v>383</v>
      </c>
      <c r="V4" s="387" t="s">
        <v>401</v>
      </c>
      <c r="W4" s="387" t="s">
        <v>402</v>
      </c>
      <c r="X4" s="388" t="s">
        <v>383</v>
      </c>
      <c r="Z4" s="387" t="s">
        <v>401</v>
      </c>
      <c r="AA4" s="387" t="s">
        <v>402</v>
      </c>
      <c r="AB4" s="388" t="s">
        <v>383</v>
      </c>
      <c r="AD4" s="387" t="s">
        <v>401</v>
      </c>
      <c r="AE4" s="387" t="s">
        <v>402</v>
      </c>
      <c r="AF4" s="388" t="s">
        <v>383</v>
      </c>
      <c r="AH4" s="387" t="s">
        <v>401</v>
      </c>
      <c r="AI4" s="387" t="s">
        <v>402</v>
      </c>
      <c r="AJ4" s="388" t="s">
        <v>383</v>
      </c>
      <c r="AK4" s="192"/>
      <c r="AL4" s="387" t="s">
        <v>401</v>
      </c>
      <c r="AM4" s="387" t="s">
        <v>402</v>
      </c>
      <c r="AN4" s="388" t="s">
        <v>383</v>
      </c>
      <c r="AO4" s="192"/>
      <c r="AP4" s="387" t="s">
        <v>401</v>
      </c>
      <c r="AQ4" s="387" t="s">
        <v>402</v>
      </c>
      <c r="AR4" s="388" t="s">
        <v>383</v>
      </c>
      <c r="AT4" s="387" t="s">
        <v>401</v>
      </c>
      <c r="AU4" s="387" t="s">
        <v>402</v>
      </c>
      <c r="AV4" s="388" t="s">
        <v>383</v>
      </c>
      <c r="AY4" s="387" t="s">
        <v>382</v>
      </c>
      <c r="AZ4" s="387" t="s">
        <v>402</v>
      </c>
      <c r="BA4" s="388" t="s">
        <v>383</v>
      </c>
    </row>
    <row r="5" spans="1:53" ht="15.75">
      <c r="B5" s="444" t="s">
        <v>7</v>
      </c>
      <c r="C5" s="444"/>
      <c r="D5" s="444"/>
      <c r="F5" s="444" t="s">
        <v>8</v>
      </c>
      <c r="G5" s="444"/>
      <c r="H5" s="444"/>
      <c r="J5" s="444" t="s">
        <v>9</v>
      </c>
      <c r="K5" s="444"/>
      <c r="L5" s="444"/>
      <c r="M5" s="192"/>
      <c r="N5" s="444" t="s">
        <v>10</v>
      </c>
      <c r="O5" s="444"/>
      <c r="P5" s="444"/>
      <c r="Q5" s="192"/>
      <c r="R5" s="444" t="s">
        <v>11</v>
      </c>
      <c r="S5" s="444"/>
      <c r="T5" s="444"/>
      <c r="V5" s="444" t="s">
        <v>12</v>
      </c>
      <c r="W5" s="444"/>
      <c r="X5" s="444"/>
      <c r="Z5" s="387" t="s">
        <v>13</v>
      </c>
      <c r="AA5" s="389"/>
      <c r="AB5" s="389"/>
      <c r="AD5" s="443" t="s">
        <v>35</v>
      </c>
      <c r="AE5" s="443"/>
      <c r="AF5" s="443"/>
      <c r="AG5" s="377"/>
      <c r="AH5" s="443" t="s">
        <v>3</v>
      </c>
      <c r="AI5" s="443"/>
      <c r="AJ5" s="443"/>
      <c r="AK5" s="118"/>
      <c r="AL5" s="443" t="s">
        <v>4</v>
      </c>
      <c r="AM5" s="443"/>
      <c r="AN5" s="443"/>
      <c r="AO5" s="118"/>
      <c r="AP5" s="443" t="s">
        <v>5</v>
      </c>
      <c r="AQ5" s="443"/>
      <c r="AR5" s="443"/>
      <c r="AS5" s="118"/>
      <c r="AT5" s="443" t="s">
        <v>6</v>
      </c>
      <c r="AU5" s="443"/>
      <c r="AV5" s="443"/>
      <c r="AY5" s="444" t="s">
        <v>34</v>
      </c>
      <c r="AZ5" s="444"/>
      <c r="BA5" s="444"/>
    </row>
    <row r="6" spans="1:53" ht="9" customHeight="1">
      <c r="AD6" s="118"/>
      <c r="AE6" s="118"/>
      <c r="AF6" s="377"/>
      <c r="AG6" s="377"/>
      <c r="AH6" s="377"/>
      <c r="AI6" s="118"/>
      <c r="AJ6" s="118"/>
      <c r="AK6" s="118"/>
      <c r="AL6" s="118"/>
      <c r="AM6" s="118"/>
      <c r="AN6" s="118"/>
      <c r="AO6" s="118"/>
      <c r="AP6" s="118"/>
      <c r="AQ6" s="118"/>
      <c r="AR6" s="118"/>
      <c r="AS6" s="118"/>
      <c r="AT6" s="118"/>
      <c r="AU6" s="118"/>
    </row>
    <row r="7" spans="1:53" ht="15.75">
      <c r="A7" s="193" t="s">
        <v>49</v>
      </c>
      <c r="B7" s="325">
        <f>'YR 1 IS'!B9</f>
        <v>0</v>
      </c>
      <c r="C7" s="354"/>
      <c r="D7" s="384">
        <f>B7-C7</f>
        <v>0</v>
      </c>
      <c r="E7" s="325"/>
      <c r="F7" s="325">
        <f>'YR 1 IS'!C9</f>
        <v>0</v>
      </c>
      <c r="G7" s="354"/>
      <c r="H7" s="384">
        <f>F7-G7</f>
        <v>0</v>
      </c>
      <c r="I7" s="325"/>
      <c r="J7" s="325">
        <f>'YR 1 IS'!D9</f>
        <v>0</v>
      </c>
      <c r="K7" s="354"/>
      <c r="L7" s="384">
        <f>J7-K7</f>
        <v>0</v>
      </c>
      <c r="M7" s="325"/>
      <c r="N7" s="325">
        <f>'YR 1 IS'!E9</f>
        <v>0</v>
      </c>
      <c r="O7" s="354"/>
      <c r="P7" s="384">
        <f>N7-O7</f>
        <v>0</v>
      </c>
      <c r="Q7" s="325"/>
      <c r="R7" s="325">
        <f>'YR 1 IS'!F9</f>
        <v>0</v>
      </c>
      <c r="S7" s="354"/>
      <c r="T7" s="384">
        <f>R7-S7</f>
        <v>0</v>
      </c>
      <c r="U7" s="325"/>
      <c r="V7" s="325">
        <f>'YR 1 IS'!G9</f>
        <v>0</v>
      </c>
      <c r="W7" s="354"/>
      <c r="X7" s="384">
        <f>V7-W7</f>
        <v>0</v>
      </c>
      <c r="Y7" s="325"/>
      <c r="Z7" s="325">
        <f>'YR 1 IS'!H9</f>
        <v>0</v>
      </c>
      <c r="AA7" s="354"/>
      <c r="AB7" s="384">
        <f>Z7-AA7</f>
        <v>0</v>
      </c>
      <c r="AC7" s="325"/>
      <c r="AD7" s="325">
        <f>'YR 1 IS'!I9</f>
        <v>0</v>
      </c>
      <c r="AE7" s="354"/>
      <c r="AF7" s="384">
        <f>AD7-AE7</f>
        <v>0</v>
      </c>
      <c r="AG7" s="384"/>
      <c r="AH7" s="325">
        <f>'YR 1 IS'!J9</f>
        <v>0</v>
      </c>
      <c r="AI7" s="354"/>
      <c r="AJ7" s="384">
        <f>AH7-AI7</f>
        <v>0</v>
      </c>
      <c r="AK7" s="384"/>
      <c r="AL7" s="325">
        <f>'YR 1 IS'!K9</f>
        <v>0</v>
      </c>
      <c r="AM7" s="354"/>
      <c r="AN7" s="384">
        <f>AL7-AM7</f>
        <v>0</v>
      </c>
      <c r="AO7" s="384"/>
      <c r="AP7" s="325">
        <f>'YR 1 IS'!L9</f>
        <v>0</v>
      </c>
      <c r="AQ7" s="354"/>
      <c r="AR7" s="384">
        <f>AP7-AQ7</f>
        <v>0</v>
      </c>
      <c r="AS7" s="325"/>
      <c r="AT7" s="325">
        <f>'YR 1 IS'!M9</f>
        <v>0</v>
      </c>
      <c r="AU7" s="354"/>
      <c r="AV7" s="384">
        <f>AT7-AU7</f>
        <v>0</v>
      </c>
      <c r="AW7" s="378"/>
      <c r="AX7" s="378"/>
      <c r="AY7" s="378">
        <f>AT7+AP7+B7+F7+J7+N7+R7+V7+Z7+AD7+AH7+AL7</f>
        <v>0</v>
      </c>
      <c r="AZ7" s="378">
        <f>C7+G7+K7+O7+S7+W7+AA7+AE7+AI7+AM7+AQ7+AU7</f>
        <v>0</v>
      </c>
      <c r="BA7" s="379">
        <f>AV7+AR7+AN7+AJ7+AF7</f>
        <v>0</v>
      </c>
    </row>
    <row r="8" spans="1:53">
      <c r="A8" s="1" t="s">
        <v>92</v>
      </c>
      <c r="B8" s="382">
        <f>'YR 1 IS'!B10</f>
        <v>0</v>
      </c>
      <c r="C8" s="385"/>
      <c r="D8" s="390">
        <f t="shared" ref="D8:D47" si="0">B8-C8</f>
        <v>0</v>
      </c>
      <c r="E8" s="381"/>
      <c r="F8" s="382">
        <f>'YR 1 IS'!C10</f>
        <v>0</v>
      </c>
      <c r="G8" s="385"/>
      <c r="H8" s="390">
        <f t="shared" ref="H8:H47" si="1">F8-G8</f>
        <v>0</v>
      </c>
      <c r="I8" s="381"/>
      <c r="J8" s="382">
        <f>'YR 1 IS'!D10</f>
        <v>0</v>
      </c>
      <c r="K8" s="385"/>
      <c r="L8" s="390">
        <f t="shared" ref="L8:L47" si="2">J8-K8</f>
        <v>0</v>
      </c>
      <c r="M8" s="381"/>
      <c r="N8" s="382">
        <f>'YR 1 IS'!E10</f>
        <v>0</v>
      </c>
      <c r="O8" s="385"/>
      <c r="P8" s="390">
        <f t="shared" ref="P8:P47" si="3">N8-O8</f>
        <v>0</v>
      </c>
      <c r="Q8" s="381"/>
      <c r="R8" s="382">
        <f>'YR 1 IS'!F10</f>
        <v>0</v>
      </c>
      <c r="S8" s="385"/>
      <c r="T8" s="390">
        <f t="shared" ref="T8:T47" si="4">R8-S8</f>
        <v>0</v>
      </c>
      <c r="U8" s="381"/>
      <c r="V8" s="382">
        <f>'YR 1 IS'!G10</f>
        <v>0</v>
      </c>
      <c r="W8" s="385"/>
      <c r="X8" s="390">
        <f t="shared" ref="X8:X47" si="5">V8-W8</f>
        <v>0</v>
      </c>
      <c r="Y8" s="381"/>
      <c r="Z8" s="382">
        <f>'YR 1 IS'!H10</f>
        <v>0</v>
      </c>
      <c r="AA8" s="385"/>
      <c r="AB8" s="390">
        <f t="shared" ref="AB8:AB46" si="6">Z8-AA8</f>
        <v>0</v>
      </c>
      <c r="AC8" s="381"/>
      <c r="AD8" s="382">
        <f>'YR 1 IS'!I10</f>
        <v>0</v>
      </c>
      <c r="AE8" s="385"/>
      <c r="AF8" s="390">
        <f>AD8-AE8</f>
        <v>0</v>
      </c>
      <c r="AG8" s="390"/>
      <c r="AH8" s="382">
        <f>'YR 1 IS'!J10</f>
        <v>0</v>
      </c>
      <c r="AI8" s="385"/>
      <c r="AJ8" s="390">
        <f>AH8-AI8</f>
        <v>0</v>
      </c>
      <c r="AK8" s="390"/>
      <c r="AL8" s="382">
        <f>'YR 1 IS'!K10</f>
        <v>0</v>
      </c>
      <c r="AM8" s="385"/>
      <c r="AN8" s="390">
        <f>AL8-AM8</f>
        <v>0</v>
      </c>
      <c r="AO8" s="390"/>
      <c r="AP8" s="382">
        <f>'YR 1 IS'!L10</f>
        <v>0</v>
      </c>
      <c r="AQ8" s="385"/>
      <c r="AR8" s="390">
        <f>AP8-AQ8</f>
        <v>0</v>
      </c>
      <c r="AS8" s="381"/>
      <c r="AT8" s="382">
        <f>'YR 1 IS'!M10</f>
        <v>0</v>
      </c>
      <c r="AU8" s="385"/>
      <c r="AV8" s="390">
        <f t="shared" ref="AV8:AV47" si="7">AT8-AU8</f>
        <v>0</v>
      </c>
      <c r="AW8" s="381"/>
      <c r="AX8" s="381"/>
      <c r="AY8" s="381">
        <f>AT8+AP8+B8+F8+J8+N8+R8+V8+Z8+AD8+AH8+AL8</f>
        <v>0</v>
      </c>
      <c r="AZ8" s="381">
        <f>C8+G8+K8+O8+S8+W8+AA8+AE8+AI8+AM8+AQ8+AU8</f>
        <v>0</v>
      </c>
      <c r="BA8" s="391">
        <f>AV8+AR8+AN8+AJ8+AF8</f>
        <v>0</v>
      </c>
    </row>
    <row r="9" spans="1:53" ht="15.75">
      <c r="A9" s="85" t="s">
        <v>36</v>
      </c>
      <c r="B9" s="325">
        <f>'YR 1 IS'!B11</f>
        <v>0</v>
      </c>
      <c r="C9" s="378"/>
      <c r="D9" s="384">
        <f t="shared" si="0"/>
        <v>0</v>
      </c>
      <c r="E9" s="378"/>
      <c r="F9" s="325">
        <f>'YR 1 IS'!C11</f>
        <v>0</v>
      </c>
      <c r="G9" s="378"/>
      <c r="H9" s="384">
        <f t="shared" si="1"/>
        <v>0</v>
      </c>
      <c r="I9" s="378"/>
      <c r="J9" s="325">
        <f>'YR 1 IS'!D11</f>
        <v>0</v>
      </c>
      <c r="K9" s="378"/>
      <c r="L9" s="384">
        <f t="shared" si="2"/>
        <v>0</v>
      </c>
      <c r="M9" s="378"/>
      <c r="N9" s="325">
        <f>'YR 1 IS'!E11</f>
        <v>0</v>
      </c>
      <c r="O9" s="378"/>
      <c r="P9" s="384">
        <f t="shared" si="3"/>
        <v>0</v>
      </c>
      <c r="Q9" s="378"/>
      <c r="R9" s="325">
        <f>'YR 1 IS'!F11</f>
        <v>0</v>
      </c>
      <c r="S9" s="378"/>
      <c r="T9" s="384">
        <f t="shared" si="4"/>
        <v>0</v>
      </c>
      <c r="U9" s="378"/>
      <c r="V9" s="325">
        <f>'YR 1 IS'!G11</f>
        <v>0</v>
      </c>
      <c r="W9" s="378"/>
      <c r="X9" s="384">
        <f t="shared" si="5"/>
        <v>0</v>
      </c>
      <c r="Y9" s="378"/>
      <c r="Z9" s="325">
        <f>'YR 1 IS'!H11</f>
        <v>0</v>
      </c>
      <c r="AA9" s="378"/>
      <c r="AB9" s="384">
        <f t="shared" si="6"/>
        <v>0</v>
      </c>
      <c r="AC9" s="378"/>
      <c r="AD9" s="325">
        <f>'YR 1 IS'!I11</f>
        <v>0</v>
      </c>
      <c r="AE9" s="378">
        <f>AE7-AE8</f>
        <v>0</v>
      </c>
      <c r="AF9" s="384">
        <f>AD9-AE9</f>
        <v>0</v>
      </c>
      <c r="AG9" s="384"/>
      <c r="AH9" s="325">
        <f>'YR 1 IS'!J11</f>
        <v>0</v>
      </c>
      <c r="AI9" s="378">
        <f>AI7-AI8</f>
        <v>0</v>
      </c>
      <c r="AJ9" s="384">
        <f>AH9-AI9</f>
        <v>0</v>
      </c>
      <c r="AK9" s="384"/>
      <c r="AL9" s="325">
        <f>'YR 1 IS'!K11</f>
        <v>0</v>
      </c>
      <c r="AM9" s="378">
        <f>AM7-AM8</f>
        <v>0</v>
      </c>
      <c r="AN9" s="384">
        <f>AL9-AM9</f>
        <v>0</v>
      </c>
      <c r="AO9" s="384"/>
      <c r="AP9" s="325">
        <f>'YR 1 IS'!L11</f>
        <v>0</v>
      </c>
      <c r="AQ9" s="378">
        <f>AQ7-AQ8</f>
        <v>0</v>
      </c>
      <c r="AR9" s="384">
        <f>AP9-AQ9</f>
        <v>0</v>
      </c>
      <c r="AS9" s="378"/>
      <c r="AT9" s="325">
        <f>'YR 1 IS'!M11</f>
        <v>0</v>
      </c>
      <c r="AU9" s="378">
        <f>AU7-AU8</f>
        <v>0</v>
      </c>
      <c r="AV9" s="384">
        <f t="shared" si="7"/>
        <v>0</v>
      </c>
      <c r="AW9" s="378"/>
      <c r="AX9" s="378"/>
      <c r="AY9" s="378">
        <f>AT9+AP9+B9+F9+J9+N9+R9+V9+Z9+AD9+AH9+AL9</f>
        <v>0</v>
      </c>
      <c r="AZ9" s="378"/>
      <c r="BA9" s="379">
        <f>AV9+AR9+AN9+AJ9+AF9</f>
        <v>0</v>
      </c>
    </row>
    <row r="10" spans="1:53">
      <c r="A10" s="5"/>
      <c r="B10" s="325" t="str">
        <f>'YR 1 IS'!B12</f>
        <v xml:space="preserve"> </v>
      </c>
      <c r="C10" s="378"/>
      <c r="D10" s="384"/>
      <c r="E10" s="378"/>
      <c r="F10" s="325" t="str">
        <f>'YR 1 IS'!C12</f>
        <v xml:space="preserve"> </v>
      </c>
      <c r="G10" s="378"/>
      <c r="H10" s="384"/>
      <c r="I10" s="378"/>
      <c r="J10" s="325" t="str">
        <f>'YR 1 IS'!D12</f>
        <v xml:space="preserve"> </v>
      </c>
      <c r="K10" s="378"/>
      <c r="L10" s="384"/>
      <c r="M10" s="378"/>
      <c r="N10" s="325" t="str">
        <f>'YR 1 IS'!E12</f>
        <v xml:space="preserve"> </v>
      </c>
      <c r="O10" s="378"/>
      <c r="P10" s="384"/>
      <c r="Q10" s="378"/>
      <c r="R10" s="325" t="str">
        <f>'YR 1 IS'!F12</f>
        <v xml:space="preserve"> </v>
      </c>
      <c r="S10" s="378"/>
      <c r="T10" s="384"/>
      <c r="U10" s="378"/>
      <c r="V10" s="325" t="str">
        <f>'YR 1 IS'!G12</f>
        <v xml:space="preserve"> </v>
      </c>
      <c r="W10" s="378"/>
      <c r="X10" s="384"/>
      <c r="Y10" s="378"/>
      <c r="Z10" s="325"/>
      <c r="AA10" s="378"/>
      <c r="AB10" s="384"/>
      <c r="AC10" s="378"/>
      <c r="AD10" s="325">
        <f>'YR 1 IS'!I12</f>
        <v>0</v>
      </c>
      <c r="AE10" s="378"/>
      <c r="AF10" s="379"/>
      <c r="AG10" s="379"/>
      <c r="AH10" s="325">
        <f>'YR 1 IS'!J12</f>
        <v>0</v>
      </c>
      <c r="AI10" s="378"/>
      <c r="AJ10" s="378"/>
      <c r="AK10" s="378"/>
      <c r="AL10" s="325">
        <f>'YR 1 IS'!K12</f>
        <v>0</v>
      </c>
      <c r="AM10" s="378"/>
      <c r="AN10" s="378"/>
      <c r="AO10" s="378"/>
      <c r="AP10" s="325">
        <f>'YR 1 IS'!L12</f>
        <v>0</v>
      </c>
      <c r="AQ10" s="378"/>
      <c r="AR10" s="378"/>
      <c r="AS10" s="378"/>
      <c r="AT10" s="325">
        <f>'YR 1 IS'!M12</f>
        <v>0</v>
      </c>
      <c r="AU10" s="378"/>
      <c r="AV10" s="384">
        <f t="shared" si="7"/>
        <v>0</v>
      </c>
      <c r="AW10" s="378"/>
      <c r="AX10" s="378"/>
      <c r="AY10" s="378"/>
      <c r="AZ10" s="378"/>
      <c r="BA10" s="378"/>
    </row>
    <row r="11" spans="1:53" ht="15.75">
      <c r="A11" s="85" t="s">
        <v>129</v>
      </c>
      <c r="B11" s="325">
        <f>'YR 1 IS'!B13</f>
        <v>0</v>
      </c>
      <c r="C11" s="354"/>
      <c r="D11" s="384">
        <f t="shared" si="0"/>
        <v>0</v>
      </c>
      <c r="E11" s="378"/>
      <c r="F11" s="325">
        <f>'YR 1 IS'!C13</f>
        <v>0</v>
      </c>
      <c r="G11" s="354"/>
      <c r="H11" s="384">
        <f t="shared" si="1"/>
        <v>0</v>
      </c>
      <c r="I11" s="378"/>
      <c r="J11" s="325">
        <f>'YR 1 IS'!D13</f>
        <v>0</v>
      </c>
      <c r="K11" s="354"/>
      <c r="L11" s="384">
        <f t="shared" si="2"/>
        <v>0</v>
      </c>
      <c r="M11" s="378"/>
      <c r="N11" s="325">
        <f>'YR 1 IS'!E13</f>
        <v>0</v>
      </c>
      <c r="O11" s="354"/>
      <c r="P11" s="384">
        <f t="shared" si="3"/>
        <v>0</v>
      </c>
      <c r="Q11" s="378"/>
      <c r="R11" s="325">
        <f>'YR 1 IS'!F13</f>
        <v>0</v>
      </c>
      <c r="S11" s="354"/>
      <c r="T11" s="384">
        <f t="shared" si="4"/>
        <v>0</v>
      </c>
      <c r="U11" s="378"/>
      <c r="V11" s="325">
        <f>'YR 1 IS'!G13</f>
        <v>0</v>
      </c>
      <c r="W11" s="354"/>
      <c r="X11" s="384">
        <f t="shared" si="5"/>
        <v>0</v>
      </c>
      <c r="Y11" s="378"/>
      <c r="Z11" s="325">
        <f>'YR 1 IS'!H13</f>
        <v>0</v>
      </c>
      <c r="AA11" s="354"/>
      <c r="AB11" s="384">
        <f t="shared" si="6"/>
        <v>0</v>
      </c>
      <c r="AC11" s="378"/>
      <c r="AD11" s="325">
        <f>'YR 1 IS'!I13</f>
        <v>0</v>
      </c>
      <c r="AE11" s="354"/>
      <c r="AF11" s="379"/>
      <c r="AG11" s="379"/>
      <c r="AH11" s="325">
        <f>'YR 1 IS'!J13</f>
        <v>0</v>
      </c>
      <c r="AI11" s="354"/>
      <c r="AJ11" s="378"/>
      <c r="AK11" s="378"/>
      <c r="AL11" s="325">
        <f>'YR 1 IS'!K13</f>
        <v>0</v>
      </c>
      <c r="AM11" s="354"/>
      <c r="AN11" s="378"/>
      <c r="AO11" s="378"/>
      <c r="AP11" s="325">
        <f>'YR 1 IS'!L13</f>
        <v>0</v>
      </c>
      <c r="AQ11" s="354"/>
      <c r="AR11" s="378"/>
      <c r="AS11" s="378"/>
      <c r="AT11" s="325">
        <f>'YR 1 IS'!M13</f>
        <v>0</v>
      </c>
      <c r="AU11" s="354"/>
      <c r="AV11" s="384">
        <f t="shared" si="7"/>
        <v>0</v>
      </c>
      <c r="AW11" s="378"/>
      <c r="AX11" s="378"/>
      <c r="AY11" s="378"/>
      <c r="AZ11" s="378"/>
      <c r="BA11" s="378"/>
    </row>
    <row r="12" spans="1:53">
      <c r="A12" s="5" t="str">
        <f>'YR 1 IS'!A14</f>
        <v xml:space="preserve">    Accounting</v>
      </c>
      <c r="B12" s="325">
        <f>'YR 1 IS'!B14</f>
        <v>0</v>
      </c>
      <c r="C12" s="354"/>
      <c r="D12" s="384">
        <f t="shared" si="0"/>
        <v>0</v>
      </c>
      <c r="E12" s="378"/>
      <c r="F12" s="325">
        <f>'YR 1 IS'!C14</f>
        <v>0</v>
      </c>
      <c r="G12" s="354"/>
      <c r="H12" s="384">
        <f t="shared" si="1"/>
        <v>0</v>
      </c>
      <c r="I12" s="378"/>
      <c r="J12" s="325">
        <f>'YR 1 IS'!D14</f>
        <v>0</v>
      </c>
      <c r="K12" s="354"/>
      <c r="L12" s="384">
        <f t="shared" si="2"/>
        <v>0</v>
      </c>
      <c r="M12" s="378"/>
      <c r="N12" s="325">
        <f>'YR 1 IS'!E14</f>
        <v>0</v>
      </c>
      <c r="O12" s="354"/>
      <c r="P12" s="384">
        <f t="shared" si="3"/>
        <v>0</v>
      </c>
      <c r="Q12" s="378"/>
      <c r="R12" s="325">
        <f>'YR 1 IS'!F14</f>
        <v>0</v>
      </c>
      <c r="S12" s="354"/>
      <c r="T12" s="384">
        <f t="shared" si="4"/>
        <v>0</v>
      </c>
      <c r="U12" s="378"/>
      <c r="V12" s="325">
        <f>'YR 1 IS'!G14</f>
        <v>0</v>
      </c>
      <c r="W12" s="354"/>
      <c r="X12" s="384">
        <f t="shared" si="5"/>
        <v>0</v>
      </c>
      <c r="Y12" s="378"/>
      <c r="Z12" s="325">
        <f>'YR 1 IS'!H14</f>
        <v>0</v>
      </c>
      <c r="AA12" s="354"/>
      <c r="AB12" s="384">
        <f t="shared" si="6"/>
        <v>0</v>
      </c>
      <c r="AC12" s="378"/>
      <c r="AD12" s="325">
        <f>'YR 1 IS'!I14</f>
        <v>0</v>
      </c>
      <c r="AE12" s="354"/>
      <c r="AF12" s="384">
        <f t="shared" ref="AF12:AF50" si="8">AD12-AE12</f>
        <v>0</v>
      </c>
      <c r="AG12" s="384"/>
      <c r="AH12" s="325">
        <f>'YR 1 IS'!J14</f>
        <v>0</v>
      </c>
      <c r="AI12" s="354"/>
      <c r="AJ12" s="384">
        <f t="shared" ref="AJ12:AJ50" si="9">AH12-AI12</f>
        <v>0</v>
      </c>
      <c r="AK12" s="384"/>
      <c r="AL12" s="325">
        <f>'YR 1 IS'!K14</f>
        <v>0</v>
      </c>
      <c r="AM12" s="354"/>
      <c r="AN12" s="384">
        <f t="shared" ref="AN12:AN50" si="10">AL12-AM12</f>
        <v>0</v>
      </c>
      <c r="AO12" s="384"/>
      <c r="AP12" s="325">
        <f>'YR 1 IS'!L14</f>
        <v>0</v>
      </c>
      <c r="AQ12" s="354"/>
      <c r="AR12" s="384">
        <f t="shared" ref="AR12:AR50" si="11">AP12-AQ12</f>
        <v>0</v>
      </c>
      <c r="AS12" s="325"/>
      <c r="AT12" s="325">
        <f>'YR 1 IS'!M14</f>
        <v>0</v>
      </c>
      <c r="AU12" s="354"/>
      <c r="AV12" s="384">
        <f t="shared" si="7"/>
        <v>0</v>
      </c>
      <c r="AW12" s="378"/>
      <c r="AX12" s="378"/>
      <c r="AY12" s="378">
        <f t="shared" ref="AY12:AY47" si="12">AT12+AP12+B12+F12+J12+N12+R12+V12+Z12+AD12+AH12+AL12</f>
        <v>0</v>
      </c>
      <c r="AZ12" s="378">
        <f t="shared" ref="AZ12:AZ47" si="13">C12+G12+K12+O12+S12+W12+AA12+AE12+AI12+AM12+AQ12+AU12</f>
        <v>0</v>
      </c>
      <c r="BA12" s="379">
        <f t="shared" ref="BA12:BA47" si="14">AV12+AR12+AN12+AJ12+AF12</f>
        <v>0</v>
      </c>
    </row>
    <row r="13" spans="1:53">
      <c r="A13" s="5" t="str">
        <f>'YR 1 IS'!A15</f>
        <v xml:space="preserve">    Advertising</v>
      </c>
      <c r="B13" s="325">
        <f>'YR 1 IS'!B15</f>
        <v>0</v>
      </c>
      <c r="C13" s="354"/>
      <c r="D13" s="384">
        <f t="shared" si="0"/>
        <v>0</v>
      </c>
      <c r="E13" s="378"/>
      <c r="F13" s="325">
        <f>'YR 1 IS'!C15</f>
        <v>0</v>
      </c>
      <c r="G13" s="354"/>
      <c r="H13" s="384">
        <f t="shared" si="1"/>
        <v>0</v>
      </c>
      <c r="I13" s="378"/>
      <c r="J13" s="325">
        <f>'YR 1 IS'!D15</f>
        <v>0</v>
      </c>
      <c r="K13" s="354"/>
      <c r="L13" s="384">
        <f t="shared" si="2"/>
        <v>0</v>
      </c>
      <c r="M13" s="378"/>
      <c r="N13" s="325">
        <f>'YR 1 IS'!E15</f>
        <v>0</v>
      </c>
      <c r="O13" s="354"/>
      <c r="P13" s="384">
        <f t="shared" si="3"/>
        <v>0</v>
      </c>
      <c r="Q13" s="378"/>
      <c r="R13" s="325">
        <f>'YR 1 IS'!F15</f>
        <v>0</v>
      </c>
      <c r="S13" s="354"/>
      <c r="T13" s="384">
        <f t="shared" si="4"/>
        <v>0</v>
      </c>
      <c r="U13" s="378"/>
      <c r="V13" s="325">
        <f>'YR 1 IS'!G15</f>
        <v>0</v>
      </c>
      <c r="W13" s="354"/>
      <c r="X13" s="384">
        <f t="shared" si="5"/>
        <v>0</v>
      </c>
      <c r="Y13" s="378"/>
      <c r="Z13" s="325">
        <f>'YR 1 IS'!H15</f>
        <v>0</v>
      </c>
      <c r="AA13" s="354"/>
      <c r="AB13" s="384">
        <f t="shared" si="6"/>
        <v>0</v>
      </c>
      <c r="AC13" s="378"/>
      <c r="AD13" s="325">
        <f>'YR 1 IS'!I15</f>
        <v>0</v>
      </c>
      <c r="AE13" s="354"/>
      <c r="AF13" s="384">
        <f t="shared" si="8"/>
        <v>0</v>
      </c>
      <c r="AG13" s="384"/>
      <c r="AH13" s="325">
        <f>'YR 1 IS'!J15</f>
        <v>0</v>
      </c>
      <c r="AI13" s="354"/>
      <c r="AJ13" s="384">
        <f t="shared" si="9"/>
        <v>0</v>
      </c>
      <c r="AK13" s="384"/>
      <c r="AL13" s="325">
        <f>'YR 1 IS'!K15</f>
        <v>0</v>
      </c>
      <c r="AM13" s="354"/>
      <c r="AN13" s="384">
        <f t="shared" si="10"/>
        <v>0</v>
      </c>
      <c r="AO13" s="384"/>
      <c r="AP13" s="325">
        <f>'YR 1 IS'!L15</f>
        <v>0</v>
      </c>
      <c r="AQ13" s="354"/>
      <c r="AR13" s="384">
        <f t="shared" si="11"/>
        <v>0</v>
      </c>
      <c r="AS13" s="325"/>
      <c r="AT13" s="325">
        <f>'YR 1 IS'!M15</f>
        <v>0</v>
      </c>
      <c r="AU13" s="354"/>
      <c r="AV13" s="384">
        <f t="shared" si="7"/>
        <v>0</v>
      </c>
      <c r="AW13" s="378"/>
      <c r="AX13" s="378"/>
      <c r="AY13" s="378">
        <f t="shared" si="12"/>
        <v>0</v>
      </c>
      <c r="AZ13" s="378">
        <f t="shared" si="13"/>
        <v>0</v>
      </c>
      <c r="BA13" s="379">
        <f t="shared" si="14"/>
        <v>0</v>
      </c>
    </row>
    <row r="14" spans="1:53">
      <c r="A14" s="5" t="str">
        <f>'YR 1 IS'!A16</f>
        <v xml:space="preserve">    Amortization</v>
      </c>
      <c r="B14" s="325">
        <f>'YR 1 IS'!B16</f>
        <v>0</v>
      </c>
      <c r="C14" s="354"/>
      <c r="D14" s="384">
        <f t="shared" si="0"/>
        <v>0</v>
      </c>
      <c r="E14" s="325"/>
      <c r="F14" s="325">
        <f>'YR 1 IS'!C16</f>
        <v>0</v>
      </c>
      <c r="G14" s="354"/>
      <c r="H14" s="384">
        <f t="shared" si="1"/>
        <v>0</v>
      </c>
      <c r="I14" s="325"/>
      <c r="J14" s="325">
        <f>'YR 1 IS'!D16</f>
        <v>0</v>
      </c>
      <c r="K14" s="354"/>
      <c r="L14" s="384">
        <f t="shared" si="2"/>
        <v>0</v>
      </c>
      <c r="M14" s="325"/>
      <c r="N14" s="325">
        <f>'YR 1 IS'!E16</f>
        <v>0</v>
      </c>
      <c r="O14" s="354"/>
      <c r="P14" s="384">
        <f t="shared" si="3"/>
        <v>0</v>
      </c>
      <c r="Q14" s="325"/>
      <c r="R14" s="325">
        <f>'YR 1 IS'!F16</f>
        <v>0</v>
      </c>
      <c r="S14" s="354"/>
      <c r="T14" s="384">
        <f t="shared" si="4"/>
        <v>0</v>
      </c>
      <c r="U14" s="325"/>
      <c r="V14" s="325">
        <f>'YR 1 IS'!G16</f>
        <v>0</v>
      </c>
      <c r="W14" s="354"/>
      <c r="X14" s="384">
        <f t="shared" si="5"/>
        <v>0</v>
      </c>
      <c r="Y14" s="325"/>
      <c r="Z14" s="325">
        <f>'YR 1 IS'!H16</f>
        <v>0</v>
      </c>
      <c r="AA14" s="354"/>
      <c r="AB14" s="384">
        <f t="shared" si="6"/>
        <v>0</v>
      </c>
      <c r="AC14" s="325"/>
      <c r="AD14" s="325">
        <f>'YR 1 IS'!I16</f>
        <v>0</v>
      </c>
      <c r="AE14" s="354"/>
      <c r="AF14" s="384">
        <f t="shared" si="8"/>
        <v>0</v>
      </c>
      <c r="AG14" s="384"/>
      <c r="AH14" s="325">
        <f>'YR 1 IS'!J16</f>
        <v>0</v>
      </c>
      <c r="AI14" s="354"/>
      <c r="AJ14" s="384">
        <f t="shared" si="9"/>
        <v>0</v>
      </c>
      <c r="AK14" s="384"/>
      <c r="AL14" s="325">
        <f>'YR 1 IS'!K16</f>
        <v>0</v>
      </c>
      <c r="AM14" s="354"/>
      <c r="AN14" s="384">
        <f t="shared" si="10"/>
        <v>0</v>
      </c>
      <c r="AO14" s="384"/>
      <c r="AP14" s="325">
        <f>'YR 1 IS'!L16</f>
        <v>0</v>
      </c>
      <c r="AQ14" s="354"/>
      <c r="AR14" s="384">
        <f t="shared" si="11"/>
        <v>0</v>
      </c>
      <c r="AS14" s="325"/>
      <c r="AT14" s="325">
        <f>'YR 1 IS'!M16</f>
        <v>0</v>
      </c>
      <c r="AU14" s="354"/>
      <c r="AV14" s="384">
        <f t="shared" si="7"/>
        <v>0</v>
      </c>
      <c r="AW14" s="378"/>
      <c r="AX14" s="378"/>
      <c r="AY14" s="378">
        <f t="shared" si="12"/>
        <v>0</v>
      </c>
      <c r="AZ14" s="378">
        <f t="shared" si="13"/>
        <v>0</v>
      </c>
      <c r="BA14" s="379">
        <f t="shared" si="14"/>
        <v>0</v>
      </c>
    </row>
    <row r="15" spans="1:53">
      <c r="A15" s="5" t="str">
        <f>'YR 1 IS'!A17</f>
        <v xml:space="preserve">    Bank Charges</v>
      </c>
      <c r="B15" s="325">
        <f>'YR 1 IS'!B17</f>
        <v>0</v>
      </c>
      <c r="C15" s="354"/>
      <c r="D15" s="384">
        <f t="shared" si="0"/>
        <v>0</v>
      </c>
      <c r="E15" s="325"/>
      <c r="F15" s="325">
        <f>'YR 1 IS'!C17</f>
        <v>0</v>
      </c>
      <c r="G15" s="354"/>
      <c r="H15" s="384">
        <f t="shared" si="1"/>
        <v>0</v>
      </c>
      <c r="I15" s="325"/>
      <c r="J15" s="325">
        <f>'YR 1 IS'!D17</f>
        <v>0</v>
      </c>
      <c r="K15" s="354"/>
      <c r="L15" s="384">
        <f t="shared" si="2"/>
        <v>0</v>
      </c>
      <c r="M15" s="325"/>
      <c r="N15" s="325">
        <f>'YR 1 IS'!E17</f>
        <v>0</v>
      </c>
      <c r="O15" s="354"/>
      <c r="P15" s="384">
        <f t="shared" si="3"/>
        <v>0</v>
      </c>
      <c r="Q15" s="325"/>
      <c r="R15" s="325">
        <f>'YR 1 IS'!F17</f>
        <v>0</v>
      </c>
      <c r="S15" s="354"/>
      <c r="T15" s="384">
        <f t="shared" si="4"/>
        <v>0</v>
      </c>
      <c r="U15" s="325"/>
      <c r="V15" s="325">
        <f>'YR 1 IS'!G17</f>
        <v>0</v>
      </c>
      <c r="W15" s="354"/>
      <c r="X15" s="384">
        <f t="shared" si="5"/>
        <v>0</v>
      </c>
      <c r="Y15" s="325"/>
      <c r="Z15" s="325">
        <f>'YR 1 IS'!H17</f>
        <v>0</v>
      </c>
      <c r="AA15" s="354"/>
      <c r="AB15" s="384">
        <f t="shared" si="6"/>
        <v>0</v>
      </c>
      <c r="AC15" s="325"/>
      <c r="AD15" s="325">
        <f>'YR 1 IS'!I17</f>
        <v>0</v>
      </c>
      <c r="AE15" s="354"/>
      <c r="AF15" s="384">
        <f t="shared" si="8"/>
        <v>0</v>
      </c>
      <c r="AG15" s="384"/>
      <c r="AH15" s="325">
        <f>'YR 1 IS'!J17</f>
        <v>0</v>
      </c>
      <c r="AI15" s="354"/>
      <c r="AJ15" s="384">
        <f t="shared" si="9"/>
        <v>0</v>
      </c>
      <c r="AK15" s="384"/>
      <c r="AL15" s="325">
        <f>'YR 1 IS'!K17</f>
        <v>0</v>
      </c>
      <c r="AM15" s="354"/>
      <c r="AN15" s="384">
        <f t="shared" si="10"/>
        <v>0</v>
      </c>
      <c r="AO15" s="384"/>
      <c r="AP15" s="325">
        <f>'YR 1 IS'!L17</f>
        <v>0</v>
      </c>
      <c r="AQ15" s="354"/>
      <c r="AR15" s="384">
        <f t="shared" si="11"/>
        <v>0</v>
      </c>
      <c r="AS15" s="325"/>
      <c r="AT15" s="325">
        <f>'YR 1 IS'!M17</f>
        <v>0</v>
      </c>
      <c r="AU15" s="354"/>
      <c r="AV15" s="384">
        <f t="shared" si="7"/>
        <v>0</v>
      </c>
      <c r="AW15" s="378"/>
      <c r="AX15" s="378"/>
      <c r="AY15" s="378">
        <f t="shared" si="12"/>
        <v>0</v>
      </c>
      <c r="AZ15" s="378">
        <f t="shared" si="13"/>
        <v>0</v>
      </c>
      <c r="BA15" s="379">
        <f t="shared" si="14"/>
        <v>0</v>
      </c>
    </row>
    <row r="16" spans="1:53">
      <c r="A16" s="5" t="str">
        <f>'YR 1 IS'!A18</f>
        <v xml:space="preserve">    Depreciation</v>
      </c>
      <c r="B16" s="325">
        <f>'YR 1 IS'!B18</f>
        <v>0</v>
      </c>
      <c r="C16" s="354"/>
      <c r="D16" s="384">
        <f t="shared" si="0"/>
        <v>0</v>
      </c>
      <c r="E16" s="325"/>
      <c r="F16" s="325">
        <f>'YR 1 IS'!C18</f>
        <v>0</v>
      </c>
      <c r="G16" s="354"/>
      <c r="H16" s="384">
        <f t="shared" si="1"/>
        <v>0</v>
      </c>
      <c r="I16" s="325"/>
      <c r="J16" s="325">
        <f>'YR 1 IS'!D18</f>
        <v>0</v>
      </c>
      <c r="K16" s="354"/>
      <c r="L16" s="384">
        <f t="shared" si="2"/>
        <v>0</v>
      </c>
      <c r="M16" s="325"/>
      <c r="N16" s="325">
        <f>'YR 1 IS'!E18</f>
        <v>0</v>
      </c>
      <c r="O16" s="354"/>
      <c r="P16" s="384">
        <f t="shared" si="3"/>
        <v>0</v>
      </c>
      <c r="Q16" s="325"/>
      <c r="R16" s="325">
        <f>'YR 1 IS'!F18</f>
        <v>0</v>
      </c>
      <c r="S16" s="354"/>
      <c r="T16" s="384">
        <f t="shared" si="4"/>
        <v>0</v>
      </c>
      <c r="U16" s="325"/>
      <c r="V16" s="325">
        <f>'YR 1 IS'!G18</f>
        <v>0</v>
      </c>
      <c r="W16" s="354"/>
      <c r="X16" s="384">
        <f t="shared" si="5"/>
        <v>0</v>
      </c>
      <c r="Y16" s="325"/>
      <c r="Z16" s="325">
        <f>'YR 1 IS'!H18</f>
        <v>0</v>
      </c>
      <c r="AA16" s="354"/>
      <c r="AB16" s="384">
        <f t="shared" si="6"/>
        <v>0</v>
      </c>
      <c r="AC16" s="325"/>
      <c r="AD16" s="325">
        <f>'YR 1 IS'!I18</f>
        <v>0</v>
      </c>
      <c r="AE16" s="354"/>
      <c r="AF16" s="384"/>
      <c r="AG16" s="384"/>
      <c r="AH16" s="325">
        <f>'YR 1 IS'!J18</f>
        <v>0</v>
      </c>
      <c r="AI16" s="354"/>
      <c r="AJ16" s="384"/>
      <c r="AK16" s="384"/>
      <c r="AL16" s="325">
        <f>'YR 1 IS'!K18</f>
        <v>0</v>
      </c>
      <c r="AM16" s="354"/>
      <c r="AN16" s="384"/>
      <c r="AO16" s="384"/>
      <c r="AP16" s="325">
        <f>'YR 1 IS'!L18</f>
        <v>0</v>
      </c>
      <c r="AQ16" s="354"/>
      <c r="AR16" s="384"/>
      <c r="AS16" s="325"/>
      <c r="AT16" s="325">
        <f>'YR 1 IS'!M18</f>
        <v>0</v>
      </c>
      <c r="AU16" s="354"/>
      <c r="AV16" s="384">
        <f t="shared" si="7"/>
        <v>0</v>
      </c>
      <c r="AW16" s="378"/>
      <c r="AX16" s="378"/>
      <c r="AY16" s="378">
        <f t="shared" si="12"/>
        <v>0</v>
      </c>
      <c r="AZ16" s="378">
        <f t="shared" si="13"/>
        <v>0</v>
      </c>
      <c r="BA16" s="379">
        <f t="shared" si="14"/>
        <v>0</v>
      </c>
    </row>
    <row r="17" spans="1:53">
      <c r="A17" s="5" t="str">
        <f>'YR 1 IS'!A19</f>
        <v xml:space="preserve">    Donations</v>
      </c>
      <c r="B17" s="325">
        <f>'YR 1 IS'!B19</f>
        <v>0</v>
      </c>
      <c r="C17" s="354"/>
      <c r="D17" s="384">
        <f t="shared" si="0"/>
        <v>0</v>
      </c>
      <c r="E17" s="325"/>
      <c r="F17" s="325">
        <f>'YR 1 IS'!C19</f>
        <v>0</v>
      </c>
      <c r="G17" s="354"/>
      <c r="H17" s="384">
        <f t="shared" si="1"/>
        <v>0</v>
      </c>
      <c r="I17" s="325"/>
      <c r="J17" s="325">
        <f>'YR 1 IS'!D19</f>
        <v>0</v>
      </c>
      <c r="K17" s="354"/>
      <c r="L17" s="384">
        <f t="shared" si="2"/>
        <v>0</v>
      </c>
      <c r="M17" s="325"/>
      <c r="N17" s="325">
        <f>'YR 1 IS'!E19</f>
        <v>0</v>
      </c>
      <c r="O17" s="354"/>
      <c r="P17" s="384">
        <f t="shared" si="3"/>
        <v>0</v>
      </c>
      <c r="Q17" s="325"/>
      <c r="R17" s="325">
        <f>'YR 1 IS'!F19</f>
        <v>0</v>
      </c>
      <c r="S17" s="354"/>
      <c r="T17" s="384">
        <f t="shared" si="4"/>
        <v>0</v>
      </c>
      <c r="U17" s="325"/>
      <c r="V17" s="325">
        <f>'YR 1 IS'!G19</f>
        <v>0</v>
      </c>
      <c r="W17" s="354"/>
      <c r="X17" s="384">
        <f t="shared" si="5"/>
        <v>0</v>
      </c>
      <c r="Y17" s="325"/>
      <c r="Z17" s="325">
        <f>'YR 1 IS'!H19</f>
        <v>0</v>
      </c>
      <c r="AA17" s="354"/>
      <c r="AB17" s="384">
        <f t="shared" si="6"/>
        <v>0</v>
      </c>
      <c r="AC17" s="325"/>
      <c r="AD17" s="325">
        <f>'YR 1 IS'!I19</f>
        <v>0</v>
      </c>
      <c r="AE17" s="354"/>
      <c r="AF17" s="384">
        <f t="shared" si="8"/>
        <v>0</v>
      </c>
      <c r="AG17" s="384"/>
      <c r="AH17" s="325">
        <f>'YR 1 IS'!J19</f>
        <v>0</v>
      </c>
      <c r="AI17" s="354"/>
      <c r="AJ17" s="384">
        <f t="shared" si="9"/>
        <v>0</v>
      </c>
      <c r="AK17" s="384"/>
      <c r="AL17" s="325">
        <f>'YR 1 IS'!K19</f>
        <v>0</v>
      </c>
      <c r="AM17" s="354"/>
      <c r="AN17" s="384">
        <f t="shared" si="10"/>
        <v>0</v>
      </c>
      <c r="AO17" s="384"/>
      <c r="AP17" s="325">
        <f>'YR 1 IS'!L19</f>
        <v>0</v>
      </c>
      <c r="AQ17" s="354"/>
      <c r="AR17" s="384">
        <f t="shared" si="11"/>
        <v>0</v>
      </c>
      <c r="AS17" s="325"/>
      <c r="AT17" s="325">
        <f>'YR 1 IS'!M19</f>
        <v>0</v>
      </c>
      <c r="AU17" s="354"/>
      <c r="AV17" s="384">
        <f t="shared" si="7"/>
        <v>0</v>
      </c>
      <c r="AW17" s="378"/>
      <c r="AX17" s="378"/>
      <c r="AY17" s="378">
        <f t="shared" si="12"/>
        <v>0</v>
      </c>
      <c r="AZ17" s="378">
        <f t="shared" si="13"/>
        <v>0</v>
      </c>
      <c r="BA17" s="379">
        <f t="shared" si="14"/>
        <v>0</v>
      </c>
    </row>
    <row r="18" spans="1:53">
      <c r="A18" s="5" t="str">
        <f>'YR 1 IS'!A20</f>
        <v xml:space="preserve">    Dues &amp; Subscriptions</v>
      </c>
      <c r="B18" s="325">
        <f>'YR 1 IS'!B20</f>
        <v>0</v>
      </c>
      <c r="C18" s="354"/>
      <c r="D18" s="384">
        <f t="shared" si="0"/>
        <v>0</v>
      </c>
      <c r="E18" s="325"/>
      <c r="F18" s="325">
        <f>'YR 1 IS'!C20</f>
        <v>0</v>
      </c>
      <c r="G18" s="354"/>
      <c r="H18" s="384">
        <f t="shared" si="1"/>
        <v>0</v>
      </c>
      <c r="I18" s="325"/>
      <c r="J18" s="325">
        <f>'YR 1 IS'!D20</f>
        <v>0</v>
      </c>
      <c r="K18" s="354"/>
      <c r="L18" s="384">
        <f t="shared" si="2"/>
        <v>0</v>
      </c>
      <c r="M18" s="325"/>
      <c r="N18" s="325">
        <f>'YR 1 IS'!E20</f>
        <v>0</v>
      </c>
      <c r="O18" s="354"/>
      <c r="P18" s="384">
        <f t="shared" si="3"/>
        <v>0</v>
      </c>
      <c r="Q18" s="325"/>
      <c r="R18" s="325">
        <f>'YR 1 IS'!F20</f>
        <v>0</v>
      </c>
      <c r="S18" s="354"/>
      <c r="T18" s="384">
        <f t="shared" si="4"/>
        <v>0</v>
      </c>
      <c r="U18" s="325"/>
      <c r="V18" s="325">
        <f>'YR 1 IS'!G20</f>
        <v>0</v>
      </c>
      <c r="W18" s="354"/>
      <c r="X18" s="384">
        <f t="shared" si="5"/>
        <v>0</v>
      </c>
      <c r="Y18" s="325"/>
      <c r="Z18" s="325">
        <f>'YR 1 IS'!H20</f>
        <v>0</v>
      </c>
      <c r="AA18" s="354"/>
      <c r="AB18" s="384">
        <f t="shared" si="6"/>
        <v>0</v>
      </c>
      <c r="AC18" s="325"/>
      <c r="AD18" s="325">
        <f>'YR 1 IS'!I20</f>
        <v>0</v>
      </c>
      <c r="AE18" s="354"/>
      <c r="AF18" s="384">
        <f t="shared" si="8"/>
        <v>0</v>
      </c>
      <c r="AG18" s="384"/>
      <c r="AH18" s="325">
        <f>'YR 1 IS'!J20</f>
        <v>0</v>
      </c>
      <c r="AI18" s="354"/>
      <c r="AJ18" s="384">
        <f t="shared" si="9"/>
        <v>0</v>
      </c>
      <c r="AK18" s="384"/>
      <c r="AL18" s="325">
        <f>'YR 1 IS'!K20</f>
        <v>0</v>
      </c>
      <c r="AM18" s="354"/>
      <c r="AN18" s="384">
        <f t="shared" si="10"/>
        <v>0</v>
      </c>
      <c r="AO18" s="384"/>
      <c r="AP18" s="325">
        <f>'YR 1 IS'!L20</f>
        <v>0</v>
      </c>
      <c r="AQ18" s="354"/>
      <c r="AR18" s="384">
        <f t="shared" si="11"/>
        <v>0</v>
      </c>
      <c r="AS18" s="325"/>
      <c r="AT18" s="325">
        <f>'YR 1 IS'!M20</f>
        <v>0</v>
      </c>
      <c r="AU18" s="354"/>
      <c r="AV18" s="384">
        <f t="shared" si="7"/>
        <v>0</v>
      </c>
      <c r="AW18" s="378"/>
      <c r="AX18" s="378"/>
      <c r="AY18" s="378">
        <f t="shared" si="12"/>
        <v>0</v>
      </c>
      <c r="AZ18" s="378">
        <f t="shared" si="13"/>
        <v>0</v>
      </c>
      <c r="BA18" s="379">
        <f t="shared" si="14"/>
        <v>0</v>
      </c>
    </row>
    <row r="19" spans="1:53">
      <c r="A19" s="5" t="str">
        <f>'YR 1 IS'!A21</f>
        <v xml:space="preserve">    Employee Benefits</v>
      </c>
      <c r="B19" s="325">
        <f>'YR 1 IS'!B21</f>
        <v>0</v>
      </c>
      <c r="C19" s="354"/>
      <c r="D19" s="384">
        <f t="shared" si="0"/>
        <v>0</v>
      </c>
      <c r="E19" s="325"/>
      <c r="F19" s="325">
        <f>'YR 1 IS'!C21</f>
        <v>0</v>
      </c>
      <c r="G19" s="354"/>
      <c r="H19" s="384">
        <f t="shared" si="1"/>
        <v>0</v>
      </c>
      <c r="I19" s="325"/>
      <c r="J19" s="325">
        <f>'YR 1 IS'!D21</f>
        <v>0</v>
      </c>
      <c r="K19" s="354"/>
      <c r="L19" s="384">
        <f t="shared" si="2"/>
        <v>0</v>
      </c>
      <c r="M19" s="325"/>
      <c r="N19" s="325">
        <f>'YR 1 IS'!E21</f>
        <v>0</v>
      </c>
      <c r="O19" s="354"/>
      <c r="P19" s="384">
        <f t="shared" si="3"/>
        <v>0</v>
      </c>
      <c r="Q19" s="325"/>
      <c r="R19" s="325">
        <f>'YR 1 IS'!F21</f>
        <v>0</v>
      </c>
      <c r="S19" s="354"/>
      <c r="T19" s="384">
        <f t="shared" si="4"/>
        <v>0</v>
      </c>
      <c r="U19" s="325"/>
      <c r="V19" s="325">
        <f>'YR 1 IS'!G21</f>
        <v>0</v>
      </c>
      <c r="W19" s="354"/>
      <c r="X19" s="384">
        <f t="shared" si="5"/>
        <v>0</v>
      </c>
      <c r="Y19" s="325"/>
      <c r="Z19" s="325">
        <f>'YR 1 IS'!H21</f>
        <v>0</v>
      </c>
      <c r="AA19" s="354"/>
      <c r="AB19" s="384">
        <f t="shared" si="6"/>
        <v>0</v>
      </c>
      <c r="AC19" s="325"/>
      <c r="AD19" s="325">
        <f>'YR 1 IS'!I21</f>
        <v>0</v>
      </c>
      <c r="AE19" s="354"/>
      <c r="AF19" s="384">
        <f t="shared" si="8"/>
        <v>0</v>
      </c>
      <c r="AG19" s="384"/>
      <c r="AH19" s="325">
        <f>'YR 1 IS'!J21</f>
        <v>0</v>
      </c>
      <c r="AI19" s="354"/>
      <c r="AJ19" s="384">
        <f t="shared" si="9"/>
        <v>0</v>
      </c>
      <c r="AK19" s="384"/>
      <c r="AL19" s="325">
        <f>'YR 1 IS'!K21</f>
        <v>0</v>
      </c>
      <c r="AM19" s="354"/>
      <c r="AN19" s="384">
        <f t="shared" si="10"/>
        <v>0</v>
      </c>
      <c r="AO19" s="384"/>
      <c r="AP19" s="325">
        <f>'YR 1 IS'!L21</f>
        <v>0</v>
      </c>
      <c r="AQ19" s="354"/>
      <c r="AR19" s="384">
        <f t="shared" si="11"/>
        <v>0</v>
      </c>
      <c r="AS19" s="325"/>
      <c r="AT19" s="325">
        <f>'YR 1 IS'!M21</f>
        <v>0</v>
      </c>
      <c r="AU19" s="354"/>
      <c r="AV19" s="384">
        <f t="shared" si="7"/>
        <v>0</v>
      </c>
      <c r="AW19" s="378"/>
      <c r="AX19" s="378"/>
      <c r="AY19" s="378">
        <f t="shared" si="12"/>
        <v>0</v>
      </c>
      <c r="AZ19" s="378">
        <f t="shared" si="13"/>
        <v>0</v>
      </c>
      <c r="BA19" s="379">
        <f t="shared" si="14"/>
        <v>0</v>
      </c>
    </row>
    <row r="20" spans="1:53">
      <c r="A20" s="5" t="str">
        <f>'YR 1 IS'!A22</f>
        <v xml:space="preserve">    Equipment Rental</v>
      </c>
      <c r="B20" s="325">
        <f>'YR 1 IS'!B22</f>
        <v>0</v>
      </c>
      <c r="C20" s="354"/>
      <c r="D20" s="384">
        <f t="shared" si="0"/>
        <v>0</v>
      </c>
      <c r="E20" s="325"/>
      <c r="F20" s="325">
        <f>'YR 1 IS'!C22</f>
        <v>0</v>
      </c>
      <c r="G20" s="354"/>
      <c r="H20" s="384">
        <f t="shared" si="1"/>
        <v>0</v>
      </c>
      <c r="I20" s="325"/>
      <c r="J20" s="325">
        <f>'YR 1 IS'!D22</f>
        <v>0</v>
      </c>
      <c r="K20" s="354"/>
      <c r="L20" s="384">
        <f t="shared" si="2"/>
        <v>0</v>
      </c>
      <c r="M20" s="325"/>
      <c r="N20" s="325">
        <f>'YR 1 IS'!E22</f>
        <v>0</v>
      </c>
      <c r="O20" s="354"/>
      <c r="P20" s="384">
        <f t="shared" si="3"/>
        <v>0</v>
      </c>
      <c r="Q20" s="325"/>
      <c r="R20" s="325">
        <f>'YR 1 IS'!F22</f>
        <v>0</v>
      </c>
      <c r="S20" s="354"/>
      <c r="T20" s="384">
        <f t="shared" si="4"/>
        <v>0</v>
      </c>
      <c r="U20" s="325"/>
      <c r="V20" s="325">
        <f>'YR 1 IS'!G22</f>
        <v>0</v>
      </c>
      <c r="W20" s="354"/>
      <c r="X20" s="384">
        <f t="shared" si="5"/>
        <v>0</v>
      </c>
      <c r="Y20" s="325"/>
      <c r="Z20" s="325">
        <f>'YR 1 IS'!H22</f>
        <v>0</v>
      </c>
      <c r="AA20" s="354"/>
      <c r="AB20" s="384">
        <f t="shared" si="6"/>
        <v>0</v>
      </c>
      <c r="AC20" s="325"/>
      <c r="AD20" s="325">
        <f>'YR 1 IS'!I22</f>
        <v>0</v>
      </c>
      <c r="AE20" s="354"/>
      <c r="AF20" s="384">
        <f t="shared" si="8"/>
        <v>0</v>
      </c>
      <c r="AG20" s="384"/>
      <c r="AH20" s="325">
        <f>'YR 1 IS'!J22</f>
        <v>0</v>
      </c>
      <c r="AI20" s="354"/>
      <c r="AJ20" s="384">
        <f t="shared" si="9"/>
        <v>0</v>
      </c>
      <c r="AK20" s="384"/>
      <c r="AL20" s="325">
        <f>'YR 1 IS'!K22</f>
        <v>0</v>
      </c>
      <c r="AM20" s="354"/>
      <c r="AN20" s="384">
        <f t="shared" si="10"/>
        <v>0</v>
      </c>
      <c r="AO20" s="384"/>
      <c r="AP20" s="325">
        <f>'YR 1 IS'!L22</f>
        <v>0</v>
      </c>
      <c r="AQ20" s="354"/>
      <c r="AR20" s="384">
        <f t="shared" si="11"/>
        <v>0</v>
      </c>
      <c r="AS20" s="325"/>
      <c r="AT20" s="325">
        <f>'YR 1 IS'!M22</f>
        <v>0</v>
      </c>
      <c r="AU20" s="354"/>
      <c r="AV20" s="384">
        <f t="shared" si="7"/>
        <v>0</v>
      </c>
      <c r="AW20" s="378"/>
      <c r="AX20" s="378"/>
      <c r="AY20" s="378">
        <f t="shared" si="12"/>
        <v>0</v>
      </c>
      <c r="AZ20" s="378">
        <f t="shared" si="13"/>
        <v>0</v>
      </c>
      <c r="BA20" s="379">
        <f t="shared" si="14"/>
        <v>0</v>
      </c>
    </row>
    <row r="21" spans="1:53">
      <c r="A21" s="5" t="str">
        <f>'YR 1 IS'!A23</f>
        <v xml:space="preserve">    Freight</v>
      </c>
      <c r="B21" s="325">
        <f>'YR 1 IS'!B23</f>
        <v>0</v>
      </c>
      <c r="C21" s="354"/>
      <c r="D21" s="384">
        <f t="shared" si="0"/>
        <v>0</v>
      </c>
      <c r="E21" s="325"/>
      <c r="F21" s="325">
        <f>'YR 1 IS'!C23</f>
        <v>0</v>
      </c>
      <c r="G21" s="354"/>
      <c r="H21" s="384">
        <f t="shared" si="1"/>
        <v>0</v>
      </c>
      <c r="I21" s="325"/>
      <c r="J21" s="325">
        <f>'YR 1 IS'!D23</f>
        <v>0</v>
      </c>
      <c r="K21" s="354"/>
      <c r="L21" s="384">
        <f t="shared" si="2"/>
        <v>0</v>
      </c>
      <c r="M21" s="325"/>
      <c r="N21" s="325">
        <f>'YR 1 IS'!E23</f>
        <v>0</v>
      </c>
      <c r="O21" s="354"/>
      <c r="P21" s="384">
        <f t="shared" si="3"/>
        <v>0</v>
      </c>
      <c r="Q21" s="325"/>
      <c r="R21" s="325">
        <f>'YR 1 IS'!F23</f>
        <v>0</v>
      </c>
      <c r="S21" s="354"/>
      <c r="T21" s="384">
        <f t="shared" si="4"/>
        <v>0</v>
      </c>
      <c r="U21" s="325"/>
      <c r="V21" s="325">
        <f>'YR 1 IS'!G23</f>
        <v>0</v>
      </c>
      <c r="W21" s="354"/>
      <c r="X21" s="384">
        <f t="shared" si="5"/>
        <v>0</v>
      </c>
      <c r="Y21" s="325"/>
      <c r="Z21" s="325">
        <f>'YR 1 IS'!H23</f>
        <v>0</v>
      </c>
      <c r="AA21" s="354"/>
      <c r="AB21" s="384">
        <f t="shared" si="6"/>
        <v>0</v>
      </c>
      <c r="AC21" s="325"/>
      <c r="AD21" s="325">
        <f>'YR 1 IS'!I23</f>
        <v>0</v>
      </c>
      <c r="AE21" s="354"/>
      <c r="AF21" s="384">
        <f t="shared" si="8"/>
        <v>0</v>
      </c>
      <c r="AG21" s="384"/>
      <c r="AH21" s="325">
        <f>'YR 1 IS'!J23</f>
        <v>0</v>
      </c>
      <c r="AI21" s="354"/>
      <c r="AJ21" s="384">
        <f t="shared" si="9"/>
        <v>0</v>
      </c>
      <c r="AK21" s="384"/>
      <c r="AL21" s="325">
        <f>'YR 1 IS'!K23</f>
        <v>0</v>
      </c>
      <c r="AM21" s="354"/>
      <c r="AN21" s="384">
        <f t="shared" si="10"/>
        <v>0</v>
      </c>
      <c r="AO21" s="384"/>
      <c r="AP21" s="325">
        <f>'YR 1 IS'!L23</f>
        <v>0</v>
      </c>
      <c r="AQ21" s="354"/>
      <c r="AR21" s="384">
        <f t="shared" si="11"/>
        <v>0</v>
      </c>
      <c r="AS21" s="325"/>
      <c r="AT21" s="325">
        <f>'YR 1 IS'!M23</f>
        <v>0</v>
      </c>
      <c r="AU21" s="354"/>
      <c r="AV21" s="384">
        <f t="shared" si="7"/>
        <v>0</v>
      </c>
      <c r="AW21" s="378"/>
      <c r="AX21" s="378"/>
      <c r="AY21" s="378">
        <f t="shared" si="12"/>
        <v>0</v>
      </c>
      <c r="AZ21" s="378">
        <f t="shared" si="13"/>
        <v>0</v>
      </c>
      <c r="BA21" s="379">
        <f t="shared" si="14"/>
        <v>0</v>
      </c>
    </row>
    <row r="22" spans="1:53">
      <c r="A22" s="5" t="str">
        <f>'YR 1 IS'!A24</f>
        <v xml:space="preserve">    Insurance </v>
      </c>
      <c r="B22" s="325">
        <f>'YR 1 IS'!B24</f>
        <v>0</v>
      </c>
      <c r="C22" s="354"/>
      <c r="D22" s="384">
        <f t="shared" si="0"/>
        <v>0</v>
      </c>
      <c r="E22" s="325"/>
      <c r="F22" s="325">
        <f>'YR 1 IS'!C24</f>
        <v>0</v>
      </c>
      <c r="G22" s="354"/>
      <c r="H22" s="384">
        <f t="shared" si="1"/>
        <v>0</v>
      </c>
      <c r="I22" s="325"/>
      <c r="J22" s="325">
        <f>'YR 1 IS'!D24</f>
        <v>0</v>
      </c>
      <c r="K22" s="354"/>
      <c r="L22" s="384">
        <f t="shared" si="2"/>
        <v>0</v>
      </c>
      <c r="M22" s="325"/>
      <c r="N22" s="325">
        <f>'YR 1 IS'!E24</f>
        <v>0</v>
      </c>
      <c r="O22" s="354"/>
      <c r="P22" s="384">
        <f t="shared" si="3"/>
        <v>0</v>
      </c>
      <c r="Q22" s="325"/>
      <c r="R22" s="325">
        <f>'YR 1 IS'!F24</f>
        <v>0</v>
      </c>
      <c r="S22" s="354"/>
      <c r="T22" s="384">
        <f t="shared" si="4"/>
        <v>0</v>
      </c>
      <c r="U22" s="325"/>
      <c r="V22" s="325">
        <f>'YR 1 IS'!G24</f>
        <v>0</v>
      </c>
      <c r="W22" s="354"/>
      <c r="X22" s="384">
        <f t="shared" si="5"/>
        <v>0</v>
      </c>
      <c r="Y22" s="325"/>
      <c r="Z22" s="325">
        <f>'YR 1 IS'!H24</f>
        <v>0</v>
      </c>
      <c r="AA22" s="354"/>
      <c r="AB22" s="384">
        <f t="shared" si="6"/>
        <v>0</v>
      </c>
      <c r="AC22" s="325"/>
      <c r="AD22" s="325">
        <f>'YR 1 IS'!I24</f>
        <v>0</v>
      </c>
      <c r="AE22" s="354"/>
      <c r="AF22" s="384">
        <f t="shared" si="8"/>
        <v>0</v>
      </c>
      <c r="AG22" s="384"/>
      <c r="AH22" s="325">
        <f>'YR 1 IS'!J24</f>
        <v>0</v>
      </c>
      <c r="AI22" s="354"/>
      <c r="AJ22" s="384">
        <f t="shared" si="9"/>
        <v>0</v>
      </c>
      <c r="AK22" s="384"/>
      <c r="AL22" s="325">
        <f>'YR 1 IS'!K24</f>
        <v>0</v>
      </c>
      <c r="AM22" s="354"/>
      <c r="AN22" s="384">
        <f t="shared" si="10"/>
        <v>0</v>
      </c>
      <c r="AO22" s="384"/>
      <c r="AP22" s="325">
        <f>'YR 1 IS'!L24</f>
        <v>0</v>
      </c>
      <c r="AQ22" s="354"/>
      <c r="AR22" s="384">
        <f t="shared" si="11"/>
        <v>0</v>
      </c>
      <c r="AS22" s="325"/>
      <c r="AT22" s="325">
        <f>'YR 1 IS'!M24</f>
        <v>0</v>
      </c>
      <c r="AU22" s="354"/>
      <c r="AV22" s="384">
        <f t="shared" si="7"/>
        <v>0</v>
      </c>
      <c r="AW22" s="378"/>
      <c r="AX22" s="378"/>
      <c r="AY22" s="378">
        <f t="shared" si="12"/>
        <v>0</v>
      </c>
      <c r="AZ22" s="378">
        <f t="shared" si="13"/>
        <v>0</v>
      </c>
      <c r="BA22" s="379">
        <f t="shared" si="14"/>
        <v>0</v>
      </c>
    </row>
    <row r="23" spans="1:53">
      <c r="A23" s="5" t="str">
        <f>'YR 1 IS'!A25</f>
        <v xml:space="preserve">    Interest Expense</v>
      </c>
      <c r="B23" s="325">
        <f>'YR 1 IS'!B25</f>
        <v>0</v>
      </c>
      <c r="C23" s="354"/>
      <c r="D23" s="384">
        <f t="shared" si="0"/>
        <v>0</v>
      </c>
      <c r="E23" s="325"/>
      <c r="F23" s="325">
        <f>'YR 1 IS'!C25</f>
        <v>0</v>
      </c>
      <c r="G23" s="354"/>
      <c r="H23" s="384">
        <f t="shared" si="1"/>
        <v>0</v>
      </c>
      <c r="I23" s="325"/>
      <c r="J23" s="325">
        <f>'YR 1 IS'!D25</f>
        <v>0</v>
      </c>
      <c r="K23" s="354"/>
      <c r="L23" s="384">
        <f t="shared" si="2"/>
        <v>0</v>
      </c>
      <c r="M23" s="325"/>
      <c r="N23" s="325">
        <f>'YR 1 IS'!E25</f>
        <v>0</v>
      </c>
      <c r="O23" s="354"/>
      <c r="P23" s="384">
        <f t="shared" si="3"/>
        <v>0</v>
      </c>
      <c r="Q23" s="325"/>
      <c r="R23" s="325">
        <f>'YR 1 IS'!F25</f>
        <v>0</v>
      </c>
      <c r="S23" s="354"/>
      <c r="T23" s="384">
        <f t="shared" si="4"/>
        <v>0</v>
      </c>
      <c r="U23" s="325"/>
      <c r="V23" s="325">
        <f>'YR 1 IS'!G25</f>
        <v>0</v>
      </c>
      <c r="W23" s="354"/>
      <c r="X23" s="384">
        <f t="shared" si="5"/>
        <v>0</v>
      </c>
      <c r="Y23" s="325"/>
      <c r="Z23" s="325">
        <f>'YR 1 IS'!H25</f>
        <v>0</v>
      </c>
      <c r="AA23" s="354"/>
      <c r="AB23" s="384">
        <f t="shared" si="6"/>
        <v>0</v>
      </c>
      <c r="AC23" s="325"/>
      <c r="AD23" s="325">
        <f>'YR 1 IS'!I25</f>
        <v>0</v>
      </c>
      <c r="AE23" s="354"/>
      <c r="AF23" s="384">
        <f t="shared" si="8"/>
        <v>0</v>
      </c>
      <c r="AG23" s="384"/>
      <c r="AH23" s="325">
        <f>'YR 1 IS'!J25</f>
        <v>0</v>
      </c>
      <c r="AI23" s="354"/>
      <c r="AJ23" s="384">
        <f t="shared" si="9"/>
        <v>0</v>
      </c>
      <c r="AK23" s="384"/>
      <c r="AL23" s="325">
        <f>'YR 1 IS'!K25</f>
        <v>0</v>
      </c>
      <c r="AM23" s="354"/>
      <c r="AN23" s="384">
        <f t="shared" si="10"/>
        <v>0</v>
      </c>
      <c r="AO23" s="384"/>
      <c r="AP23" s="325">
        <f>'YR 1 IS'!L25</f>
        <v>0</v>
      </c>
      <c r="AQ23" s="354"/>
      <c r="AR23" s="384">
        <f t="shared" si="11"/>
        <v>0</v>
      </c>
      <c r="AS23" s="325"/>
      <c r="AT23" s="325">
        <f>'YR 1 IS'!M25</f>
        <v>0</v>
      </c>
      <c r="AU23" s="354"/>
      <c r="AV23" s="384">
        <f t="shared" si="7"/>
        <v>0</v>
      </c>
      <c r="AW23" s="378"/>
      <c r="AX23" s="378"/>
      <c r="AY23" s="378">
        <f t="shared" si="12"/>
        <v>0</v>
      </c>
      <c r="AZ23" s="378">
        <f t="shared" si="13"/>
        <v>0</v>
      </c>
      <c r="BA23" s="379">
        <f t="shared" si="14"/>
        <v>0</v>
      </c>
    </row>
    <row r="24" spans="1:53">
      <c r="A24" s="5" t="str">
        <f>'YR 1 IS'!A26</f>
        <v xml:space="preserve">    Legal and Professional</v>
      </c>
      <c r="B24" s="325">
        <f>'YR 1 IS'!B26</f>
        <v>0</v>
      </c>
      <c r="C24" s="354"/>
      <c r="D24" s="384">
        <f t="shared" si="0"/>
        <v>0</v>
      </c>
      <c r="E24" s="325"/>
      <c r="F24" s="325">
        <f>'YR 1 IS'!C26</f>
        <v>0</v>
      </c>
      <c r="G24" s="354"/>
      <c r="H24" s="384">
        <f t="shared" si="1"/>
        <v>0</v>
      </c>
      <c r="I24" s="325"/>
      <c r="J24" s="325">
        <f>'YR 1 IS'!D26</f>
        <v>0</v>
      </c>
      <c r="K24" s="354"/>
      <c r="L24" s="384">
        <f t="shared" si="2"/>
        <v>0</v>
      </c>
      <c r="M24" s="325"/>
      <c r="N24" s="325">
        <f>'YR 1 IS'!E26</f>
        <v>0</v>
      </c>
      <c r="O24" s="354"/>
      <c r="P24" s="384">
        <f t="shared" si="3"/>
        <v>0</v>
      </c>
      <c r="Q24" s="325"/>
      <c r="R24" s="325">
        <f>'YR 1 IS'!F26</f>
        <v>0</v>
      </c>
      <c r="S24" s="354"/>
      <c r="T24" s="384">
        <f t="shared" si="4"/>
        <v>0</v>
      </c>
      <c r="U24" s="325"/>
      <c r="V24" s="325">
        <f>'YR 1 IS'!G26</f>
        <v>0</v>
      </c>
      <c r="W24" s="354"/>
      <c r="X24" s="384">
        <f t="shared" si="5"/>
        <v>0</v>
      </c>
      <c r="Y24" s="325"/>
      <c r="Z24" s="325">
        <f>'YR 1 IS'!H26</f>
        <v>0</v>
      </c>
      <c r="AA24" s="354"/>
      <c r="AB24" s="384">
        <f t="shared" si="6"/>
        <v>0</v>
      </c>
      <c r="AC24" s="325"/>
      <c r="AD24" s="325">
        <f>'YR 1 IS'!I26</f>
        <v>0</v>
      </c>
      <c r="AE24" s="354"/>
      <c r="AF24" s="384">
        <f t="shared" si="8"/>
        <v>0</v>
      </c>
      <c r="AG24" s="384"/>
      <c r="AH24" s="325">
        <f>'YR 1 IS'!J26</f>
        <v>0</v>
      </c>
      <c r="AI24" s="354"/>
      <c r="AJ24" s="384">
        <f t="shared" si="9"/>
        <v>0</v>
      </c>
      <c r="AK24" s="384"/>
      <c r="AL24" s="325">
        <f>'YR 1 IS'!K26</f>
        <v>0</v>
      </c>
      <c r="AM24" s="354"/>
      <c r="AN24" s="384">
        <f t="shared" si="10"/>
        <v>0</v>
      </c>
      <c r="AO24" s="384"/>
      <c r="AP24" s="325">
        <f>'YR 1 IS'!L26</f>
        <v>0</v>
      </c>
      <c r="AQ24" s="354"/>
      <c r="AR24" s="384">
        <f t="shared" si="11"/>
        <v>0</v>
      </c>
      <c r="AS24" s="325"/>
      <c r="AT24" s="325">
        <f>'YR 1 IS'!M26</f>
        <v>0</v>
      </c>
      <c r="AU24" s="354"/>
      <c r="AV24" s="384">
        <f t="shared" si="7"/>
        <v>0</v>
      </c>
      <c r="AW24" s="378"/>
      <c r="AX24" s="378"/>
      <c r="AY24" s="378">
        <f t="shared" si="12"/>
        <v>0</v>
      </c>
      <c r="AZ24" s="378">
        <f t="shared" si="13"/>
        <v>0</v>
      </c>
      <c r="BA24" s="379">
        <f t="shared" si="14"/>
        <v>0</v>
      </c>
    </row>
    <row r="25" spans="1:53">
      <c r="A25" s="5" t="str">
        <f>'YR 1 IS'!A27</f>
        <v xml:space="preserve">    Licenses and Permits</v>
      </c>
      <c r="B25" s="325">
        <f>'YR 1 IS'!B27</f>
        <v>0</v>
      </c>
      <c r="C25" s="354"/>
      <c r="D25" s="384">
        <f t="shared" si="0"/>
        <v>0</v>
      </c>
      <c r="E25" s="325"/>
      <c r="F25" s="325">
        <f>'YR 1 IS'!C27</f>
        <v>0</v>
      </c>
      <c r="G25" s="354"/>
      <c r="H25" s="384">
        <f t="shared" si="1"/>
        <v>0</v>
      </c>
      <c r="I25" s="325"/>
      <c r="J25" s="325">
        <f>'YR 1 IS'!D27</f>
        <v>0</v>
      </c>
      <c r="K25" s="354"/>
      <c r="L25" s="384">
        <f t="shared" si="2"/>
        <v>0</v>
      </c>
      <c r="M25" s="325"/>
      <c r="N25" s="325">
        <f>'YR 1 IS'!E27</f>
        <v>0</v>
      </c>
      <c r="O25" s="354"/>
      <c r="P25" s="384">
        <f t="shared" si="3"/>
        <v>0</v>
      </c>
      <c r="Q25" s="325"/>
      <c r="R25" s="325">
        <f>'YR 1 IS'!F27</f>
        <v>0</v>
      </c>
      <c r="S25" s="354"/>
      <c r="T25" s="384">
        <f t="shared" si="4"/>
        <v>0</v>
      </c>
      <c r="U25" s="325"/>
      <c r="V25" s="325">
        <f>'YR 1 IS'!G27</f>
        <v>0</v>
      </c>
      <c r="W25" s="354"/>
      <c r="X25" s="384">
        <f t="shared" si="5"/>
        <v>0</v>
      </c>
      <c r="Y25" s="325"/>
      <c r="Z25" s="325">
        <f>'YR 1 IS'!H27</f>
        <v>0</v>
      </c>
      <c r="AA25" s="354"/>
      <c r="AB25" s="384">
        <f t="shared" si="6"/>
        <v>0</v>
      </c>
      <c r="AC25" s="325"/>
      <c r="AD25" s="325">
        <f>'YR 1 IS'!I27</f>
        <v>0</v>
      </c>
      <c r="AE25" s="354"/>
      <c r="AF25" s="384">
        <f t="shared" si="8"/>
        <v>0</v>
      </c>
      <c r="AG25" s="384"/>
      <c r="AH25" s="325">
        <f>'YR 1 IS'!J27</f>
        <v>0</v>
      </c>
      <c r="AI25" s="354"/>
      <c r="AJ25" s="384">
        <f t="shared" si="9"/>
        <v>0</v>
      </c>
      <c r="AK25" s="384"/>
      <c r="AL25" s="325">
        <f>'YR 1 IS'!K27</f>
        <v>0</v>
      </c>
      <c r="AM25" s="354"/>
      <c r="AN25" s="384">
        <f t="shared" si="10"/>
        <v>0</v>
      </c>
      <c r="AO25" s="384"/>
      <c r="AP25" s="325">
        <f>'YR 1 IS'!L27</f>
        <v>0</v>
      </c>
      <c r="AQ25" s="354"/>
      <c r="AR25" s="384">
        <f t="shared" si="11"/>
        <v>0</v>
      </c>
      <c r="AS25" s="325"/>
      <c r="AT25" s="325">
        <f>'YR 1 IS'!M27</f>
        <v>0</v>
      </c>
      <c r="AU25" s="354"/>
      <c r="AV25" s="384">
        <f t="shared" si="7"/>
        <v>0</v>
      </c>
      <c r="AW25" s="378"/>
      <c r="AX25" s="378"/>
      <c r="AY25" s="378">
        <f t="shared" si="12"/>
        <v>0</v>
      </c>
      <c r="AZ25" s="378">
        <f t="shared" si="13"/>
        <v>0</v>
      </c>
      <c r="BA25" s="379">
        <f t="shared" si="14"/>
        <v>0</v>
      </c>
    </row>
    <row r="26" spans="1:53">
      <c r="A26" s="5" t="str">
        <f>'YR 1 IS'!A28</f>
        <v xml:space="preserve">    Merchant Credit Card Fees</v>
      </c>
      <c r="B26" s="325">
        <f>'YR 1 IS'!B28</f>
        <v>0</v>
      </c>
      <c r="C26" s="354"/>
      <c r="D26" s="384">
        <f t="shared" si="0"/>
        <v>0</v>
      </c>
      <c r="E26" s="325"/>
      <c r="F26" s="325">
        <f>'YR 1 IS'!C28</f>
        <v>0</v>
      </c>
      <c r="G26" s="354"/>
      <c r="H26" s="384">
        <f t="shared" si="1"/>
        <v>0</v>
      </c>
      <c r="I26" s="325"/>
      <c r="J26" s="325">
        <f>'YR 1 IS'!D28</f>
        <v>0</v>
      </c>
      <c r="K26" s="354"/>
      <c r="L26" s="384">
        <f t="shared" si="2"/>
        <v>0</v>
      </c>
      <c r="M26" s="325"/>
      <c r="N26" s="325">
        <f>'YR 1 IS'!E28</f>
        <v>0</v>
      </c>
      <c r="O26" s="354"/>
      <c r="P26" s="384">
        <f t="shared" si="3"/>
        <v>0</v>
      </c>
      <c r="Q26" s="325"/>
      <c r="R26" s="325">
        <f>'YR 1 IS'!F28</f>
        <v>0</v>
      </c>
      <c r="S26" s="354"/>
      <c r="T26" s="384">
        <f t="shared" si="4"/>
        <v>0</v>
      </c>
      <c r="U26" s="325"/>
      <c r="V26" s="325">
        <f>'YR 1 IS'!G28</f>
        <v>0</v>
      </c>
      <c r="W26" s="354"/>
      <c r="X26" s="384">
        <f t="shared" si="5"/>
        <v>0</v>
      </c>
      <c r="Y26" s="325"/>
      <c r="Z26" s="325">
        <f>'YR 1 IS'!H28</f>
        <v>0</v>
      </c>
      <c r="AA26" s="354"/>
      <c r="AB26" s="384">
        <f t="shared" si="6"/>
        <v>0</v>
      </c>
      <c r="AC26" s="325"/>
      <c r="AD26" s="325">
        <f>'YR 1 IS'!I28</f>
        <v>0</v>
      </c>
      <c r="AE26" s="354"/>
      <c r="AF26" s="384">
        <f t="shared" si="8"/>
        <v>0</v>
      </c>
      <c r="AG26" s="384"/>
      <c r="AH26" s="325">
        <f>'YR 1 IS'!J28</f>
        <v>0</v>
      </c>
      <c r="AI26" s="354"/>
      <c r="AJ26" s="384">
        <f t="shared" si="9"/>
        <v>0</v>
      </c>
      <c r="AK26" s="384"/>
      <c r="AL26" s="325">
        <f>'YR 1 IS'!K28</f>
        <v>0</v>
      </c>
      <c r="AM26" s="354"/>
      <c r="AN26" s="384">
        <f t="shared" si="10"/>
        <v>0</v>
      </c>
      <c r="AO26" s="384"/>
      <c r="AP26" s="325">
        <f>'YR 1 IS'!L28</f>
        <v>0</v>
      </c>
      <c r="AQ26" s="354"/>
      <c r="AR26" s="384">
        <f t="shared" si="11"/>
        <v>0</v>
      </c>
      <c r="AS26" s="325"/>
      <c r="AT26" s="325">
        <f>'YR 1 IS'!M28</f>
        <v>0</v>
      </c>
      <c r="AU26" s="354"/>
      <c r="AV26" s="384">
        <f t="shared" si="7"/>
        <v>0</v>
      </c>
      <c r="AW26" s="378"/>
      <c r="AX26" s="378"/>
      <c r="AY26" s="378">
        <f t="shared" si="12"/>
        <v>0</v>
      </c>
      <c r="AZ26" s="378">
        <f t="shared" si="13"/>
        <v>0</v>
      </c>
      <c r="BA26" s="379">
        <f t="shared" si="14"/>
        <v>0</v>
      </c>
    </row>
    <row r="27" spans="1:53">
      <c r="A27" s="5" t="str">
        <f>'YR 1 IS'!A29</f>
        <v xml:space="preserve">    Miscellaneous</v>
      </c>
      <c r="B27" s="325">
        <f>'YR 1 IS'!B29</f>
        <v>0</v>
      </c>
      <c r="C27" s="354"/>
      <c r="D27" s="384">
        <f t="shared" si="0"/>
        <v>0</v>
      </c>
      <c r="E27" s="325"/>
      <c r="F27" s="325">
        <f>'YR 1 IS'!C29</f>
        <v>0</v>
      </c>
      <c r="G27" s="354"/>
      <c r="H27" s="384">
        <f t="shared" si="1"/>
        <v>0</v>
      </c>
      <c r="I27" s="325"/>
      <c r="J27" s="325">
        <f>'YR 1 IS'!D29</f>
        <v>0</v>
      </c>
      <c r="K27" s="354"/>
      <c r="L27" s="384">
        <f t="shared" si="2"/>
        <v>0</v>
      </c>
      <c r="M27" s="325"/>
      <c r="N27" s="325">
        <f>'YR 1 IS'!E29</f>
        <v>0</v>
      </c>
      <c r="O27" s="354"/>
      <c r="P27" s="384">
        <f t="shared" si="3"/>
        <v>0</v>
      </c>
      <c r="Q27" s="325"/>
      <c r="R27" s="325">
        <f>'YR 1 IS'!F29</f>
        <v>0</v>
      </c>
      <c r="S27" s="354"/>
      <c r="T27" s="384">
        <f t="shared" si="4"/>
        <v>0</v>
      </c>
      <c r="U27" s="325"/>
      <c r="V27" s="325">
        <f>'YR 1 IS'!G29</f>
        <v>0</v>
      </c>
      <c r="W27" s="354"/>
      <c r="X27" s="384">
        <f t="shared" si="5"/>
        <v>0</v>
      </c>
      <c r="Y27" s="325"/>
      <c r="Z27" s="325">
        <f>'YR 1 IS'!H29</f>
        <v>0</v>
      </c>
      <c r="AA27" s="354"/>
      <c r="AB27" s="384">
        <f t="shared" si="6"/>
        <v>0</v>
      </c>
      <c r="AC27" s="325"/>
      <c r="AD27" s="325">
        <f>'YR 1 IS'!I29</f>
        <v>0</v>
      </c>
      <c r="AE27" s="354"/>
      <c r="AF27" s="384">
        <f t="shared" si="8"/>
        <v>0</v>
      </c>
      <c r="AG27" s="384"/>
      <c r="AH27" s="325">
        <f>'YR 1 IS'!J29</f>
        <v>0</v>
      </c>
      <c r="AI27" s="354"/>
      <c r="AJ27" s="384">
        <f t="shared" si="9"/>
        <v>0</v>
      </c>
      <c r="AK27" s="384"/>
      <c r="AL27" s="325">
        <f>'YR 1 IS'!K29</f>
        <v>0</v>
      </c>
      <c r="AM27" s="354"/>
      <c r="AN27" s="384">
        <f t="shared" si="10"/>
        <v>0</v>
      </c>
      <c r="AO27" s="384"/>
      <c r="AP27" s="325">
        <f>'YR 1 IS'!L29</f>
        <v>0</v>
      </c>
      <c r="AQ27" s="354"/>
      <c r="AR27" s="384">
        <f t="shared" si="11"/>
        <v>0</v>
      </c>
      <c r="AS27" s="325"/>
      <c r="AT27" s="325">
        <f>'YR 1 IS'!M29</f>
        <v>0</v>
      </c>
      <c r="AU27" s="354"/>
      <c r="AV27" s="384">
        <f t="shared" si="7"/>
        <v>0</v>
      </c>
      <c r="AW27" s="378"/>
      <c r="AX27" s="378"/>
      <c r="AY27" s="378">
        <f t="shared" si="12"/>
        <v>0</v>
      </c>
      <c r="AZ27" s="378">
        <f t="shared" si="13"/>
        <v>0</v>
      </c>
      <c r="BA27" s="379">
        <f t="shared" si="14"/>
        <v>0</v>
      </c>
    </row>
    <row r="28" spans="1:53">
      <c r="A28" s="5" t="str">
        <f>'YR 1 IS'!A30</f>
        <v xml:space="preserve">    Office Supplies</v>
      </c>
      <c r="B28" s="325">
        <f>'YR 1 IS'!B30</f>
        <v>0</v>
      </c>
      <c r="C28" s="354"/>
      <c r="D28" s="384">
        <f t="shared" si="0"/>
        <v>0</v>
      </c>
      <c r="E28" s="378"/>
      <c r="F28" s="325">
        <f>'YR 1 IS'!C30</f>
        <v>0</v>
      </c>
      <c r="G28" s="354"/>
      <c r="H28" s="384">
        <f t="shared" si="1"/>
        <v>0</v>
      </c>
      <c r="I28" s="378"/>
      <c r="J28" s="325">
        <f>'YR 1 IS'!D30</f>
        <v>0</v>
      </c>
      <c r="K28" s="354"/>
      <c r="L28" s="384">
        <f t="shared" si="2"/>
        <v>0</v>
      </c>
      <c r="M28" s="378"/>
      <c r="N28" s="325">
        <f>'YR 1 IS'!E30</f>
        <v>0</v>
      </c>
      <c r="O28" s="354"/>
      <c r="P28" s="384">
        <f t="shared" si="3"/>
        <v>0</v>
      </c>
      <c r="Q28" s="378"/>
      <c r="R28" s="325">
        <f>'YR 1 IS'!F30</f>
        <v>0</v>
      </c>
      <c r="S28" s="354"/>
      <c r="T28" s="384">
        <f t="shared" si="4"/>
        <v>0</v>
      </c>
      <c r="U28" s="378"/>
      <c r="V28" s="325">
        <f>'YR 1 IS'!G30</f>
        <v>0</v>
      </c>
      <c r="W28" s="354"/>
      <c r="X28" s="384">
        <f t="shared" si="5"/>
        <v>0</v>
      </c>
      <c r="Y28" s="378"/>
      <c r="Z28" s="325">
        <f>'YR 1 IS'!H30</f>
        <v>0</v>
      </c>
      <c r="AA28" s="354"/>
      <c r="AB28" s="384">
        <f t="shared" si="6"/>
        <v>0</v>
      </c>
      <c r="AC28" s="378"/>
      <c r="AD28" s="325">
        <f>'YR 1 IS'!I30</f>
        <v>0</v>
      </c>
      <c r="AE28" s="354"/>
      <c r="AF28" s="384">
        <f t="shared" si="8"/>
        <v>0</v>
      </c>
      <c r="AG28" s="384"/>
      <c r="AH28" s="325">
        <f>'YR 1 IS'!J30</f>
        <v>0</v>
      </c>
      <c r="AI28" s="354"/>
      <c r="AJ28" s="384">
        <f t="shared" si="9"/>
        <v>0</v>
      </c>
      <c r="AK28" s="384"/>
      <c r="AL28" s="325">
        <f>'YR 1 IS'!K30</f>
        <v>0</v>
      </c>
      <c r="AM28" s="354"/>
      <c r="AN28" s="384">
        <f t="shared" si="10"/>
        <v>0</v>
      </c>
      <c r="AO28" s="384"/>
      <c r="AP28" s="325">
        <f>'YR 1 IS'!L30</f>
        <v>0</v>
      </c>
      <c r="AQ28" s="354"/>
      <c r="AR28" s="384">
        <f t="shared" si="11"/>
        <v>0</v>
      </c>
      <c r="AS28" s="325"/>
      <c r="AT28" s="325">
        <f>'YR 1 IS'!M30</f>
        <v>0</v>
      </c>
      <c r="AU28" s="354"/>
      <c r="AV28" s="384">
        <f t="shared" si="7"/>
        <v>0</v>
      </c>
      <c r="AW28" s="378"/>
      <c r="AX28" s="378"/>
      <c r="AY28" s="378">
        <f t="shared" si="12"/>
        <v>0</v>
      </c>
      <c r="AZ28" s="378">
        <f t="shared" si="13"/>
        <v>0</v>
      </c>
      <c r="BA28" s="379">
        <f t="shared" si="14"/>
        <v>0</v>
      </c>
    </row>
    <row r="29" spans="1:53">
      <c r="A29" s="5" t="str">
        <f>'YR 1 IS'!A31</f>
        <v xml:space="preserve">    Officer's Salary</v>
      </c>
      <c r="B29" s="325">
        <f>'YR 1 IS'!B31</f>
        <v>0</v>
      </c>
      <c r="C29" s="354"/>
      <c r="D29" s="384">
        <f t="shared" si="0"/>
        <v>0</v>
      </c>
      <c r="E29" s="378"/>
      <c r="F29" s="325">
        <f>'YR 1 IS'!C31</f>
        <v>0</v>
      </c>
      <c r="G29" s="354"/>
      <c r="H29" s="384">
        <f t="shared" si="1"/>
        <v>0</v>
      </c>
      <c r="I29" s="378"/>
      <c r="J29" s="325">
        <f>'YR 1 IS'!D31</f>
        <v>0</v>
      </c>
      <c r="K29" s="354"/>
      <c r="L29" s="384">
        <f t="shared" si="2"/>
        <v>0</v>
      </c>
      <c r="M29" s="378"/>
      <c r="N29" s="325">
        <f>'YR 1 IS'!E31</f>
        <v>0</v>
      </c>
      <c r="O29" s="354"/>
      <c r="P29" s="384">
        <f t="shared" si="3"/>
        <v>0</v>
      </c>
      <c r="Q29" s="378"/>
      <c r="R29" s="325">
        <f>'YR 1 IS'!F31</f>
        <v>0</v>
      </c>
      <c r="S29" s="354"/>
      <c r="T29" s="384">
        <f t="shared" si="4"/>
        <v>0</v>
      </c>
      <c r="U29" s="378"/>
      <c r="V29" s="325">
        <f>'YR 1 IS'!G31</f>
        <v>0</v>
      </c>
      <c r="W29" s="354"/>
      <c r="X29" s="384">
        <f t="shared" si="5"/>
        <v>0</v>
      </c>
      <c r="Y29" s="378"/>
      <c r="Z29" s="325">
        <f>'YR 1 IS'!H31</f>
        <v>0</v>
      </c>
      <c r="AA29" s="354"/>
      <c r="AB29" s="384">
        <f t="shared" si="6"/>
        <v>0</v>
      </c>
      <c r="AC29" s="378"/>
      <c r="AD29" s="325">
        <f>'YR 1 IS'!I31</f>
        <v>0</v>
      </c>
      <c r="AE29" s="354"/>
      <c r="AF29" s="384">
        <f t="shared" si="8"/>
        <v>0</v>
      </c>
      <c r="AG29" s="384"/>
      <c r="AH29" s="325">
        <f>'YR 1 IS'!J31</f>
        <v>0</v>
      </c>
      <c r="AI29" s="354"/>
      <c r="AJ29" s="384">
        <f t="shared" si="9"/>
        <v>0</v>
      </c>
      <c r="AK29" s="384"/>
      <c r="AL29" s="325">
        <f>'YR 1 IS'!K31</f>
        <v>0</v>
      </c>
      <c r="AM29" s="354"/>
      <c r="AN29" s="384">
        <f t="shared" si="10"/>
        <v>0</v>
      </c>
      <c r="AO29" s="384"/>
      <c r="AP29" s="325">
        <f>'YR 1 IS'!L31</f>
        <v>0</v>
      </c>
      <c r="AQ29" s="354"/>
      <c r="AR29" s="384">
        <f t="shared" si="11"/>
        <v>0</v>
      </c>
      <c r="AS29" s="325"/>
      <c r="AT29" s="325">
        <f>'YR 1 IS'!M31</f>
        <v>0</v>
      </c>
      <c r="AU29" s="354"/>
      <c r="AV29" s="384">
        <f t="shared" si="7"/>
        <v>0</v>
      </c>
      <c r="AW29" s="378"/>
      <c r="AX29" s="378"/>
      <c r="AY29" s="378">
        <f t="shared" si="12"/>
        <v>0</v>
      </c>
      <c r="AZ29" s="378">
        <f t="shared" si="13"/>
        <v>0</v>
      </c>
      <c r="BA29" s="379">
        <f t="shared" si="14"/>
        <v>0</v>
      </c>
    </row>
    <row r="30" spans="1:53">
      <c r="A30" s="5" t="str">
        <f>'YR 1 IS'!A32</f>
        <v xml:space="preserve">    Outside Services</v>
      </c>
      <c r="B30" s="325">
        <f>'YR 1 IS'!B32</f>
        <v>0</v>
      </c>
      <c r="C30" s="354"/>
      <c r="D30" s="384">
        <f t="shared" si="0"/>
        <v>0</v>
      </c>
      <c r="E30" s="378"/>
      <c r="F30" s="325">
        <f>'YR 1 IS'!C32</f>
        <v>0</v>
      </c>
      <c r="G30" s="354"/>
      <c r="H30" s="384">
        <f t="shared" si="1"/>
        <v>0</v>
      </c>
      <c r="I30" s="378"/>
      <c r="J30" s="325">
        <f>'YR 1 IS'!D32</f>
        <v>0</v>
      </c>
      <c r="K30" s="354"/>
      <c r="L30" s="384">
        <f t="shared" si="2"/>
        <v>0</v>
      </c>
      <c r="M30" s="378"/>
      <c r="N30" s="325">
        <f>'YR 1 IS'!E32</f>
        <v>0</v>
      </c>
      <c r="O30" s="354"/>
      <c r="P30" s="384">
        <f t="shared" si="3"/>
        <v>0</v>
      </c>
      <c r="Q30" s="378"/>
      <c r="R30" s="325">
        <f>'YR 1 IS'!F32</f>
        <v>0</v>
      </c>
      <c r="S30" s="354"/>
      <c r="T30" s="384">
        <f t="shared" si="4"/>
        <v>0</v>
      </c>
      <c r="U30" s="378"/>
      <c r="V30" s="325">
        <f>'YR 1 IS'!G32</f>
        <v>0</v>
      </c>
      <c r="W30" s="354"/>
      <c r="X30" s="384">
        <f t="shared" si="5"/>
        <v>0</v>
      </c>
      <c r="Y30" s="378"/>
      <c r="Z30" s="325">
        <f>'YR 1 IS'!H32</f>
        <v>0</v>
      </c>
      <c r="AA30" s="354"/>
      <c r="AB30" s="384">
        <f t="shared" si="6"/>
        <v>0</v>
      </c>
      <c r="AC30" s="378"/>
      <c r="AD30" s="325">
        <f>'YR 1 IS'!I32</f>
        <v>0</v>
      </c>
      <c r="AE30" s="354"/>
      <c r="AF30" s="384">
        <f t="shared" si="8"/>
        <v>0</v>
      </c>
      <c r="AG30" s="384"/>
      <c r="AH30" s="325">
        <f>'YR 1 IS'!J32</f>
        <v>0</v>
      </c>
      <c r="AI30" s="354"/>
      <c r="AJ30" s="384">
        <f t="shared" si="9"/>
        <v>0</v>
      </c>
      <c r="AK30" s="384"/>
      <c r="AL30" s="325">
        <f>'YR 1 IS'!K32</f>
        <v>0</v>
      </c>
      <c r="AM30" s="354"/>
      <c r="AN30" s="384">
        <f t="shared" si="10"/>
        <v>0</v>
      </c>
      <c r="AO30" s="384"/>
      <c r="AP30" s="325">
        <f>'YR 1 IS'!L32</f>
        <v>0</v>
      </c>
      <c r="AQ30" s="354"/>
      <c r="AR30" s="384">
        <f t="shared" si="11"/>
        <v>0</v>
      </c>
      <c r="AS30" s="325"/>
      <c r="AT30" s="325">
        <f>'YR 1 IS'!M32</f>
        <v>0</v>
      </c>
      <c r="AU30" s="354"/>
      <c r="AV30" s="384">
        <f t="shared" si="7"/>
        <v>0</v>
      </c>
      <c r="AW30" s="378"/>
      <c r="AX30" s="378"/>
      <c r="AY30" s="378">
        <f t="shared" si="12"/>
        <v>0</v>
      </c>
      <c r="AZ30" s="378">
        <f t="shared" si="13"/>
        <v>0</v>
      </c>
      <c r="BA30" s="379">
        <f t="shared" si="14"/>
        <v>0</v>
      </c>
    </row>
    <row r="31" spans="1:53">
      <c r="A31" s="5" t="str">
        <f>'YR 1 IS'!A33</f>
        <v xml:space="preserve">    Payroll</v>
      </c>
      <c r="B31" s="325">
        <f>'YR 1 IS'!B33</f>
        <v>0</v>
      </c>
      <c r="C31" s="354"/>
      <c r="D31" s="384">
        <f t="shared" si="0"/>
        <v>0</v>
      </c>
      <c r="E31" s="325"/>
      <c r="F31" s="325">
        <f>'YR 1 IS'!C33</f>
        <v>0</v>
      </c>
      <c r="G31" s="354"/>
      <c r="H31" s="384">
        <f t="shared" si="1"/>
        <v>0</v>
      </c>
      <c r="I31" s="325"/>
      <c r="J31" s="325">
        <f>'YR 1 IS'!D33</f>
        <v>0</v>
      </c>
      <c r="K31" s="354"/>
      <c r="L31" s="384">
        <f t="shared" si="2"/>
        <v>0</v>
      </c>
      <c r="M31" s="325"/>
      <c r="N31" s="325">
        <f>'YR 1 IS'!E33</f>
        <v>0</v>
      </c>
      <c r="O31" s="354"/>
      <c r="P31" s="384">
        <f t="shared" si="3"/>
        <v>0</v>
      </c>
      <c r="Q31" s="325"/>
      <c r="R31" s="325">
        <f>'YR 1 IS'!F33</f>
        <v>0</v>
      </c>
      <c r="S31" s="354"/>
      <c r="T31" s="384">
        <f t="shared" si="4"/>
        <v>0</v>
      </c>
      <c r="U31" s="325"/>
      <c r="V31" s="325">
        <f>'YR 1 IS'!G33</f>
        <v>0</v>
      </c>
      <c r="W31" s="354"/>
      <c r="X31" s="384">
        <f t="shared" si="5"/>
        <v>0</v>
      </c>
      <c r="Y31" s="325"/>
      <c r="Z31" s="325">
        <f>'YR 1 IS'!H33</f>
        <v>0</v>
      </c>
      <c r="AA31" s="354"/>
      <c r="AB31" s="384">
        <f t="shared" si="6"/>
        <v>0</v>
      </c>
      <c r="AC31" s="325"/>
      <c r="AD31" s="325">
        <f>'YR 1 IS'!I33</f>
        <v>0</v>
      </c>
      <c r="AE31" s="354"/>
      <c r="AF31" s="384">
        <f t="shared" si="8"/>
        <v>0</v>
      </c>
      <c r="AG31" s="384"/>
      <c r="AH31" s="325">
        <f>'YR 1 IS'!J33</f>
        <v>0</v>
      </c>
      <c r="AI31" s="354"/>
      <c r="AJ31" s="384">
        <f t="shared" si="9"/>
        <v>0</v>
      </c>
      <c r="AK31" s="384"/>
      <c r="AL31" s="325">
        <f>'YR 1 IS'!K33</f>
        <v>0</v>
      </c>
      <c r="AM31" s="354"/>
      <c r="AN31" s="384">
        <f t="shared" si="10"/>
        <v>0</v>
      </c>
      <c r="AO31" s="384"/>
      <c r="AP31" s="325">
        <f>'YR 1 IS'!L33</f>
        <v>0</v>
      </c>
      <c r="AQ31" s="354"/>
      <c r="AR31" s="384">
        <f t="shared" si="11"/>
        <v>0</v>
      </c>
      <c r="AS31" s="325"/>
      <c r="AT31" s="325">
        <f>'YR 1 IS'!M33</f>
        <v>0</v>
      </c>
      <c r="AU31" s="354"/>
      <c r="AV31" s="384">
        <f t="shared" si="7"/>
        <v>0</v>
      </c>
      <c r="AW31" s="378"/>
      <c r="AX31" s="378"/>
      <c r="AY31" s="378">
        <f t="shared" si="12"/>
        <v>0</v>
      </c>
      <c r="AZ31" s="378">
        <f t="shared" si="13"/>
        <v>0</v>
      </c>
      <c r="BA31" s="379">
        <f t="shared" si="14"/>
        <v>0</v>
      </c>
    </row>
    <row r="32" spans="1:53">
      <c r="A32" s="5" t="str">
        <f>'YR 1 IS'!A34</f>
        <v xml:space="preserve">    Payroll Taxes (12%)</v>
      </c>
      <c r="B32" s="325">
        <f>'YR 1 IS'!B34</f>
        <v>0</v>
      </c>
      <c r="C32" s="354"/>
      <c r="D32" s="384">
        <f t="shared" si="0"/>
        <v>0</v>
      </c>
      <c r="E32" s="325"/>
      <c r="F32" s="325">
        <f>'YR 1 IS'!C34</f>
        <v>0</v>
      </c>
      <c r="G32" s="354"/>
      <c r="H32" s="384">
        <f t="shared" si="1"/>
        <v>0</v>
      </c>
      <c r="I32" s="325"/>
      <c r="J32" s="325">
        <f>'YR 1 IS'!D34</f>
        <v>0</v>
      </c>
      <c r="K32" s="354"/>
      <c r="L32" s="384">
        <f t="shared" si="2"/>
        <v>0</v>
      </c>
      <c r="M32" s="325"/>
      <c r="N32" s="325">
        <f>'YR 1 IS'!E34</f>
        <v>0</v>
      </c>
      <c r="O32" s="354"/>
      <c r="P32" s="384">
        <f t="shared" si="3"/>
        <v>0</v>
      </c>
      <c r="Q32" s="325"/>
      <c r="R32" s="325">
        <f>'YR 1 IS'!F34</f>
        <v>0</v>
      </c>
      <c r="S32" s="354"/>
      <c r="T32" s="384">
        <f t="shared" si="4"/>
        <v>0</v>
      </c>
      <c r="U32" s="325"/>
      <c r="V32" s="325">
        <f>'YR 1 IS'!G34</f>
        <v>0</v>
      </c>
      <c r="W32" s="354"/>
      <c r="X32" s="384">
        <f t="shared" si="5"/>
        <v>0</v>
      </c>
      <c r="Y32" s="325"/>
      <c r="Z32" s="325">
        <f>'YR 1 IS'!H34</f>
        <v>0</v>
      </c>
      <c r="AA32" s="354"/>
      <c r="AB32" s="384">
        <f t="shared" si="6"/>
        <v>0</v>
      </c>
      <c r="AC32" s="325"/>
      <c r="AD32" s="325">
        <f>'YR 1 IS'!I34</f>
        <v>0</v>
      </c>
      <c r="AE32" s="354"/>
      <c r="AF32" s="384">
        <f t="shared" si="8"/>
        <v>0</v>
      </c>
      <c r="AG32" s="384"/>
      <c r="AH32" s="325">
        <f>'YR 1 IS'!J34</f>
        <v>0</v>
      </c>
      <c r="AI32" s="354"/>
      <c r="AJ32" s="384">
        <f t="shared" si="9"/>
        <v>0</v>
      </c>
      <c r="AK32" s="384"/>
      <c r="AL32" s="325">
        <f>'YR 1 IS'!K34</f>
        <v>0</v>
      </c>
      <c r="AM32" s="354"/>
      <c r="AN32" s="384">
        <f t="shared" si="10"/>
        <v>0</v>
      </c>
      <c r="AO32" s="384"/>
      <c r="AP32" s="325">
        <f>'YR 1 IS'!L34</f>
        <v>0</v>
      </c>
      <c r="AQ32" s="354"/>
      <c r="AR32" s="384">
        <f t="shared" si="11"/>
        <v>0</v>
      </c>
      <c r="AS32" s="325"/>
      <c r="AT32" s="325">
        <f>'YR 1 IS'!M34</f>
        <v>0</v>
      </c>
      <c r="AU32" s="354"/>
      <c r="AV32" s="384">
        <f t="shared" si="7"/>
        <v>0</v>
      </c>
      <c r="AW32" s="378"/>
      <c r="AX32" s="378"/>
      <c r="AY32" s="378">
        <f t="shared" si="12"/>
        <v>0</v>
      </c>
      <c r="AZ32" s="378">
        <f t="shared" si="13"/>
        <v>0</v>
      </c>
      <c r="BA32" s="379">
        <f t="shared" si="14"/>
        <v>0</v>
      </c>
    </row>
    <row r="33" spans="1:53" ht="15" customHeight="1">
      <c r="A33" s="5" t="str">
        <f>'YR 1 IS'!A35</f>
        <v xml:space="preserve">    Postage</v>
      </c>
      <c r="B33" s="325">
        <f>'YR 1 IS'!B35</f>
        <v>0</v>
      </c>
      <c r="C33" s="354"/>
      <c r="D33" s="384">
        <f t="shared" si="0"/>
        <v>0</v>
      </c>
      <c r="E33" s="378"/>
      <c r="F33" s="325">
        <f>'YR 1 IS'!C35</f>
        <v>0</v>
      </c>
      <c r="G33" s="354"/>
      <c r="H33" s="384">
        <f t="shared" si="1"/>
        <v>0</v>
      </c>
      <c r="I33" s="378"/>
      <c r="J33" s="325">
        <f>'YR 1 IS'!D35</f>
        <v>0</v>
      </c>
      <c r="K33" s="354"/>
      <c r="L33" s="384">
        <f t="shared" si="2"/>
        <v>0</v>
      </c>
      <c r="M33" s="378"/>
      <c r="N33" s="325">
        <f>'YR 1 IS'!E35</f>
        <v>0</v>
      </c>
      <c r="O33" s="354"/>
      <c r="P33" s="384">
        <f t="shared" si="3"/>
        <v>0</v>
      </c>
      <c r="Q33" s="378"/>
      <c r="R33" s="325">
        <f>'YR 1 IS'!F35</f>
        <v>0</v>
      </c>
      <c r="S33" s="354"/>
      <c r="T33" s="384">
        <f t="shared" si="4"/>
        <v>0</v>
      </c>
      <c r="U33" s="378"/>
      <c r="V33" s="325">
        <f>'YR 1 IS'!G35</f>
        <v>0</v>
      </c>
      <c r="W33" s="354"/>
      <c r="X33" s="384">
        <f t="shared" si="5"/>
        <v>0</v>
      </c>
      <c r="Y33" s="378"/>
      <c r="Z33" s="325">
        <f>'YR 1 IS'!H35</f>
        <v>0</v>
      </c>
      <c r="AA33" s="354"/>
      <c r="AB33" s="384">
        <f t="shared" si="6"/>
        <v>0</v>
      </c>
      <c r="AC33" s="378"/>
      <c r="AD33" s="325">
        <f>'YR 1 IS'!I35</f>
        <v>0</v>
      </c>
      <c r="AE33" s="354"/>
      <c r="AF33" s="384">
        <f t="shared" si="8"/>
        <v>0</v>
      </c>
      <c r="AG33" s="384"/>
      <c r="AH33" s="325">
        <f>'YR 1 IS'!J35</f>
        <v>0</v>
      </c>
      <c r="AI33" s="354"/>
      <c r="AJ33" s="384">
        <f t="shared" si="9"/>
        <v>0</v>
      </c>
      <c r="AK33" s="384"/>
      <c r="AL33" s="325">
        <f>'YR 1 IS'!K35</f>
        <v>0</v>
      </c>
      <c r="AM33" s="354"/>
      <c r="AN33" s="384">
        <f t="shared" si="10"/>
        <v>0</v>
      </c>
      <c r="AO33" s="384"/>
      <c r="AP33" s="325">
        <f>'YR 1 IS'!L35</f>
        <v>0</v>
      </c>
      <c r="AQ33" s="354"/>
      <c r="AR33" s="384">
        <f t="shared" si="11"/>
        <v>0</v>
      </c>
      <c r="AS33" s="325"/>
      <c r="AT33" s="325">
        <f>'YR 1 IS'!M35</f>
        <v>0</v>
      </c>
      <c r="AU33" s="354"/>
      <c r="AV33" s="384">
        <f t="shared" si="7"/>
        <v>0</v>
      </c>
      <c r="AW33" s="378"/>
      <c r="AX33" s="378"/>
      <c r="AY33" s="378">
        <f t="shared" si="12"/>
        <v>0</v>
      </c>
      <c r="AZ33" s="378">
        <f t="shared" si="13"/>
        <v>0</v>
      </c>
      <c r="BA33" s="379">
        <f t="shared" si="14"/>
        <v>0</v>
      </c>
    </row>
    <row r="34" spans="1:53">
      <c r="A34" s="5" t="str">
        <f>'YR 1 IS'!A36</f>
        <v xml:space="preserve">    Rent</v>
      </c>
      <c r="B34" s="325">
        <f>'YR 1 IS'!B36</f>
        <v>0</v>
      </c>
      <c r="C34" s="354"/>
      <c r="D34" s="384">
        <f t="shared" si="0"/>
        <v>0</v>
      </c>
      <c r="E34" s="378"/>
      <c r="F34" s="325">
        <f>'YR 1 IS'!C36</f>
        <v>0</v>
      </c>
      <c r="G34" s="354"/>
      <c r="H34" s="384">
        <f t="shared" si="1"/>
        <v>0</v>
      </c>
      <c r="I34" s="378"/>
      <c r="J34" s="325">
        <f>'YR 1 IS'!D36</f>
        <v>0</v>
      </c>
      <c r="K34" s="354"/>
      <c r="L34" s="384">
        <f t="shared" si="2"/>
        <v>0</v>
      </c>
      <c r="M34" s="378"/>
      <c r="N34" s="325">
        <f>'YR 1 IS'!E36</f>
        <v>0</v>
      </c>
      <c r="O34" s="354"/>
      <c r="P34" s="384">
        <f t="shared" si="3"/>
        <v>0</v>
      </c>
      <c r="Q34" s="378"/>
      <c r="R34" s="325">
        <f>'YR 1 IS'!F36</f>
        <v>0</v>
      </c>
      <c r="S34" s="354"/>
      <c r="T34" s="384">
        <f t="shared" si="4"/>
        <v>0</v>
      </c>
      <c r="U34" s="378"/>
      <c r="V34" s="325">
        <f>'YR 1 IS'!G36</f>
        <v>0</v>
      </c>
      <c r="W34" s="354"/>
      <c r="X34" s="384">
        <f t="shared" si="5"/>
        <v>0</v>
      </c>
      <c r="Y34" s="378"/>
      <c r="Z34" s="325">
        <f>'YR 1 IS'!H36</f>
        <v>0</v>
      </c>
      <c r="AA34" s="354"/>
      <c r="AB34" s="384">
        <f t="shared" si="6"/>
        <v>0</v>
      </c>
      <c r="AC34" s="378"/>
      <c r="AD34" s="325">
        <f>'YR 1 IS'!I36</f>
        <v>0</v>
      </c>
      <c r="AE34" s="354"/>
      <c r="AF34" s="384">
        <f t="shared" si="8"/>
        <v>0</v>
      </c>
      <c r="AG34" s="384"/>
      <c r="AH34" s="325">
        <f>'YR 1 IS'!J36</f>
        <v>0</v>
      </c>
      <c r="AI34" s="354"/>
      <c r="AJ34" s="384">
        <f t="shared" si="9"/>
        <v>0</v>
      </c>
      <c r="AK34" s="384"/>
      <c r="AL34" s="325">
        <f>'YR 1 IS'!K36</f>
        <v>0</v>
      </c>
      <c r="AM34" s="354"/>
      <c r="AN34" s="384">
        <f t="shared" si="10"/>
        <v>0</v>
      </c>
      <c r="AO34" s="384"/>
      <c r="AP34" s="325">
        <f>'YR 1 IS'!L36</f>
        <v>0</v>
      </c>
      <c r="AQ34" s="354"/>
      <c r="AR34" s="384">
        <f t="shared" si="11"/>
        <v>0</v>
      </c>
      <c r="AS34" s="325"/>
      <c r="AT34" s="325">
        <f>'YR 1 IS'!M36</f>
        <v>0</v>
      </c>
      <c r="AU34" s="354"/>
      <c r="AV34" s="384">
        <f t="shared" si="7"/>
        <v>0</v>
      </c>
      <c r="AW34" s="378"/>
      <c r="AX34" s="378"/>
      <c r="AY34" s="378">
        <f t="shared" si="12"/>
        <v>0</v>
      </c>
      <c r="AZ34" s="378">
        <f t="shared" si="13"/>
        <v>0</v>
      </c>
      <c r="BA34" s="379">
        <f t="shared" si="14"/>
        <v>0</v>
      </c>
    </row>
    <row r="35" spans="1:53">
      <c r="A35" s="5" t="str">
        <f>'YR 1 IS'!A37</f>
        <v xml:space="preserve">    Repairs &amp; Maintenance</v>
      </c>
      <c r="B35" s="325">
        <f>'YR 1 IS'!B37</f>
        <v>0</v>
      </c>
      <c r="C35" s="354"/>
      <c r="D35" s="384">
        <f t="shared" si="0"/>
        <v>0</v>
      </c>
      <c r="E35" s="378"/>
      <c r="F35" s="325">
        <f>'YR 1 IS'!C37</f>
        <v>0</v>
      </c>
      <c r="G35" s="354"/>
      <c r="H35" s="384">
        <f t="shared" si="1"/>
        <v>0</v>
      </c>
      <c r="I35" s="378"/>
      <c r="J35" s="325">
        <f>'YR 1 IS'!D37</f>
        <v>0</v>
      </c>
      <c r="K35" s="354"/>
      <c r="L35" s="384">
        <f t="shared" si="2"/>
        <v>0</v>
      </c>
      <c r="M35" s="378"/>
      <c r="N35" s="325">
        <f>'YR 1 IS'!E37</f>
        <v>0</v>
      </c>
      <c r="O35" s="354"/>
      <c r="P35" s="384">
        <f t="shared" si="3"/>
        <v>0</v>
      </c>
      <c r="Q35" s="378"/>
      <c r="R35" s="325">
        <f>'YR 1 IS'!F37</f>
        <v>0</v>
      </c>
      <c r="S35" s="354"/>
      <c r="T35" s="384">
        <f t="shared" si="4"/>
        <v>0</v>
      </c>
      <c r="U35" s="378"/>
      <c r="V35" s="325">
        <f>'YR 1 IS'!G37</f>
        <v>0</v>
      </c>
      <c r="W35" s="354"/>
      <c r="X35" s="384">
        <f t="shared" si="5"/>
        <v>0</v>
      </c>
      <c r="Y35" s="378"/>
      <c r="Z35" s="325">
        <f>'YR 1 IS'!H37</f>
        <v>0</v>
      </c>
      <c r="AA35" s="354"/>
      <c r="AB35" s="384">
        <f t="shared" si="6"/>
        <v>0</v>
      </c>
      <c r="AC35" s="378"/>
      <c r="AD35" s="325">
        <f>'YR 1 IS'!I37</f>
        <v>0</v>
      </c>
      <c r="AE35" s="354"/>
      <c r="AF35" s="384">
        <f t="shared" si="8"/>
        <v>0</v>
      </c>
      <c r="AG35" s="384"/>
      <c r="AH35" s="325">
        <f>'YR 1 IS'!J37</f>
        <v>0</v>
      </c>
      <c r="AI35" s="354"/>
      <c r="AJ35" s="384">
        <f t="shared" si="9"/>
        <v>0</v>
      </c>
      <c r="AK35" s="384"/>
      <c r="AL35" s="325">
        <f>'YR 1 IS'!K37</f>
        <v>0</v>
      </c>
      <c r="AM35" s="354"/>
      <c r="AN35" s="384">
        <f t="shared" si="10"/>
        <v>0</v>
      </c>
      <c r="AO35" s="384"/>
      <c r="AP35" s="325">
        <f>'YR 1 IS'!L37</f>
        <v>0</v>
      </c>
      <c r="AQ35" s="354"/>
      <c r="AR35" s="384">
        <f t="shared" si="11"/>
        <v>0</v>
      </c>
      <c r="AS35" s="325"/>
      <c r="AT35" s="325">
        <f>'YR 1 IS'!M37</f>
        <v>0</v>
      </c>
      <c r="AU35" s="354"/>
      <c r="AV35" s="384">
        <f t="shared" si="7"/>
        <v>0</v>
      </c>
      <c r="AW35" s="378"/>
      <c r="AX35" s="378"/>
      <c r="AY35" s="378">
        <f t="shared" si="12"/>
        <v>0</v>
      </c>
      <c r="AZ35" s="378">
        <f t="shared" si="13"/>
        <v>0</v>
      </c>
      <c r="BA35" s="379">
        <f t="shared" si="14"/>
        <v>0</v>
      </c>
    </row>
    <row r="36" spans="1:53">
      <c r="A36" s="5" t="str">
        <f>'YR 1 IS'!A38</f>
        <v xml:space="preserve">    Supplies</v>
      </c>
      <c r="B36" s="325">
        <f>'YR 1 IS'!B38</f>
        <v>0</v>
      </c>
      <c r="C36" s="354"/>
      <c r="D36" s="384">
        <f t="shared" si="0"/>
        <v>0</v>
      </c>
      <c r="E36" s="378"/>
      <c r="F36" s="325">
        <f>'YR 1 IS'!C38</f>
        <v>0</v>
      </c>
      <c r="G36" s="354"/>
      <c r="H36" s="384">
        <f t="shared" si="1"/>
        <v>0</v>
      </c>
      <c r="I36" s="378"/>
      <c r="J36" s="325">
        <f>'YR 1 IS'!D38</f>
        <v>0</v>
      </c>
      <c r="K36" s="354"/>
      <c r="L36" s="384">
        <f t="shared" si="2"/>
        <v>0</v>
      </c>
      <c r="M36" s="378"/>
      <c r="N36" s="325">
        <f>'YR 1 IS'!E38</f>
        <v>0</v>
      </c>
      <c r="O36" s="354"/>
      <c r="P36" s="384">
        <f t="shared" si="3"/>
        <v>0</v>
      </c>
      <c r="Q36" s="378"/>
      <c r="R36" s="325">
        <f>'YR 1 IS'!F38</f>
        <v>0</v>
      </c>
      <c r="S36" s="354"/>
      <c r="T36" s="384">
        <f t="shared" si="4"/>
        <v>0</v>
      </c>
      <c r="U36" s="378"/>
      <c r="V36" s="325">
        <f>'YR 1 IS'!G38</f>
        <v>0</v>
      </c>
      <c r="W36" s="354"/>
      <c r="X36" s="384">
        <f t="shared" si="5"/>
        <v>0</v>
      </c>
      <c r="Y36" s="378"/>
      <c r="Z36" s="325">
        <f>'YR 1 IS'!H38</f>
        <v>0</v>
      </c>
      <c r="AA36" s="354"/>
      <c r="AB36" s="384">
        <f t="shared" si="6"/>
        <v>0</v>
      </c>
      <c r="AC36" s="378"/>
      <c r="AD36" s="325">
        <f>'YR 1 IS'!I38</f>
        <v>0</v>
      </c>
      <c r="AE36" s="354"/>
      <c r="AF36" s="384">
        <f t="shared" si="8"/>
        <v>0</v>
      </c>
      <c r="AG36" s="384"/>
      <c r="AH36" s="325">
        <f>'YR 1 IS'!J38</f>
        <v>0</v>
      </c>
      <c r="AI36" s="354"/>
      <c r="AJ36" s="384">
        <f t="shared" si="9"/>
        <v>0</v>
      </c>
      <c r="AK36" s="384"/>
      <c r="AL36" s="325">
        <f>'YR 1 IS'!K38</f>
        <v>0</v>
      </c>
      <c r="AM36" s="354"/>
      <c r="AN36" s="384">
        <f t="shared" si="10"/>
        <v>0</v>
      </c>
      <c r="AO36" s="384"/>
      <c r="AP36" s="325">
        <f>'YR 1 IS'!L38</f>
        <v>0</v>
      </c>
      <c r="AQ36" s="354"/>
      <c r="AR36" s="384">
        <f t="shared" si="11"/>
        <v>0</v>
      </c>
      <c r="AS36" s="325"/>
      <c r="AT36" s="325">
        <f>'YR 1 IS'!M38</f>
        <v>0</v>
      </c>
      <c r="AU36" s="354"/>
      <c r="AV36" s="384">
        <f t="shared" si="7"/>
        <v>0</v>
      </c>
      <c r="AW36" s="378"/>
      <c r="AX36" s="378"/>
      <c r="AY36" s="378">
        <f t="shared" si="12"/>
        <v>0</v>
      </c>
      <c r="AZ36" s="378">
        <f t="shared" si="13"/>
        <v>0</v>
      </c>
      <c r="BA36" s="379">
        <f t="shared" si="14"/>
        <v>0</v>
      </c>
    </row>
    <row r="37" spans="1:53">
      <c r="A37" s="5" t="str">
        <f>'YR 1 IS'!A39</f>
        <v xml:space="preserve">    Taxes (Real Estate)</v>
      </c>
      <c r="B37" s="325">
        <f>'YR 1 IS'!B39</f>
        <v>0</v>
      </c>
      <c r="C37" s="354"/>
      <c r="D37" s="384">
        <f t="shared" si="0"/>
        <v>0</v>
      </c>
      <c r="E37" s="325"/>
      <c r="F37" s="325">
        <f>'YR 1 IS'!C39</f>
        <v>0</v>
      </c>
      <c r="G37" s="354"/>
      <c r="H37" s="384">
        <f t="shared" si="1"/>
        <v>0</v>
      </c>
      <c r="I37" s="325"/>
      <c r="J37" s="325">
        <f>'YR 1 IS'!D39</f>
        <v>0</v>
      </c>
      <c r="K37" s="354"/>
      <c r="L37" s="384">
        <f t="shared" si="2"/>
        <v>0</v>
      </c>
      <c r="M37" s="325"/>
      <c r="N37" s="325">
        <f>'YR 1 IS'!E39</f>
        <v>0</v>
      </c>
      <c r="O37" s="354"/>
      <c r="P37" s="384">
        <f t="shared" si="3"/>
        <v>0</v>
      </c>
      <c r="Q37" s="325"/>
      <c r="R37" s="325">
        <f>'YR 1 IS'!F39</f>
        <v>0</v>
      </c>
      <c r="S37" s="354"/>
      <c r="T37" s="384">
        <f t="shared" si="4"/>
        <v>0</v>
      </c>
      <c r="U37" s="325"/>
      <c r="V37" s="325">
        <f>'YR 1 IS'!G39</f>
        <v>0</v>
      </c>
      <c r="W37" s="354"/>
      <c r="X37" s="384">
        <f t="shared" si="5"/>
        <v>0</v>
      </c>
      <c r="Y37" s="325"/>
      <c r="Z37" s="325">
        <f>'YR 1 IS'!H39</f>
        <v>0</v>
      </c>
      <c r="AA37" s="354"/>
      <c r="AB37" s="384">
        <f t="shared" si="6"/>
        <v>0</v>
      </c>
      <c r="AC37" s="325"/>
      <c r="AD37" s="325">
        <f>'YR 1 IS'!I39</f>
        <v>0</v>
      </c>
      <c r="AE37" s="354"/>
      <c r="AF37" s="384">
        <f t="shared" si="8"/>
        <v>0</v>
      </c>
      <c r="AG37" s="384"/>
      <c r="AH37" s="325">
        <f>'YR 1 IS'!J39</f>
        <v>0</v>
      </c>
      <c r="AI37" s="354"/>
      <c r="AJ37" s="384">
        <f t="shared" si="9"/>
        <v>0</v>
      </c>
      <c r="AK37" s="384"/>
      <c r="AL37" s="325">
        <f>'YR 1 IS'!K39</f>
        <v>0</v>
      </c>
      <c r="AM37" s="354"/>
      <c r="AN37" s="384">
        <f t="shared" si="10"/>
        <v>0</v>
      </c>
      <c r="AO37" s="384"/>
      <c r="AP37" s="325">
        <f>'YR 1 IS'!L39</f>
        <v>0</v>
      </c>
      <c r="AQ37" s="354"/>
      <c r="AR37" s="384">
        <f t="shared" si="11"/>
        <v>0</v>
      </c>
      <c r="AS37" s="325"/>
      <c r="AT37" s="325">
        <f>'YR 1 IS'!M39</f>
        <v>0</v>
      </c>
      <c r="AU37" s="354"/>
      <c r="AV37" s="384">
        <f t="shared" si="7"/>
        <v>0</v>
      </c>
      <c r="AW37" s="378"/>
      <c r="AX37" s="378"/>
      <c r="AY37" s="378">
        <f t="shared" si="12"/>
        <v>0</v>
      </c>
      <c r="AZ37" s="378">
        <f t="shared" si="13"/>
        <v>0</v>
      </c>
      <c r="BA37" s="379">
        <f t="shared" si="14"/>
        <v>0</v>
      </c>
    </row>
    <row r="38" spans="1:53">
      <c r="A38" s="5" t="str">
        <f>'YR 1 IS'!A40</f>
        <v xml:space="preserve">    Telephone</v>
      </c>
      <c r="B38" s="325">
        <f>'YR 1 IS'!B40</f>
        <v>0</v>
      </c>
      <c r="C38" s="354"/>
      <c r="D38" s="384">
        <f t="shared" si="0"/>
        <v>0</v>
      </c>
      <c r="E38" s="325"/>
      <c r="F38" s="325">
        <f>'YR 1 IS'!C40</f>
        <v>0</v>
      </c>
      <c r="G38" s="354"/>
      <c r="H38" s="384">
        <f t="shared" si="1"/>
        <v>0</v>
      </c>
      <c r="I38" s="325"/>
      <c r="J38" s="325">
        <f>'YR 1 IS'!D40</f>
        <v>0</v>
      </c>
      <c r="K38" s="354"/>
      <c r="L38" s="384">
        <f t="shared" si="2"/>
        <v>0</v>
      </c>
      <c r="M38" s="325"/>
      <c r="N38" s="325">
        <f>'YR 1 IS'!E40</f>
        <v>0</v>
      </c>
      <c r="O38" s="354"/>
      <c r="P38" s="384">
        <f t="shared" si="3"/>
        <v>0</v>
      </c>
      <c r="Q38" s="325"/>
      <c r="R38" s="325">
        <f>'YR 1 IS'!F40</f>
        <v>0</v>
      </c>
      <c r="S38" s="354"/>
      <c r="T38" s="384">
        <f t="shared" si="4"/>
        <v>0</v>
      </c>
      <c r="U38" s="325"/>
      <c r="V38" s="325">
        <f>'YR 1 IS'!G40</f>
        <v>0</v>
      </c>
      <c r="W38" s="354"/>
      <c r="X38" s="384">
        <f t="shared" si="5"/>
        <v>0</v>
      </c>
      <c r="Y38" s="325"/>
      <c r="Z38" s="325">
        <f>'YR 1 IS'!H40</f>
        <v>0</v>
      </c>
      <c r="AA38" s="354"/>
      <c r="AB38" s="384">
        <f t="shared" si="6"/>
        <v>0</v>
      </c>
      <c r="AC38" s="325"/>
      <c r="AD38" s="325">
        <f>'YR 1 IS'!I40</f>
        <v>0</v>
      </c>
      <c r="AE38" s="354"/>
      <c r="AF38" s="384">
        <f t="shared" si="8"/>
        <v>0</v>
      </c>
      <c r="AG38" s="384"/>
      <c r="AH38" s="325">
        <f>'YR 1 IS'!J40</f>
        <v>0</v>
      </c>
      <c r="AI38" s="354"/>
      <c r="AJ38" s="384">
        <f t="shared" si="9"/>
        <v>0</v>
      </c>
      <c r="AK38" s="384"/>
      <c r="AL38" s="325">
        <f>'YR 1 IS'!K40</f>
        <v>0</v>
      </c>
      <c r="AM38" s="354"/>
      <c r="AN38" s="384">
        <f t="shared" si="10"/>
        <v>0</v>
      </c>
      <c r="AO38" s="384"/>
      <c r="AP38" s="325">
        <f>'YR 1 IS'!L40</f>
        <v>0</v>
      </c>
      <c r="AQ38" s="354"/>
      <c r="AR38" s="384">
        <f t="shared" si="11"/>
        <v>0</v>
      </c>
      <c r="AS38" s="325"/>
      <c r="AT38" s="325">
        <f>'YR 1 IS'!M40</f>
        <v>0</v>
      </c>
      <c r="AU38" s="354"/>
      <c r="AV38" s="384">
        <f t="shared" si="7"/>
        <v>0</v>
      </c>
      <c r="AW38" s="378"/>
      <c r="AX38" s="378"/>
      <c r="AY38" s="378">
        <f t="shared" si="12"/>
        <v>0</v>
      </c>
      <c r="AZ38" s="378">
        <f t="shared" si="13"/>
        <v>0</v>
      </c>
      <c r="BA38" s="379">
        <f t="shared" si="14"/>
        <v>0</v>
      </c>
    </row>
    <row r="39" spans="1:53">
      <c r="A39" s="5" t="str">
        <f>'YR 1 IS'!A41</f>
        <v xml:space="preserve">    Training &amp; Education</v>
      </c>
      <c r="B39" s="325">
        <f>'YR 1 IS'!B41</f>
        <v>0</v>
      </c>
      <c r="C39" s="354"/>
      <c r="D39" s="384">
        <f t="shared" si="0"/>
        <v>0</v>
      </c>
      <c r="E39" s="378"/>
      <c r="F39" s="325">
        <f>'YR 1 IS'!C41</f>
        <v>0</v>
      </c>
      <c r="G39" s="354"/>
      <c r="H39" s="384">
        <f t="shared" si="1"/>
        <v>0</v>
      </c>
      <c r="I39" s="378"/>
      <c r="J39" s="325">
        <f>'YR 1 IS'!D41</f>
        <v>0</v>
      </c>
      <c r="K39" s="354"/>
      <c r="L39" s="384">
        <f t="shared" si="2"/>
        <v>0</v>
      </c>
      <c r="M39" s="378"/>
      <c r="N39" s="325">
        <f>'YR 1 IS'!E41</f>
        <v>0</v>
      </c>
      <c r="O39" s="354"/>
      <c r="P39" s="384">
        <f t="shared" si="3"/>
        <v>0</v>
      </c>
      <c r="Q39" s="378"/>
      <c r="R39" s="325">
        <f>'YR 1 IS'!F41</f>
        <v>0</v>
      </c>
      <c r="S39" s="354"/>
      <c r="T39" s="384">
        <f t="shared" si="4"/>
        <v>0</v>
      </c>
      <c r="U39" s="378"/>
      <c r="V39" s="325">
        <f>'YR 1 IS'!G41</f>
        <v>0</v>
      </c>
      <c r="W39" s="354"/>
      <c r="X39" s="384">
        <f t="shared" si="5"/>
        <v>0</v>
      </c>
      <c r="Y39" s="378"/>
      <c r="Z39" s="325">
        <f>'YR 1 IS'!H41</f>
        <v>0</v>
      </c>
      <c r="AA39" s="354"/>
      <c r="AB39" s="384">
        <f t="shared" si="6"/>
        <v>0</v>
      </c>
      <c r="AC39" s="378"/>
      <c r="AD39" s="325">
        <f>'YR 1 IS'!I41</f>
        <v>0</v>
      </c>
      <c r="AE39" s="354"/>
      <c r="AF39" s="384">
        <f t="shared" si="8"/>
        <v>0</v>
      </c>
      <c r="AG39" s="384"/>
      <c r="AH39" s="325">
        <f>'YR 1 IS'!J41</f>
        <v>0</v>
      </c>
      <c r="AI39" s="354"/>
      <c r="AJ39" s="384">
        <f t="shared" si="9"/>
        <v>0</v>
      </c>
      <c r="AK39" s="384"/>
      <c r="AL39" s="325">
        <f>'YR 1 IS'!K41</f>
        <v>0</v>
      </c>
      <c r="AM39" s="354"/>
      <c r="AN39" s="384">
        <f t="shared" si="10"/>
        <v>0</v>
      </c>
      <c r="AO39" s="384"/>
      <c r="AP39" s="325">
        <f>'YR 1 IS'!L41</f>
        <v>0</v>
      </c>
      <c r="AQ39" s="354"/>
      <c r="AR39" s="384">
        <f t="shared" si="11"/>
        <v>0</v>
      </c>
      <c r="AS39" s="325"/>
      <c r="AT39" s="325">
        <f>'YR 1 IS'!M41</f>
        <v>0</v>
      </c>
      <c r="AU39" s="354"/>
      <c r="AV39" s="384">
        <f t="shared" si="7"/>
        <v>0</v>
      </c>
      <c r="AW39" s="378"/>
      <c r="AX39" s="378"/>
      <c r="AY39" s="378">
        <f t="shared" si="12"/>
        <v>0</v>
      </c>
      <c r="AZ39" s="378">
        <f t="shared" si="13"/>
        <v>0</v>
      </c>
      <c r="BA39" s="379">
        <f t="shared" si="14"/>
        <v>0</v>
      </c>
    </row>
    <row r="40" spans="1:53">
      <c r="A40" s="5" t="str">
        <f>'YR 1 IS'!A42</f>
        <v xml:space="preserve">    Travel, Meals &amp; Entertainment</v>
      </c>
      <c r="B40" s="325">
        <f>'YR 1 IS'!B42</f>
        <v>0</v>
      </c>
      <c r="C40" s="354"/>
      <c r="D40" s="384">
        <f t="shared" si="0"/>
        <v>0</v>
      </c>
      <c r="E40" s="378"/>
      <c r="F40" s="325">
        <f>'YR 1 IS'!C42</f>
        <v>0</v>
      </c>
      <c r="G40" s="354"/>
      <c r="H40" s="384">
        <f t="shared" si="1"/>
        <v>0</v>
      </c>
      <c r="I40" s="378"/>
      <c r="J40" s="325">
        <f>'YR 1 IS'!D42</f>
        <v>0</v>
      </c>
      <c r="K40" s="354"/>
      <c r="L40" s="384">
        <f t="shared" si="2"/>
        <v>0</v>
      </c>
      <c r="M40" s="378"/>
      <c r="N40" s="325">
        <f>'YR 1 IS'!E42</f>
        <v>0</v>
      </c>
      <c r="O40" s="354"/>
      <c r="P40" s="384">
        <f t="shared" si="3"/>
        <v>0</v>
      </c>
      <c r="Q40" s="378"/>
      <c r="R40" s="325">
        <f>'YR 1 IS'!F42</f>
        <v>0</v>
      </c>
      <c r="S40" s="354"/>
      <c r="T40" s="384">
        <f t="shared" si="4"/>
        <v>0</v>
      </c>
      <c r="U40" s="378"/>
      <c r="V40" s="325">
        <f>'YR 1 IS'!G42</f>
        <v>0</v>
      </c>
      <c r="W40" s="354"/>
      <c r="X40" s="384">
        <f t="shared" si="5"/>
        <v>0</v>
      </c>
      <c r="Y40" s="378"/>
      <c r="Z40" s="325">
        <f>'YR 1 IS'!H42</f>
        <v>0</v>
      </c>
      <c r="AA40" s="354"/>
      <c r="AB40" s="384">
        <f t="shared" si="6"/>
        <v>0</v>
      </c>
      <c r="AC40" s="378"/>
      <c r="AD40" s="325">
        <f>'YR 1 IS'!I42</f>
        <v>0</v>
      </c>
      <c r="AE40" s="354"/>
      <c r="AF40" s="384">
        <f t="shared" si="8"/>
        <v>0</v>
      </c>
      <c r="AG40" s="384"/>
      <c r="AH40" s="325">
        <f>'YR 1 IS'!J42</f>
        <v>0</v>
      </c>
      <c r="AI40" s="354"/>
      <c r="AJ40" s="384">
        <f t="shared" si="9"/>
        <v>0</v>
      </c>
      <c r="AK40" s="384"/>
      <c r="AL40" s="325">
        <f>'YR 1 IS'!K42</f>
        <v>0</v>
      </c>
      <c r="AM40" s="354"/>
      <c r="AN40" s="384">
        <f t="shared" si="10"/>
        <v>0</v>
      </c>
      <c r="AO40" s="384"/>
      <c r="AP40" s="325">
        <f>'YR 1 IS'!L42</f>
        <v>0</v>
      </c>
      <c r="AQ40" s="354"/>
      <c r="AR40" s="384">
        <f t="shared" si="11"/>
        <v>0</v>
      </c>
      <c r="AS40" s="325"/>
      <c r="AT40" s="325">
        <f>'YR 1 IS'!M42</f>
        <v>0</v>
      </c>
      <c r="AU40" s="354"/>
      <c r="AV40" s="384">
        <f t="shared" si="7"/>
        <v>0</v>
      </c>
      <c r="AW40" s="378"/>
      <c r="AX40" s="378"/>
      <c r="AY40" s="378">
        <f t="shared" si="12"/>
        <v>0</v>
      </c>
      <c r="AZ40" s="378">
        <f t="shared" si="13"/>
        <v>0</v>
      </c>
      <c r="BA40" s="379">
        <f t="shared" si="14"/>
        <v>0</v>
      </c>
    </row>
    <row r="41" spans="1:53">
      <c r="A41" s="5" t="str">
        <f>'YR 1 IS'!A43</f>
        <v xml:space="preserve">    Uniforms</v>
      </c>
      <c r="B41" s="325">
        <f>'YR 1 IS'!B43</f>
        <v>0</v>
      </c>
      <c r="C41" s="354"/>
      <c r="D41" s="384">
        <f t="shared" si="0"/>
        <v>0</v>
      </c>
      <c r="E41" s="378"/>
      <c r="F41" s="325">
        <f>'YR 1 IS'!C43</f>
        <v>0</v>
      </c>
      <c r="G41" s="354"/>
      <c r="H41" s="384">
        <f t="shared" si="1"/>
        <v>0</v>
      </c>
      <c r="I41" s="378"/>
      <c r="J41" s="325">
        <f>'YR 1 IS'!D43</f>
        <v>0</v>
      </c>
      <c r="K41" s="354"/>
      <c r="L41" s="384">
        <f t="shared" si="2"/>
        <v>0</v>
      </c>
      <c r="M41" s="378"/>
      <c r="N41" s="325">
        <f>'YR 1 IS'!E43</f>
        <v>0</v>
      </c>
      <c r="O41" s="354"/>
      <c r="P41" s="384">
        <f t="shared" si="3"/>
        <v>0</v>
      </c>
      <c r="Q41" s="378"/>
      <c r="R41" s="325">
        <f>'YR 1 IS'!F43</f>
        <v>0</v>
      </c>
      <c r="S41" s="354"/>
      <c r="T41" s="384">
        <f t="shared" si="4"/>
        <v>0</v>
      </c>
      <c r="U41" s="378"/>
      <c r="V41" s="325">
        <f>'YR 1 IS'!G43</f>
        <v>0</v>
      </c>
      <c r="W41" s="354"/>
      <c r="X41" s="384">
        <f t="shared" si="5"/>
        <v>0</v>
      </c>
      <c r="Y41" s="378"/>
      <c r="Z41" s="325">
        <f>'YR 1 IS'!H43</f>
        <v>0</v>
      </c>
      <c r="AA41" s="354"/>
      <c r="AB41" s="384">
        <f t="shared" si="6"/>
        <v>0</v>
      </c>
      <c r="AC41" s="378"/>
      <c r="AD41" s="325">
        <f>'YR 1 IS'!I43</f>
        <v>0</v>
      </c>
      <c r="AE41" s="354"/>
      <c r="AF41" s="384">
        <f t="shared" si="8"/>
        <v>0</v>
      </c>
      <c r="AG41" s="384"/>
      <c r="AH41" s="325">
        <f>'YR 1 IS'!J43</f>
        <v>0</v>
      </c>
      <c r="AI41" s="354"/>
      <c r="AJ41" s="384">
        <f t="shared" si="9"/>
        <v>0</v>
      </c>
      <c r="AK41" s="384"/>
      <c r="AL41" s="325">
        <f>'YR 1 IS'!K43</f>
        <v>0</v>
      </c>
      <c r="AM41" s="354"/>
      <c r="AN41" s="384">
        <f t="shared" si="10"/>
        <v>0</v>
      </c>
      <c r="AO41" s="384"/>
      <c r="AP41" s="325">
        <f>'YR 1 IS'!L43</f>
        <v>0</v>
      </c>
      <c r="AQ41" s="354"/>
      <c r="AR41" s="384">
        <f t="shared" si="11"/>
        <v>0</v>
      </c>
      <c r="AS41" s="325"/>
      <c r="AT41" s="325">
        <f>'YR 1 IS'!M43</f>
        <v>0</v>
      </c>
      <c r="AU41" s="354"/>
      <c r="AV41" s="384">
        <f t="shared" si="7"/>
        <v>0</v>
      </c>
      <c r="AW41" s="378"/>
      <c r="AX41" s="378"/>
      <c r="AY41" s="378">
        <f t="shared" si="12"/>
        <v>0</v>
      </c>
      <c r="AZ41" s="378">
        <f t="shared" si="13"/>
        <v>0</v>
      </c>
      <c r="BA41" s="379">
        <f t="shared" si="14"/>
        <v>0</v>
      </c>
    </row>
    <row r="42" spans="1:53">
      <c r="A42" s="5" t="str">
        <f>'YR 1 IS'!A44</f>
        <v xml:space="preserve">    Utilities</v>
      </c>
      <c r="B42" s="325">
        <f>'YR 1 IS'!B44</f>
        <v>0</v>
      </c>
      <c r="C42" s="354"/>
      <c r="D42" s="384">
        <f t="shared" si="0"/>
        <v>0</v>
      </c>
      <c r="E42" s="378"/>
      <c r="F42" s="325">
        <f>'YR 1 IS'!C44</f>
        <v>0</v>
      </c>
      <c r="G42" s="354"/>
      <c r="H42" s="384">
        <f t="shared" si="1"/>
        <v>0</v>
      </c>
      <c r="I42" s="378"/>
      <c r="J42" s="325">
        <f>'YR 1 IS'!D44</f>
        <v>0</v>
      </c>
      <c r="K42" s="354"/>
      <c r="L42" s="384">
        <f t="shared" si="2"/>
        <v>0</v>
      </c>
      <c r="M42" s="378"/>
      <c r="N42" s="325">
        <f>'YR 1 IS'!E44</f>
        <v>0</v>
      </c>
      <c r="O42" s="354"/>
      <c r="P42" s="384">
        <f t="shared" si="3"/>
        <v>0</v>
      </c>
      <c r="Q42" s="378"/>
      <c r="R42" s="325">
        <f>'YR 1 IS'!F44</f>
        <v>0</v>
      </c>
      <c r="S42" s="354"/>
      <c r="T42" s="384">
        <f t="shared" si="4"/>
        <v>0</v>
      </c>
      <c r="U42" s="378"/>
      <c r="V42" s="325">
        <f>'YR 1 IS'!G44</f>
        <v>0</v>
      </c>
      <c r="W42" s="354"/>
      <c r="X42" s="384">
        <f t="shared" si="5"/>
        <v>0</v>
      </c>
      <c r="Y42" s="378"/>
      <c r="Z42" s="325">
        <f>'YR 1 IS'!H44</f>
        <v>0</v>
      </c>
      <c r="AA42" s="354"/>
      <c r="AB42" s="384">
        <f t="shared" si="6"/>
        <v>0</v>
      </c>
      <c r="AC42" s="378"/>
      <c r="AD42" s="325">
        <f>'YR 1 IS'!I44</f>
        <v>0</v>
      </c>
      <c r="AE42" s="354"/>
      <c r="AF42" s="384">
        <f t="shared" si="8"/>
        <v>0</v>
      </c>
      <c r="AG42" s="384"/>
      <c r="AH42" s="325">
        <f>'YR 1 IS'!J44</f>
        <v>0</v>
      </c>
      <c r="AI42" s="354"/>
      <c r="AJ42" s="384">
        <f t="shared" si="9"/>
        <v>0</v>
      </c>
      <c r="AK42" s="384"/>
      <c r="AL42" s="325">
        <f>'YR 1 IS'!K44</f>
        <v>0</v>
      </c>
      <c r="AM42" s="354"/>
      <c r="AN42" s="384">
        <f t="shared" si="10"/>
        <v>0</v>
      </c>
      <c r="AO42" s="384"/>
      <c r="AP42" s="325">
        <f>'YR 1 IS'!L44</f>
        <v>0</v>
      </c>
      <c r="AQ42" s="354"/>
      <c r="AR42" s="384">
        <f t="shared" si="11"/>
        <v>0</v>
      </c>
      <c r="AS42" s="325"/>
      <c r="AT42" s="325">
        <f>'YR 1 IS'!M44</f>
        <v>0</v>
      </c>
      <c r="AU42" s="354"/>
      <c r="AV42" s="384">
        <f t="shared" si="7"/>
        <v>0</v>
      </c>
      <c r="AW42" s="378"/>
      <c r="AX42" s="378"/>
      <c r="AY42" s="378">
        <f t="shared" si="12"/>
        <v>0</v>
      </c>
      <c r="AZ42" s="378">
        <f t="shared" si="13"/>
        <v>0</v>
      </c>
      <c r="BA42" s="379">
        <f t="shared" si="14"/>
        <v>0</v>
      </c>
    </row>
    <row r="43" spans="1:53">
      <c r="A43" s="5" t="str">
        <f>'YR 1 IS'!A45</f>
        <v xml:space="preserve">    Vehicle</v>
      </c>
      <c r="B43" s="325">
        <f>'YR 1 IS'!B45</f>
        <v>0</v>
      </c>
      <c r="C43" s="354"/>
      <c r="D43" s="384">
        <f t="shared" si="0"/>
        <v>0</v>
      </c>
      <c r="E43" s="378"/>
      <c r="F43" s="325">
        <f>'YR 1 IS'!C45</f>
        <v>0</v>
      </c>
      <c r="G43" s="354"/>
      <c r="H43" s="384">
        <f t="shared" si="1"/>
        <v>0</v>
      </c>
      <c r="I43" s="378"/>
      <c r="J43" s="325">
        <f>'YR 1 IS'!D45</f>
        <v>0</v>
      </c>
      <c r="K43" s="354"/>
      <c r="L43" s="384">
        <f t="shared" si="2"/>
        <v>0</v>
      </c>
      <c r="M43" s="378"/>
      <c r="N43" s="325">
        <f>'YR 1 IS'!E45</f>
        <v>0</v>
      </c>
      <c r="O43" s="354"/>
      <c r="P43" s="384">
        <f t="shared" si="3"/>
        <v>0</v>
      </c>
      <c r="Q43" s="378"/>
      <c r="R43" s="325">
        <f>'YR 1 IS'!F45</f>
        <v>0</v>
      </c>
      <c r="S43" s="354"/>
      <c r="T43" s="384">
        <f t="shared" si="4"/>
        <v>0</v>
      </c>
      <c r="U43" s="378"/>
      <c r="V43" s="325">
        <f>'YR 1 IS'!G45</f>
        <v>0</v>
      </c>
      <c r="W43" s="354"/>
      <c r="X43" s="384">
        <f t="shared" si="5"/>
        <v>0</v>
      </c>
      <c r="Y43" s="378"/>
      <c r="Z43" s="325">
        <f>'YR 1 IS'!H45</f>
        <v>0</v>
      </c>
      <c r="AA43" s="354"/>
      <c r="AB43" s="384">
        <f t="shared" si="6"/>
        <v>0</v>
      </c>
      <c r="AC43" s="378"/>
      <c r="AD43" s="325">
        <f>'YR 1 IS'!I45</f>
        <v>0</v>
      </c>
      <c r="AE43" s="354"/>
      <c r="AF43" s="384">
        <f t="shared" si="8"/>
        <v>0</v>
      </c>
      <c r="AG43" s="384"/>
      <c r="AH43" s="325">
        <f>'YR 1 IS'!J45</f>
        <v>0</v>
      </c>
      <c r="AI43" s="354"/>
      <c r="AJ43" s="384">
        <f t="shared" si="9"/>
        <v>0</v>
      </c>
      <c r="AK43" s="384"/>
      <c r="AL43" s="325">
        <f>'YR 1 IS'!K45</f>
        <v>0</v>
      </c>
      <c r="AM43" s="354"/>
      <c r="AN43" s="384">
        <f t="shared" si="10"/>
        <v>0</v>
      </c>
      <c r="AO43" s="384"/>
      <c r="AP43" s="325">
        <f>'YR 1 IS'!L45</f>
        <v>0</v>
      </c>
      <c r="AQ43" s="354"/>
      <c r="AR43" s="384">
        <f t="shared" si="11"/>
        <v>0</v>
      </c>
      <c r="AS43" s="325"/>
      <c r="AT43" s="325">
        <f>'YR 1 IS'!M45</f>
        <v>0</v>
      </c>
      <c r="AU43" s="354"/>
      <c r="AV43" s="384">
        <f t="shared" si="7"/>
        <v>0</v>
      </c>
      <c r="AW43" s="378"/>
      <c r="AX43" s="378"/>
      <c r="AY43" s="378">
        <f t="shared" si="12"/>
        <v>0</v>
      </c>
      <c r="AZ43" s="378">
        <f t="shared" si="13"/>
        <v>0</v>
      </c>
      <c r="BA43" s="379">
        <f t="shared" si="14"/>
        <v>0</v>
      </c>
    </row>
    <row r="44" spans="1:53">
      <c r="A44" s="5" t="str">
        <f>'YR 1 IS'!A46</f>
        <v xml:space="preserve">    Website</v>
      </c>
      <c r="B44" s="325">
        <f>'YR 1 IS'!B46</f>
        <v>0</v>
      </c>
      <c r="C44" s="354"/>
      <c r="D44" s="384">
        <f t="shared" si="0"/>
        <v>0</v>
      </c>
      <c r="E44" s="378"/>
      <c r="F44" s="325">
        <f>'YR 1 IS'!C46</f>
        <v>0</v>
      </c>
      <c r="G44" s="354"/>
      <c r="H44" s="384">
        <f t="shared" si="1"/>
        <v>0</v>
      </c>
      <c r="I44" s="378"/>
      <c r="J44" s="325">
        <f>'YR 1 IS'!D46</f>
        <v>0</v>
      </c>
      <c r="K44" s="354"/>
      <c r="L44" s="384">
        <f t="shared" si="2"/>
        <v>0</v>
      </c>
      <c r="M44" s="378"/>
      <c r="N44" s="325">
        <f>'YR 1 IS'!E46</f>
        <v>0</v>
      </c>
      <c r="O44" s="354"/>
      <c r="P44" s="384">
        <f t="shared" si="3"/>
        <v>0</v>
      </c>
      <c r="Q44" s="378"/>
      <c r="R44" s="325">
        <f>'YR 1 IS'!F46</f>
        <v>0</v>
      </c>
      <c r="S44" s="354"/>
      <c r="T44" s="384">
        <f t="shared" si="4"/>
        <v>0</v>
      </c>
      <c r="U44" s="378"/>
      <c r="V44" s="325">
        <f>'YR 1 IS'!G46</f>
        <v>0</v>
      </c>
      <c r="W44" s="354"/>
      <c r="X44" s="384">
        <f t="shared" si="5"/>
        <v>0</v>
      </c>
      <c r="Y44" s="378"/>
      <c r="Z44" s="325">
        <f>'YR 1 IS'!H46</f>
        <v>0</v>
      </c>
      <c r="AA44" s="354"/>
      <c r="AB44" s="384">
        <f t="shared" si="6"/>
        <v>0</v>
      </c>
      <c r="AC44" s="378"/>
      <c r="AD44" s="325">
        <f>'YR 1 IS'!I46</f>
        <v>0</v>
      </c>
      <c r="AE44" s="354"/>
      <c r="AF44" s="384">
        <f t="shared" si="8"/>
        <v>0</v>
      </c>
      <c r="AG44" s="384"/>
      <c r="AH44" s="325">
        <f>'YR 1 IS'!J46</f>
        <v>0</v>
      </c>
      <c r="AI44" s="354"/>
      <c r="AJ44" s="384">
        <f t="shared" si="9"/>
        <v>0</v>
      </c>
      <c r="AK44" s="384"/>
      <c r="AL44" s="325">
        <f>'YR 1 IS'!K46</f>
        <v>0</v>
      </c>
      <c r="AM44" s="354"/>
      <c r="AN44" s="384">
        <f t="shared" si="10"/>
        <v>0</v>
      </c>
      <c r="AO44" s="384"/>
      <c r="AP44" s="325">
        <f>'YR 1 IS'!L46</f>
        <v>0</v>
      </c>
      <c r="AQ44" s="354"/>
      <c r="AR44" s="384">
        <f t="shared" si="11"/>
        <v>0</v>
      </c>
      <c r="AS44" s="325"/>
      <c r="AT44" s="325">
        <f>'YR 1 IS'!M46</f>
        <v>0</v>
      </c>
      <c r="AU44" s="354"/>
      <c r="AV44" s="384">
        <f t="shared" si="7"/>
        <v>0</v>
      </c>
      <c r="AW44" s="378"/>
      <c r="AX44" s="378"/>
      <c r="AY44" s="378">
        <f t="shared" si="12"/>
        <v>0</v>
      </c>
      <c r="AZ44" s="378">
        <f t="shared" si="13"/>
        <v>0</v>
      </c>
      <c r="BA44" s="379">
        <f t="shared" si="14"/>
        <v>0</v>
      </c>
    </row>
    <row r="45" spans="1:53">
      <c r="A45" s="5" t="str">
        <f>'YR 1 IS'!A47</f>
        <v xml:space="preserve">    Vehicle</v>
      </c>
      <c r="B45" s="325">
        <f>'YR 1 IS'!B47</f>
        <v>0</v>
      </c>
      <c r="C45" s="354"/>
      <c r="D45" s="384">
        <f t="shared" si="0"/>
        <v>0</v>
      </c>
      <c r="E45" s="378"/>
      <c r="F45" s="325">
        <f>'YR 1 IS'!C47</f>
        <v>0</v>
      </c>
      <c r="G45" s="354"/>
      <c r="H45" s="384">
        <f t="shared" si="1"/>
        <v>0</v>
      </c>
      <c r="I45" s="378"/>
      <c r="J45" s="325">
        <f>'YR 1 IS'!D47</f>
        <v>0</v>
      </c>
      <c r="K45" s="354"/>
      <c r="L45" s="384">
        <f t="shared" si="2"/>
        <v>0</v>
      </c>
      <c r="M45" s="378"/>
      <c r="N45" s="325">
        <f>'YR 1 IS'!E47</f>
        <v>0</v>
      </c>
      <c r="O45" s="354"/>
      <c r="P45" s="384">
        <f t="shared" si="3"/>
        <v>0</v>
      </c>
      <c r="Q45" s="378"/>
      <c r="R45" s="325">
        <f>'YR 1 IS'!F47</f>
        <v>0</v>
      </c>
      <c r="S45" s="354"/>
      <c r="T45" s="384">
        <f t="shared" si="4"/>
        <v>0</v>
      </c>
      <c r="U45" s="378"/>
      <c r="V45" s="325">
        <f>'YR 1 IS'!G47</f>
        <v>0</v>
      </c>
      <c r="W45" s="354"/>
      <c r="X45" s="384">
        <f t="shared" si="5"/>
        <v>0</v>
      </c>
      <c r="Y45" s="378"/>
      <c r="Z45" s="325">
        <f>'YR 1 IS'!H47</f>
        <v>0</v>
      </c>
      <c r="AA45" s="354"/>
      <c r="AB45" s="384">
        <f t="shared" si="6"/>
        <v>0</v>
      </c>
      <c r="AC45" s="378"/>
      <c r="AD45" s="325">
        <f>'YR 1 IS'!I47</f>
        <v>0</v>
      </c>
      <c r="AE45" s="354"/>
      <c r="AF45" s="384">
        <f t="shared" si="8"/>
        <v>0</v>
      </c>
      <c r="AG45" s="384"/>
      <c r="AH45" s="325">
        <f>'YR 1 IS'!J47</f>
        <v>0</v>
      </c>
      <c r="AI45" s="354"/>
      <c r="AJ45" s="384">
        <f t="shared" si="9"/>
        <v>0</v>
      </c>
      <c r="AK45" s="384"/>
      <c r="AL45" s="325">
        <f>'YR 1 IS'!K47</f>
        <v>0</v>
      </c>
      <c r="AM45" s="354"/>
      <c r="AN45" s="384">
        <f t="shared" si="10"/>
        <v>0</v>
      </c>
      <c r="AO45" s="384"/>
      <c r="AP45" s="325">
        <f>'YR 1 IS'!L47</f>
        <v>0</v>
      </c>
      <c r="AQ45" s="354"/>
      <c r="AR45" s="384">
        <f t="shared" si="11"/>
        <v>0</v>
      </c>
      <c r="AS45" s="325"/>
      <c r="AT45" s="325">
        <f>'YR 1 IS'!M47</f>
        <v>0</v>
      </c>
      <c r="AU45" s="354"/>
      <c r="AV45" s="384">
        <f t="shared" si="7"/>
        <v>0</v>
      </c>
      <c r="AW45" s="378"/>
      <c r="AX45" s="378"/>
      <c r="AY45" s="378">
        <f t="shared" si="12"/>
        <v>0</v>
      </c>
      <c r="AZ45" s="378">
        <f t="shared" si="13"/>
        <v>0</v>
      </c>
      <c r="BA45" s="379">
        <f t="shared" si="14"/>
        <v>0</v>
      </c>
    </row>
    <row r="46" spans="1:53">
      <c r="A46" s="5" t="str">
        <f>'YR 1 IS'!A48</f>
        <v xml:space="preserve">    OTHER</v>
      </c>
      <c r="B46" s="325">
        <f>'YR 1 IS'!B48</f>
        <v>0</v>
      </c>
      <c r="C46" s="354"/>
      <c r="D46" s="384">
        <f t="shared" si="0"/>
        <v>0</v>
      </c>
      <c r="E46" s="378"/>
      <c r="F46" s="325">
        <f>'YR 1 IS'!C48</f>
        <v>0</v>
      </c>
      <c r="G46" s="354"/>
      <c r="H46" s="384">
        <f t="shared" si="1"/>
        <v>0</v>
      </c>
      <c r="I46" s="378"/>
      <c r="J46" s="325">
        <f>'YR 1 IS'!D48</f>
        <v>0</v>
      </c>
      <c r="K46" s="354"/>
      <c r="L46" s="384">
        <f t="shared" si="2"/>
        <v>0</v>
      </c>
      <c r="M46" s="378"/>
      <c r="N46" s="325">
        <f>'YR 1 IS'!E48</f>
        <v>0</v>
      </c>
      <c r="O46" s="354"/>
      <c r="P46" s="384">
        <f t="shared" si="3"/>
        <v>0</v>
      </c>
      <c r="Q46" s="378"/>
      <c r="R46" s="325">
        <f>'YR 1 IS'!F48</f>
        <v>0</v>
      </c>
      <c r="S46" s="354"/>
      <c r="T46" s="384">
        <f t="shared" si="4"/>
        <v>0</v>
      </c>
      <c r="U46" s="378"/>
      <c r="V46" s="325">
        <f>'YR 1 IS'!G48</f>
        <v>0</v>
      </c>
      <c r="W46" s="354"/>
      <c r="X46" s="384">
        <f t="shared" si="5"/>
        <v>0</v>
      </c>
      <c r="Y46" s="378"/>
      <c r="Z46" s="325">
        <f>'YR 1 IS'!H48</f>
        <v>0</v>
      </c>
      <c r="AA46" s="354"/>
      <c r="AB46" s="384">
        <f t="shared" si="6"/>
        <v>0</v>
      </c>
      <c r="AC46" s="378"/>
      <c r="AD46" s="325">
        <f>'YR 1 IS'!I48</f>
        <v>0</v>
      </c>
      <c r="AE46" s="354"/>
      <c r="AF46" s="384">
        <f t="shared" si="8"/>
        <v>0</v>
      </c>
      <c r="AG46" s="384"/>
      <c r="AH46" s="325">
        <f>'YR 1 IS'!J48</f>
        <v>0</v>
      </c>
      <c r="AI46" s="354"/>
      <c r="AJ46" s="384">
        <f t="shared" si="9"/>
        <v>0</v>
      </c>
      <c r="AK46" s="384"/>
      <c r="AL46" s="325">
        <f>'YR 1 IS'!K48</f>
        <v>0</v>
      </c>
      <c r="AM46" s="354"/>
      <c r="AN46" s="384">
        <f t="shared" si="10"/>
        <v>0</v>
      </c>
      <c r="AO46" s="384"/>
      <c r="AP46" s="325">
        <f>'YR 1 IS'!L48</f>
        <v>0</v>
      </c>
      <c r="AQ46" s="354"/>
      <c r="AR46" s="384">
        <f t="shared" si="11"/>
        <v>0</v>
      </c>
      <c r="AS46" s="325"/>
      <c r="AT46" s="325">
        <f>'YR 1 IS'!M48</f>
        <v>0</v>
      </c>
      <c r="AU46" s="354"/>
      <c r="AV46" s="384">
        <f t="shared" si="7"/>
        <v>0</v>
      </c>
      <c r="AW46" s="378"/>
      <c r="AX46" s="378"/>
      <c r="AY46" s="378">
        <f t="shared" si="12"/>
        <v>0</v>
      </c>
      <c r="AZ46" s="378">
        <f t="shared" si="13"/>
        <v>0</v>
      </c>
      <c r="BA46" s="379">
        <f t="shared" si="14"/>
        <v>0</v>
      </c>
    </row>
    <row r="47" spans="1:53">
      <c r="A47" s="5" t="str">
        <f>'YR 1 IS'!A49</f>
        <v xml:space="preserve">    OTHER</v>
      </c>
      <c r="B47" s="382">
        <f>'YR 1 IS'!B49</f>
        <v>0</v>
      </c>
      <c r="C47" s="385"/>
      <c r="D47" s="390">
        <f t="shared" si="0"/>
        <v>0</v>
      </c>
      <c r="E47" s="381"/>
      <c r="F47" s="382">
        <f>'YR 1 IS'!C49</f>
        <v>0</v>
      </c>
      <c r="G47" s="385"/>
      <c r="H47" s="390">
        <f t="shared" si="1"/>
        <v>0</v>
      </c>
      <c r="I47" s="381"/>
      <c r="J47" s="382">
        <f>'YR 1 IS'!D49</f>
        <v>0</v>
      </c>
      <c r="K47" s="385"/>
      <c r="L47" s="390">
        <f t="shared" si="2"/>
        <v>0</v>
      </c>
      <c r="M47" s="381"/>
      <c r="N47" s="382">
        <f>'YR 1 IS'!E49</f>
        <v>0</v>
      </c>
      <c r="O47" s="385"/>
      <c r="P47" s="390">
        <f t="shared" si="3"/>
        <v>0</v>
      </c>
      <c r="Q47" s="381"/>
      <c r="R47" s="382">
        <f>'YR 1 IS'!F49</f>
        <v>0</v>
      </c>
      <c r="S47" s="385"/>
      <c r="T47" s="390">
        <f t="shared" si="4"/>
        <v>0</v>
      </c>
      <c r="U47" s="381"/>
      <c r="V47" s="382">
        <f>'YR 1 IS'!G49</f>
        <v>0</v>
      </c>
      <c r="W47" s="385"/>
      <c r="X47" s="390">
        <f t="shared" si="5"/>
        <v>0</v>
      </c>
      <c r="Y47" s="381"/>
      <c r="Z47" s="382">
        <f>'YR 1 IS'!H49</f>
        <v>0</v>
      </c>
      <c r="AA47" s="385"/>
      <c r="AB47" s="390">
        <f>Z47-AA47</f>
        <v>0</v>
      </c>
      <c r="AC47" s="381"/>
      <c r="AD47" s="382">
        <f>'YR 1 IS'!I49</f>
        <v>0</v>
      </c>
      <c r="AE47" s="385"/>
      <c r="AF47" s="384">
        <f t="shared" si="8"/>
        <v>0</v>
      </c>
      <c r="AG47" s="390"/>
      <c r="AH47" s="382">
        <f>'YR 1 IS'!J49</f>
        <v>0</v>
      </c>
      <c r="AI47" s="385"/>
      <c r="AJ47" s="384">
        <f t="shared" si="9"/>
        <v>0</v>
      </c>
      <c r="AK47" s="390"/>
      <c r="AL47" s="382">
        <f>'YR 1 IS'!K49</f>
        <v>0</v>
      </c>
      <c r="AM47" s="385"/>
      <c r="AN47" s="384">
        <f t="shared" si="10"/>
        <v>0</v>
      </c>
      <c r="AO47" s="390"/>
      <c r="AP47" s="382">
        <f>'YR 1 IS'!L49</f>
        <v>0</v>
      </c>
      <c r="AQ47" s="385"/>
      <c r="AR47" s="384">
        <f t="shared" si="11"/>
        <v>0</v>
      </c>
      <c r="AS47" s="382"/>
      <c r="AT47" s="382">
        <f>'YR 1 IS'!M49</f>
        <v>0</v>
      </c>
      <c r="AU47" s="385"/>
      <c r="AV47" s="384">
        <f t="shared" si="7"/>
        <v>0</v>
      </c>
      <c r="AW47" s="381"/>
      <c r="AX47" s="381"/>
      <c r="AY47" s="378">
        <f t="shared" si="12"/>
        <v>0</v>
      </c>
      <c r="AZ47" s="378">
        <f t="shared" si="13"/>
        <v>0</v>
      </c>
      <c r="BA47" s="391">
        <f t="shared" si="14"/>
        <v>0</v>
      </c>
    </row>
    <row r="48" spans="1:53" ht="15.75">
      <c r="A48" s="85" t="s">
        <v>128</v>
      </c>
      <c r="B48" s="380">
        <f>SUM(B12:B47)</f>
        <v>0</v>
      </c>
      <c r="C48" s="380">
        <f>SUM(C12:C47)</f>
        <v>0</v>
      </c>
      <c r="D48" s="383">
        <f>SUM(D12:D47)</f>
        <v>0</v>
      </c>
      <c r="E48" s="380"/>
      <c r="F48" s="380">
        <f>SUM(F12:F47)</f>
        <v>0</v>
      </c>
      <c r="G48" s="380">
        <f>SUM(G12:G47)</f>
        <v>0</v>
      </c>
      <c r="H48" s="383">
        <f>SUM(H12:H47)</f>
        <v>0</v>
      </c>
      <c r="I48" s="380"/>
      <c r="J48" s="380">
        <f>SUM(J12:J47)</f>
        <v>0</v>
      </c>
      <c r="K48" s="380">
        <f>SUM(K12:K47)</f>
        <v>0</v>
      </c>
      <c r="L48" s="383">
        <f>SUM(L12:L47)</f>
        <v>0</v>
      </c>
      <c r="M48" s="380"/>
      <c r="N48" s="380">
        <f>SUM(N12:N47)</f>
        <v>0</v>
      </c>
      <c r="O48" s="380">
        <f>SUM(O12:O47)</f>
        <v>0</v>
      </c>
      <c r="P48" s="383">
        <f>SUM(P12:P47)</f>
        <v>0</v>
      </c>
      <c r="Q48" s="380"/>
      <c r="R48" s="380">
        <f>SUM(R12:R47)</f>
        <v>0</v>
      </c>
      <c r="S48" s="380">
        <f>SUM(S12:S47)</f>
        <v>0</v>
      </c>
      <c r="T48" s="383">
        <f>SUM(T12:T47)</f>
        <v>0</v>
      </c>
      <c r="U48" s="380"/>
      <c r="V48" s="380">
        <f>SUM(V12:V47)</f>
        <v>0</v>
      </c>
      <c r="W48" s="380">
        <f>SUM(W12:W47)</f>
        <v>0</v>
      </c>
      <c r="X48" s="383">
        <f>SUM(X12:X47)</f>
        <v>0</v>
      </c>
      <c r="Y48" s="380"/>
      <c r="Z48" s="380">
        <f>SUM(Z12:Z47)</f>
        <v>0</v>
      </c>
      <c r="AA48" s="380">
        <f>SUM(AA12:AA47)</f>
        <v>0</v>
      </c>
      <c r="AB48" s="383">
        <f>SUM(AB12:AB47)</f>
        <v>0</v>
      </c>
      <c r="AC48" s="380"/>
      <c r="AD48" s="380">
        <f>SUM(AD12:AD47)</f>
        <v>0</v>
      </c>
      <c r="AE48" s="380">
        <f>SUM(AE12:AE47)</f>
        <v>0</v>
      </c>
      <c r="AF48" s="383">
        <f>SUM(AF12:AF47)</f>
        <v>0</v>
      </c>
      <c r="AG48" s="392"/>
      <c r="AH48" s="380">
        <f>SUM(AH12:AH47)</f>
        <v>0</v>
      </c>
      <c r="AI48" s="380">
        <f>SUM(AI12:AI47)</f>
        <v>0</v>
      </c>
      <c r="AJ48" s="380">
        <f>SUM(AJ12:AJ47)</f>
        <v>0</v>
      </c>
      <c r="AK48" s="392"/>
      <c r="AL48" s="380">
        <f>SUM(AL12:AL47)</f>
        <v>0</v>
      </c>
      <c r="AM48" s="380">
        <f>SUM(AM12:AM47)</f>
        <v>0</v>
      </c>
      <c r="AN48" s="380">
        <f>SUM(AN12:AN47)</f>
        <v>0</v>
      </c>
      <c r="AO48" s="392"/>
      <c r="AP48" s="380">
        <f>SUM(AP12:AP47)</f>
        <v>0</v>
      </c>
      <c r="AQ48" s="380">
        <f>SUM(AQ12:AQ47)</f>
        <v>0</v>
      </c>
      <c r="AR48" s="380">
        <f>SUM(AR12:AR47)</f>
        <v>0</v>
      </c>
      <c r="AS48" s="380"/>
      <c r="AT48" s="380">
        <f>SUM(AT12:AT47)</f>
        <v>0</v>
      </c>
      <c r="AU48" s="380">
        <f>SUM(AU12:AU47)</f>
        <v>0</v>
      </c>
      <c r="AV48" s="383">
        <f>SUM(AV12:AV47)</f>
        <v>0</v>
      </c>
      <c r="AW48" s="380"/>
      <c r="AX48" s="380"/>
      <c r="AY48" s="380">
        <f>SUM(AY12:AY47)</f>
        <v>0</v>
      </c>
      <c r="AZ48" s="380">
        <f>SUM(AZ12:AZ47)</f>
        <v>0</v>
      </c>
      <c r="BA48" s="380">
        <f>SUM(BA12:BA47)</f>
        <v>0</v>
      </c>
    </row>
    <row r="49" spans="1:53" ht="15.75">
      <c r="A49" s="193" t="s">
        <v>330</v>
      </c>
      <c r="B49" s="325">
        <f>B9-B48</f>
        <v>0</v>
      </c>
      <c r="C49" s="325">
        <f>C9-C48</f>
        <v>0</v>
      </c>
      <c r="D49" s="384">
        <f>D9-D48</f>
        <v>0</v>
      </c>
      <c r="E49" s="325"/>
      <c r="F49" s="325">
        <f>F9-F48</f>
        <v>0</v>
      </c>
      <c r="G49" s="325">
        <f>G9-G48</f>
        <v>0</v>
      </c>
      <c r="H49" s="384">
        <f>H9-H48</f>
        <v>0</v>
      </c>
      <c r="I49" s="325"/>
      <c r="J49" s="325">
        <f>J9-J48</f>
        <v>0</v>
      </c>
      <c r="K49" s="325">
        <f>K9-K48</f>
        <v>0</v>
      </c>
      <c r="L49" s="384">
        <f>L9-L48</f>
        <v>0</v>
      </c>
      <c r="M49" s="325"/>
      <c r="N49" s="325">
        <f>N9-N48</f>
        <v>0</v>
      </c>
      <c r="O49" s="325">
        <f>O9-O48</f>
        <v>0</v>
      </c>
      <c r="P49" s="384">
        <f>P9-P48</f>
        <v>0</v>
      </c>
      <c r="Q49" s="325"/>
      <c r="R49" s="325">
        <f>R9-R48</f>
        <v>0</v>
      </c>
      <c r="S49" s="325">
        <f>S9-S48</f>
        <v>0</v>
      </c>
      <c r="T49" s="384">
        <f>T9-T48</f>
        <v>0</v>
      </c>
      <c r="U49" s="325"/>
      <c r="V49" s="325">
        <f>V9-V48</f>
        <v>0</v>
      </c>
      <c r="W49" s="325">
        <f>W9-W48</f>
        <v>0</v>
      </c>
      <c r="X49" s="384">
        <f>X9-X48</f>
        <v>0</v>
      </c>
      <c r="Y49" s="325"/>
      <c r="Z49" s="325">
        <f>Z9-Z48</f>
        <v>0</v>
      </c>
      <c r="AA49" s="325">
        <f>AA9-AA48</f>
        <v>0</v>
      </c>
      <c r="AB49" s="384">
        <f>AB9-AB48</f>
        <v>0</v>
      </c>
      <c r="AC49" s="325"/>
      <c r="AD49" s="325">
        <f>AD9-AD48</f>
        <v>0</v>
      </c>
      <c r="AE49" s="325">
        <f>AE9-AE48</f>
        <v>0</v>
      </c>
      <c r="AF49" s="384">
        <f>AF9-AF48</f>
        <v>0</v>
      </c>
      <c r="AG49" s="384"/>
      <c r="AH49" s="325">
        <f>AH9-AH48</f>
        <v>0</v>
      </c>
      <c r="AI49" s="325">
        <f>AI9-AI48</f>
        <v>0</v>
      </c>
      <c r="AJ49" s="325">
        <f>AJ9-AJ48</f>
        <v>0</v>
      </c>
      <c r="AK49" s="384"/>
      <c r="AL49" s="325">
        <f>AL9-AL48</f>
        <v>0</v>
      </c>
      <c r="AM49" s="325">
        <f>AM9-AM48</f>
        <v>0</v>
      </c>
      <c r="AN49" s="325">
        <f>AN9-AN48</f>
        <v>0</v>
      </c>
      <c r="AO49" s="384"/>
      <c r="AP49" s="325">
        <f>AP9-AP48</f>
        <v>0</v>
      </c>
      <c r="AQ49" s="325">
        <f>AQ9-AQ48</f>
        <v>0</v>
      </c>
      <c r="AR49" s="325">
        <f>AR9-AR48</f>
        <v>0</v>
      </c>
      <c r="AS49" s="325"/>
      <c r="AT49" s="325">
        <f>AT9-AT48</f>
        <v>0</v>
      </c>
      <c r="AU49" s="325">
        <f>AU9-AU48</f>
        <v>0</v>
      </c>
      <c r="AV49" s="384">
        <f>AV9-AV48</f>
        <v>0</v>
      </c>
      <c r="AW49" s="378"/>
      <c r="AX49" s="378"/>
      <c r="AY49" s="325">
        <f>AY9-AY48</f>
        <v>0</v>
      </c>
      <c r="AZ49" s="325">
        <f>AZ9-AZ48</f>
        <v>0</v>
      </c>
      <c r="BA49" s="325">
        <f>BA9-BA48</f>
        <v>0</v>
      </c>
    </row>
    <row r="50" spans="1:53">
      <c r="A50" s="332" t="s">
        <v>331</v>
      </c>
      <c r="B50" s="382">
        <f>'YR 1 IS'!B52</f>
        <v>0</v>
      </c>
      <c r="C50" s="385"/>
      <c r="D50" s="390">
        <f>B50-C50</f>
        <v>0</v>
      </c>
      <c r="E50" s="382"/>
      <c r="F50" s="382">
        <f>'YR 1 IS'!C52</f>
        <v>0</v>
      </c>
      <c r="G50" s="385"/>
      <c r="H50" s="390">
        <f>F50-G50</f>
        <v>0</v>
      </c>
      <c r="I50" s="382"/>
      <c r="J50" s="382">
        <f>'YR 1 IS'!D52</f>
        <v>0</v>
      </c>
      <c r="K50" s="385"/>
      <c r="L50" s="390">
        <f>J50-K50</f>
        <v>0</v>
      </c>
      <c r="M50" s="382"/>
      <c r="N50" s="382">
        <f>'YR 1 IS'!E52</f>
        <v>0</v>
      </c>
      <c r="O50" s="385"/>
      <c r="P50" s="390">
        <f>N50-O50</f>
        <v>0</v>
      </c>
      <c r="Q50" s="382"/>
      <c r="R50" s="382">
        <f>'YR 1 IS'!F52</f>
        <v>0</v>
      </c>
      <c r="S50" s="385"/>
      <c r="T50" s="390">
        <f>R50-S50</f>
        <v>0</v>
      </c>
      <c r="U50" s="382"/>
      <c r="V50" s="382">
        <f>'YR 1 IS'!G52</f>
        <v>0</v>
      </c>
      <c r="W50" s="385"/>
      <c r="X50" s="390">
        <f>V50-W50</f>
        <v>0</v>
      </c>
      <c r="Y50" s="382"/>
      <c r="Z50" s="382">
        <f>'YR 1 IS'!H52</f>
        <v>0</v>
      </c>
      <c r="AA50" s="385"/>
      <c r="AB50" s="390">
        <f>Z50-AA50</f>
        <v>0</v>
      </c>
      <c r="AC50" s="382"/>
      <c r="AD50" s="382">
        <f>'YR 1 IS'!I52</f>
        <v>0</v>
      </c>
      <c r="AE50" s="385"/>
      <c r="AF50" s="390">
        <f t="shared" si="8"/>
        <v>0</v>
      </c>
      <c r="AG50" s="390"/>
      <c r="AH50" s="382">
        <f>'YR 1 IS'!J52</f>
        <v>0</v>
      </c>
      <c r="AI50" s="385"/>
      <c r="AJ50" s="390">
        <f t="shared" si="9"/>
        <v>0</v>
      </c>
      <c r="AK50" s="382"/>
      <c r="AL50" s="382">
        <f>'YR 1 IS'!K52</f>
        <v>0</v>
      </c>
      <c r="AM50" s="385"/>
      <c r="AN50" s="390">
        <f t="shared" si="10"/>
        <v>0</v>
      </c>
      <c r="AO50" s="382"/>
      <c r="AP50" s="382">
        <f>'YR 1 IS'!L52</f>
        <v>0</v>
      </c>
      <c r="AQ50" s="385"/>
      <c r="AR50" s="390">
        <f t="shared" si="11"/>
        <v>0</v>
      </c>
      <c r="AS50" s="382"/>
      <c r="AT50" s="382">
        <f>'YR 1 IS'!M52</f>
        <v>0</v>
      </c>
      <c r="AU50" s="385"/>
      <c r="AV50" s="390">
        <f>AT50-AU50</f>
        <v>0</v>
      </c>
      <c r="AW50" s="381"/>
      <c r="AX50" s="381"/>
      <c r="AY50" s="381">
        <f>AT50+AP50+B50+F50+J50+N50+R50+V50+Z50+AD50+AH50+AL50</f>
        <v>0</v>
      </c>
      <c r="AZ50" s="385"/>
      <c r="BA50" s="391">
        <f>AV50+AR50+AN50+AJ50+AF50</f>
        <v>0</v>
      </c>
    </row>
    <row r="51" spans="1:53" ht="15.75">
      <c r="A51" s="193" t="s">
        <v>2</v>
      </c>
      <c r="B51" s="325">
        <f>B49+B50</f>
        <v>0</v>
      </c>
      <c r="C51" s="325">
        <f>C49+C50</f>
        <v>0</v>
      </c>
      <c r="D51" s="384">
        <f>D49+D50</f>
        <v>0</v>
      </c>
      <c r="E51" s="325"/>
      <c r="F51" s="325">
        <f>F49+F50</f>
        <v>0</v>
      </c>
      <c r="G51" s="325">
        <f>G49+G50</f>
        <v>0</v>
      </c>
      <c r="H51" s="384">
        <f>H49+H50</f>
        <v>0</v>
      </c>
      <c r="I51" s="325"/>
      <c r="J51" s="325">
        <f>J49+J50</f>
        <v>0</v>
      </c>
      <c r="K51" s="325">
        <f>K49+K50</f>
        <v>0</v>
      </c>
      <c r="L51" s="384">
        <f>L49+L50</f>
        <v>0</v>
      </c>
      <c r="M51" s="325"/>
      <c r="N51" s="325">
        <f>N49+N50</f>
        <v>0</v>
      </c>
      <c r="O51" s="325">
        <f>O49+O50</f>
        <v>0</v>
      </c>
      <c r="P51" s="384">
        <f>P49+P50</f>
        <v>0</v>
      </c>
      <c r="Q51" s="325"/>
      <c r="R51" s="325">
        <f>R49+R50</f>
        <v>0</v>
      </c>
      <c r="S51" s="325">
        <f>S49+S50</f>
        <v>0</v>
      </c>
      <c r="T51" s="384">
        <f>T49+T50</f>
        <v>0</v>
      </c>
      <c r="U51" s="325"/>
      <c r="V51" s="325">
        <f>V49+V50</f>
        <v>0</v>
      </c>
      <c r="W51" s="325">
        <f>W49+W50</f>
        <v>0</v>
      </c>
      <c r="X51" s="384">
        <f>X49+X50</f>
        <v>0</v>
      </c>
      <c r="Y51" s="325"/>
      <c r="Z51" s="325">
        <f>Z49+Z50</f>
        <v>0</v>
      </c>
      <c r="AA51" s="325">
        <f>AA49+AA50</f>
        <v>0</v>
      </c>
      <c r="AB51" s="384">
        <f>AB49+AB50</f>
        <v>0</v>
      </c>
      <c r="AC51" s="325"/>
      <c r="AD51" s="325">
        <f>AD49+AD50</f>
        <v>0</v>
      </c>
      <c r="AE51" s="325">
        <f>AE49+AE50</f>
        <v>0</v>
      </c>
      <c r="AF51" s="384">
        <f>AF49+AF50</f>
        <v>0</v>
      </c>
      <c r="AG51" s="325"/>
      <c r="AH51" s="325">
        <f>AH49+AH50</f>
        <v>0</v>
      </c>
      <c r="AI51" s="325">
        <f>AI49+AI50</f>
        <v>0</v>
      </c>
      <c r="AJ51" s="325">
        <f>AJ49+AJ50</f>
        <v>0</v>
      </c>
      <c r="AK51" s="325"/>
      <c r="AL51" s="325">
        <f>AL49+AL50</f>
        <v>0</v>
      </c>
      <c r="AM51" s="325">
        <f>AM49+AM50</f>
        <v>0</v>
      </c>
      <c r="AN51" s="325">
        <f>AN49+AN50</f>
        <v>0</v>
      </c>
      <c r="AO51" s="325"/>
      <c r="AP51" s="325">
        <f>AP49+AP50</f>
        <v>0</v>
      </c>
      <c r="AQ51" s="325">
        <f>AQ49+AQ50</f>
        <v>0</v>
      </c>
      <c r="AR51" s="325">
        <f>AR49+AR50</f>
        <v>0</v>
      </c>
      <c r="AS51" s="325"/>
      <c r="AT51" s="325">
        <f>AT49+AT50</f>
        <v>0</v>
      </c>
      <c r="AU51" s="325">
        <f>AU49+AU50</f>
        <v>0</v>
      </c>
      <c r="AV51" s="384">
        <f>AV49+AV50</f>
        <v>0</v>
      </c>
      <c r="AW51" s="325"/>
      <c r="AX51" s="325"/>
      <c r="AY51" s="325">
        <f>AY49+AY50</f>
        <v>0</v>
      </c>
      <c r="AZ51" s="325">
        <f>AZ49+AZ50</f>
        <v>0</v>
      </c>
      <c r="BA51" s="325">
        <f>BA49+BA50</f>
        <v>0</v>
      </c>
    </row>
    <row r="53" spans="1:53" ht="15" customHeight="1">
      <c r="A53" s="195" t="str">
        <f>'YR 1 IS'!A55</f>
        <v>NOTE…….</v>
      </c>
      <c r="B53" s="195" t="str">
        <f ca="1">'YR 1 IS'!B55</f>
        <v>The Small Business Development Center (SBDC) has prepared this financial statement as of 10/26/2020 based on information and assumptions provided by management. Neither the SBDC</v>
      </c>
    </row>
    <row r="54" spans="1:53">
      <c r="A54" s="195"/>
      <c r="B54" s="195" t="str">
        <f>'YR 1 IS'!B56</f>
        <v>nor its personnel are licensed by the State of MN to practice public accounting and therefore express no opinion or any other form of assurance on the satement or underlying assumptions.</v>
      </c>
    </row>
  </sheetData>
  <sheetProtection password="8D63" sheet="1" formatCells="0" formatColumns="0" formatRows="0"/>
  <mergeCells count="12">
    <mergeCell ref="B5:D5"/>
    <mergeCell ref="F5:H5"/>
    <mergeCell ref="J5:L5"/>
    <mergeCell ref="N5:P5"/>
    <mergeCell ref="R5:T5"/>
    <mergeCell ref="AT5:AV5"/>
    <mergeCell ref="AY5:BA5"/>
    <mergeCell ref="V5:X5"/>
    <mergeCell ref="AD5:AF5"/>
    <mergeCell ref="AH5:AJ5"/>
    <mergeCell ref="AL5:AN5"/>
    <mergeCell ref="AP5:AR5"/>
  </mergeCells>
  <pageMargins left="0.25" right="0.25" top="0.25" bottom="0.25" header="0" footer="0"/>
  <pageSetup scale="45" fitToWidth="2" fitToHeight="2" orientation="landscape" r:id="rId1"/>
  <headerFooter>
    <oddFooter>&amp;L&amp;8Template material is licensed under the Creative Commons License.&amp;C&amp;8http://creativecommons.org/licenses/by-nc-sa/3.0/legalcode&amp;R&amp;8Templates created by UMD Center for Economic Development, 
Jennifer Pontinen, Jenny Herman and Richard Braun.</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Q131"/>
  <sheetViews>
    <sheetView zoomScale="70" zoomScaleNormal="70" workbookViewId="0">
      <selection activeCell="O5" sqref="O5"/>
    </sheetView>
  </sheetViews>
  <sheetFormatPr defaultColWidth="11.44140625" defaultRowHeight="15"/>
  <cols>
    <col min="1" max="1" width="28.6640625" customWidth="1"/>
    <col min="2" max="2" width="7.6640625" customWidth="1"/>
    <col min="3" max="6" width="10.6640625" customWidth="1"/>
    <col min="7" max="7" width="11" customWidth="1"/>
    <col min="8" max="14" width="10.6640625" customWidth="1"/>
    <col min="15" max="15" width="12.6640625" customWidth="1"/>
  </cols>
  <sheetData>
    <row r="1" spans="1:16" ht="18">
      <c r="A1" s="95" t="str">
        <f>'Sources &amp; Uses'!A1</f>
        <v>Company Name Here</v>
      </c>
      <c r="B1" s="95"/>
      <c r="C1" s="2"/>
      <c r="D1" s="41"/>
      <c r="E1" s="82"/>
      <c r="F1" s="32"/>
      <c r="H1" s="1"/>
      <c r="I1" s="2"/>
      <c r="J1" s="2"/>
      <c r="K1" s="2"/>
      <c r="L1" s="2"/>
      <c r="M1" s="2"/>
      <c r="N1" s="2"/>
      <c r="O1" s="2"/>
      <c r="P1" s="2"/>
    </row>
    <row r="2" spans="1:16" ht="18">
      <c r="A2" s="85" t="s">
        <v>131</v>
      </c>
      <c r="B2" s="85"/>
      <c r="C2" s="2"/>
      <c r="D2" s="2"/>
      <c r="E2" s="81"/>
      <c r="F2" s="2"/>
      <c r="G2" s="2"/>
      <c r="H2" s="2"/>
      <c r="I2" s="2"/>
      <c r="J2" s="2"/>
      <c r="K2" s="2"/>
      <c r="L2" s="2"/>
      <c r="M2" s="2"/>
      <c r="N2" s="2"/>
      <c r="O2" s="2"/>
      <c r="P2" s="2"/>
    </row>
    <row r="3" spans="1:16" ht="18.75" thickBot="1">
      <c r="A3" s="98" t="s">
        <v>423</v>
      </c>
      <c r="B3" s="98"/>
      <c r="C3" s="2"/>
      <c r="E3" s="38"/>
      <c r="F3" s="2"/>
      <c r="H3" s="2"/>
      <c r="I3" s="2"/>
      <c r="J3" s="2"/>
      <c r="K3" s="2"/>
      <c r="L3" s="2"/>
      <c r="M3" s="2"/>
      <c r="N3" s="2"/>
      <c r="O3" s="2"/>
      <c r="P3" s="2"/>
    </row>
    <row r="4" spans="1:16" ht="18.75" thickBot="1">
      <c r="A4" s="52"/>
      <c r="B4" s="52"/>
      <c r="N4" s="60" t="s">
        <v>291</v>
      </c>
      <c r="O4" s="261"/>
      <c r="P4" s="2"/>
    </row>
    <row r="5" spans="1:16">
      <c r="A5" s="192" t="s">
        <v>294</v>
      </c>
      <c r="B5" s="192"/>
      <c r="C5" s="341">
        <f>'YR 1 Sales'!C6</f>
        <v>8.3333333333333329E-2</v>
      </c>
      <c r="D5" s="341">
        <f>'YR 1 Sales'!D6</f>
        <v>8.3333333333333329E-2</v>
      </c>
      <c r="E5" s="341">
        <f>'YR 1 Sales'!E6</f>
        <v>8.3333333333333329E-2</v>
      </c>
      <c r="F5" s="341">
        <f>'YR 1 Sales'!F6</f>
        <v>8.3333333333333329E-2</v>
      </c>
      <c r="G5" s="341">
        <f>'YR 1 Sales'!G6</f>
        <v>8.3333333333333329E-2</v>
      </c>
      <c r="H5" s="341">
        <f>'YR 1 Sales'!H6</f>
        <v>8.3333333333333329E-2</v>
      </c>
      <c r="I5" s="341">
        <f>'YR 1 Sales'!I6</f>
        <v>8.3333333333333329E-2</v>
      </c>
      <c r="J5" s="341">
        <f>'YR 1 Sales'!J6</f>
        <v>8.3333333333333329E-2</v>
      </c>
      <c r="K5" s="341">
        <f>'YR 1 Sales'!K6</f>
        <v>8.3333333333333329E-2</v>
      </c>
      <c r="L5" s="341">
        <f>'YR 1 Sales'!L6</f>
        <v>8.3333333333333329E-2</v>
      </c>
      <c r="M5" s="341">
        <f>'YR 1 Sales'!M6</f>
        <v>8.3333333333333329E-2</v>
      </c>
      <c r="N5" s="341">
        <f>'YR 1 Sales'!N6</f>
        <v>8.3333333333333329E-2</v>
      </c>
      <c r="O5" s="342">
        <f>SUM(C5:N5)</f>
        <v>1</v>
      </c>
      <c r="P5" s="8"/>
    </row>
    <row r="6" spans="1:16">
      <c r="A6" s="8"/>
      <c r="B6" s="8"/>
    </row>
    <row r="7" spans="1:16" ht="15.75">
      <c r="B7" s="38"/>
      <c r="C7" s="118" t="s">
        <v>7</v>
      </c>
      <c r="D7" s="118" t="s">
        <v>8</v>
      </c>
      <c r="E7" s="118" t="s">
        <v>143</v>
      </c>
      <c r="F7" s="118" t="s">
        <v>144</v>
      </c>
      <c r="G7" s="118" t="s">
        <v>11</v>
      </c>
      <c r="H7" s="118" t="s">
        <v>12</v>
      </c>
      <c r="I7" s="118" t="s">
        <v>13</v>
      </c>
      <c r="J7" s="118" t="s">
        <v>35</v>
      </c>
      <c r="K7" s="118" t="s">
        <v>3</v>
      </c>
      <c r="L7" s="118" t="s">
        <v>4</v>
      </c>
      <c r="M7" s="118" t="s">
        <v>5</v>
      </c>
      <c r="N7" s="118" t="s">
        <v>6</v>
      </c>
      <c r="O7" s="37" t="s">
        <v>14</v>
      </c>
      <c r="P7" s="8"/>
    </row>
    <row r="8" spans="1:16" ht="15.75">
      <c r="A8" s="257" t="str">
        <f>'YR 1 Sales'!A9</f>
        <v>Product 1</v>
      </c>
      <c r="B8" s="258"/>
      <c r="C8" s="118"/>
      <c r="D8" s="118"/>
      <c r="E8" s="118"/>
      <c r="F8" s="118"/>
      <c r="G8" s="118"/>
      <c r="H8" s="118"/>
      <c r="I8" s="118"/>
      <c r="J8" s="118"/>
      <c r="K8" s="118"/>
      <c r="L8" s="118"/>
      <c r="M8" s="118"/>
      <c r="N8" s="118"/>
      <c r="O8" s="37"/>
      <c r="P8" s="253"/>
    </row>
    <row r="9" spans="1:16">
      <c r="A9" s="5" t="s">
        <v>249</v>
      </c>
      <c r="B9" s="260">
        <v>1</v>
      </c>
      <c r="C9" s="128"/>
      <c r="D9" s="128"/>
      <c r="E9" s="128" t="s">
        <v>0</v>
      </c>
      <c r="F9" s="128"/>
      <c r="G9" s="128"/>
      <c r="H9" s="128"/>
      <c r="I9" s="128"/>
      <c r="J9" s="128"/>
      <c r="K9" s="128"/>
      <c r="L9" s="128"/>
      <c r="M9" s="128"/>
      <c r="N9" s="128"/>
      <c r="O9" s="13"/>
      <c r="P9" s="253"/>
    </row>
    <row r="10" spans="1:16" ht="15.75">
      <c r="A10" s="85" t="s">
        <v>132</v>
      </c>
      <c r="B10" s="85"/>
      <c r="C10" s="13">
        <f>$O$4*$B$9*C5</f>
        <v>0</v>
      </c>
      <c r="D10" s="13">
        <f t="shared" ref="D10:N10" si="0">$O$4*$B$9*D5</f>
        <v>0</v>
      </c>
      <c r="E10" s="13">
        <f t="shared" si="0"/>
        <v>0</v>
      </c>
      <c r="F10" s="13">
        <f t="shared" si="0"/>
        <v>0</v>
      </c>
      <c r="G10" s="13">
        <f t="shared" si="0"/>
        <v>0</v>
      </c>
      <c r="H10" s="13">
        <f t="shared" si="0"/>
        <v>0</v>
      </c>
      <c r="I10" s="13">
        <f t="shared" si="0"/>
        <v>0</v>
      </c>
      <c r="J10" s="13">
        <f t="shared" si="0"/>
        <v>0</v>
      </c>
      <c r="K10" s="13">
        <f t="shared" si="0"/>
        <v>0</v>
      </c>
      <c r="L10" s="13">
        <f t="shared" si="0"/>
        <v>0</v>
      </c>
      <c r="M10" s="13">
        <f t="shared" si="0"/>
        <v>0</v>
      </c>
      <c r="N10" s="13">
        <f t="shared" si="0"/>
        <v>0</v>
      </c>
      <c r="O10" s="13">
        <f>SUM(C10:N10)</f>
        <v>0</v>
      </c>
      <c r="P10" s="309"/>
    </row>
    <row r="11" spans="1:16">
      <c r="A11" s="5" t="s">
        <v>146</v>
      </c>
      <c r="B11" s="260"/>
      <c r="C11" s="194">
        <f>C10*$B$11</f>
        <v>0</v>
      </c>
      <c r="D11" s="194">
        <f t="shared" ref="D11:N11" si="1">D10*$B$11</f>
        <v>0</v>
      </c>
      <c r="E11" s="194">
        <f t="shared" si="1"/>
        <v>0</v>
      </c>
      <c r="F11" s="194">
        <f t="shared" si="1"/>
        <v>0</v>
      </c>
      <c r="G11" s="194">
        <f t="shared" si="1"/>
        <v>0</v>
      </c>
      <c r="H11" s="194">
        <f t="shared" si="1"/>
        <v>0</v>
      </c>
      <c r="I11" s="194">
        <f t="shared" si="1"/>
        <v>0</v>
      </c>
      <c r="J11" s="194">
        <f t="shared" si="1"/>
        <v>0</v>
      </c>
      <c r="K11" s="194">
        <f t="shared" si="1"/>
        <v>0</v>
      </c>
      <c r="L11" s="194">
        <f t="shared" si="1"/>
        <v>0</v>
      </c>
      <c r="M11" s="194">
        <f t="shared" si="1"/>
        <v>0</v>
      </c>
      <c r="N11" s="194">
        <f t="shared" si="1"/>
        <v>0</v>
      </c>
      <c r="O11" s="13">
        <f>SUM(C11:N11)</f>
        <v>0</v>
      </c>
      <c r="P11" s="310"/>
    </row>
    <row r="12" spans="1:16" ht="15.75">
      <c r="A12" s="85" t="s">
        <v>133</v>
      </c>
      <c r="B12" s="85"/>
      <c r="C12" s="13">
        <f>C10-C11</f>
        <v>0</v>
      </c>
      <c r="D12" s="13">
        <f t="shared" ref="D12:N12" si="2">D10-D11</f>
        <v>0</v>
      </c>
      <c r="E12" s="13">
        <f t="shared" si="2"/>
        <v>0</v>
      </c>
      <c r="F12" s="13">
        <f t="shared" si="2"/>
        <v>0</v>
      </c>
      <c r="G12" s="13">
        <f t="shared" si="2"/>
        <v>0</v>
      </c>
      <c r="H12" s="13">
        <f t="shared" si="2"/>
        <v>0</v>
      </c>
      <c r="I12" s="13">
        <f t="shared" si="2"/>
        <v>0</v>
      </c>
      <c r="J12" s="13">
        <f t="shared" si="2"/>
        <v>0</v>
      </c>
      <c r="K12" s="13">
        <f t="shared" si="2"/>
        <v>0</v>
      </c>
      <c r="L12" s="13">
        <f t="shared" si="2"/>
        <v>0</v>
      </c>
      <c r="M12" s="13">
        <f t="shared" si="2"/>
        <v>0</v>
      </c>
      <c r="N12" s="13">
        <f t="shared" si="2"/>
        <v>0</v>
      </c>
      <c r="O12" s="13">
        <f>SUM(C12:N12)</f>
        <v>0</v>
      </c>
      <c r="P12" s="310"/>
    </row>
    <row r="13" spans="1:16" ht="15.75">
      <c r="A13" s="5" t="s">
        <v>292</v>
      </c>
      <c r="B13" s="85"/>
      <c r="C13" s="259"/>
      <c r="D13" s="308">
        <f>C13</f>
        <v>0</v>
      </c>
      <c r="E13" s="308">
        <f t="shared" ref="E13:N13" si="3">D13</f>
        <v>0</v>
      </c>
      <c r="F13" s="308">
        <f t="shared" si="3"/>
        <v>0</v>
      </c>
      <c r="G13" s="308">
        <f t="shared" si="3"/>
        <v>0</v>
      </c>
      <c r="H13" s="308">
        <f t="shared" si="3"/>
        <v>0</v>
      </c>
      <c r="I13" s="308">
        <f t="shared" si="3"/>
        <v>0</v>
      </c>
      <c r="J13" s="308">
        <f t="shared" si="3"/>
        <v>0</v>
      </c>
      <c r="K13" s="308">
        <f t="shared" si="3"/>
        <v>0</v>
      </c>
      <c r="L13" s="308">
        <f t="shared" si="3"/>
        <v>0</v>
      </c>
      <c r="M13" s="308">
        <f t="shared" si="3"/>
        <v>0</v>
      </c>
      <c r="N13" s="308">
        <f t="shared" si="3"/>
        <v>0</v>
      </c>
      <c r="O13" s="13"/>
      <c r="P13" s="310"/>
    </row>
    <row r="14" spans="1:16" ht="15.75">
      <c r="A14" s="5" t="s">
        <v>293</v>
      </c>
      <c r="B14" s="85"/>
      <c r="C14" s="13">
        <f>IF(C13=0,0,C10/C13)</f>
        <v>0</v>
      </c>
      <c r="D14" s="13">
        <f t="shared" ref="D14:N14" si="4">IF(D13=0,0,D10/D13)</f>
        <v>0</v>
      </c>
      <c r="E14" s="13">
        <f t="shared" si="4"/>
        <v>0</v>
      </c>
      <c r="F14" s="13">
        <f t="shared" si="4"/>
        <v>0</v>
      </c>
      <c r="G14" s="13">
        <f t="shared" si="4"/>
        <v>0</v>
      </c>
      <c r="H14" s="13">
        <f t="shared" si="4"/>
        <v>0</v>
      </c>
      <c r="I14" s="13">
        <f t="shared" si="4"/>
        <v>0</v>
      </c>
      <c r="J14" s="13">
        <f t="shared" si="4"/>
        <v>0</v>
      </c>
      <c r="K14" s="13">
        <f t="shared" si="4"/>
        <v>0</v>
      </c>
      <c r="L14" s="13">
        <f t="shared" si="4"/>
        <v>0</v>
      </c>
      <c r="M14" s="13">
        <f t="shared" si="4"/>
        <v>0</v>
      </c>
      <c r="N14" s="13">
        <f t="shared" si="4"/>
        <v>0</v>
      </c>
      <c r="O14" s="13">
        <f>SUM(C14:N14)</f>
        <v>0</v>
      </c>
      <c r="P14" s="310"/>
    </row>
    <row r="15" spans="1:16" ht="15.75">
      <c r="A15" s="5"/>
      <c r="B15" s="85"/>
      <c r="C15" s="68"/>
      <c r="D15" s="68"/>
      <c r="E15" s="68"/>
      <c r="F15" s="68"/>
      <c r="G15" s="68"/>
      <c r="H15" s="68"/>
      <c r="I15" s="68"/>
      <c r="J15" s="68"/>
      <c r="K15" s="68"/>
      <c r="L15" s="68"/>
      <c r="M15" s="68"/>
      <c r="N15" s="68"/>
      <c r="O15" s="13"/>
      <c r="P15" s="310"/>
    </row>
    <row r="16" spans="1:16" ht="15.75">
      <c r="A16" s="257" t="str">
        <f>'YR 1 Sales'!A17</f>
        <v>Product 2</v>
      </c>
      <c r="B16" s="258"/>
      <c r="C16" s="118"/>
      <c r="D16" s="118"/>
      <c r="E16" s="118"/>
      <c r="F16" s="118"/>
      <c r="G16" s="118"/>
      <c r="H16" s="118"/>
      <c r="I16" s="118"/>
      <c r="J16" s="118"/>
      <c r="K16" s="118"/>
      <c r="L16" s="118"/>
      <c r="M16" s="118"/>
      <c r="N16" s="118"/>
      <c r="O16" s="37"/>
      <c r="P16" s="310"/>
    </row>
    <row r="17" spans="1:16">
      <c r="A17" s="5" t="s">
        <v>249</v>
      </c>
      <c r="B17" s="260"/>
      <c r="C17" s="128"/>
      <c r="D17" s="128"/>
      <c r="E17" s="128" t="s">
        <v>0</v>
      </c>
      <c r="F17" s="128"/>
      <c r="G17" s="128"/>
      <c r="H17" s="128"/>
      <c r="I17" s="128"/>
      <c r="J17" s="128"/>
      <c r="K17" s="128"/>
      <c r="L17" s="128"/>
      <c r="M17" s="128"/>
      <c r="N17" s="128"/>
      <c r="O17" s="13"/>
      <c r="P17" s="310"/>
    </row>
    <row r="18" spans="1:16" ht="15.75">
      <c r="A18" s="85" t="s">
        <v>132</v>
      </c>
      <c r="B18" s="85"/>
      <c r="C18" s="13">
        <f>$O$4*$B$17*C5</f>
        <v>0</v>
      </c>
      <c r="D18" s="13">
        <f t="shared" ref="D18:N18" si="5">$O$4*$B$17*D5</f>
        <v>0</v>
      </c>
      <c r="E18" s="13">
        <f t="shared" si="5"/>
        <v>0</v>
      </c>
      <c r="F18" s="13">
        <f t="shared" si="5"/>
        <v>0</v>
      </c>
      <c r="G18" s="13">
        <f t="shared" si="5"/>
        <v>0</v>
      </c>
      <c r="H18" s="13">
        <f t="shared" si="5"/>
        <v>0</v>
      </c>
      <c r="I18" s="13">
        <f t="shared" si="5"/>
        <v>0</v>
      </c>
      <c r="J18" s="13">
        <f t="shared" si="5"/>
        <v>0</v>
      </c>
      <c r="K18" s="13">
        <f t="shared" si="5"/>
        <v>0</v>
      </c>
      <c r="L18" s="13">
        <f t="shared" si="5"/>
        <v>0</v>
      </c>
      <c r="M18" s="13">
        <f t="shared" si="5"/>
        <v>0</v>
      </c>
      <c r="N18" s="13">
        <f t="shared" si="5"/>
        <v>0</v>
      </c>
      <c r="O18" s="13">
        <f>SUM(C18:N18)</f>
        <v>0</v>
      </c>
      <c r="P18" s="310"/>
    </row>
    <row r="19" spans="1:16">
      <c r="A19" s="5" t="s">
        <v>146</v>
      </c>
      <c r="B19" s="260"/>
      <c r="C19" s="194">
        <f>C18*$B$19</f>
        <v>0</v>
      </c>
      <c r="D19" s="194">
        <f t="shared" ref="D19:N19" si="6">D18*$B$19</f>
        <v>0</v>
      </c>
      <c r="E19" s="194">
        <f t="shared" si="6"/>
        <v>0</v>
      </c>
      <c r="F19" s="194">
        <f t="shared" si="6"/>
        <v>0</v>
      </c>
      <c r="G19" s="194">
        <f t="shared" si="6"/>
        <v>0</v>
      </c>
      <c r="H19" s="194">
        <f t="shared" si="6"/>
        <v>0</v>
      </c>
      <c r="I19" s="194">
        <f t="shared" si="6"/>
        <v>0</v>
      </c>
      <c r="J19" s="194">
        <f t="shared" si="6"/>
        <v>0</v>
      </c>
      <c r="K19" s="194">
        <f t="shared" si="6"/>
        <v>0</v>
      </c>
      <c r="L19" s="194">
        <f t="shared" si="6"/>
        <v>0</v>
      </c>
      <c r="M19" s="194">
        <f t="shared" si="6"/>
        <v>0</v>
      </c>
      <c r="N19" s="194">
        <f t="shared" si="6"/>
        <v>0</v>
      </c>
      <c r="O19" s="13">
        <f>SUM(C19:N19)</f>
        <v>0</v>
      </c>
      <c r="P19" s="310"/>
    </row>
    <row r="20" spans="1:16" ht="15.75">
      <c r="A20" s="85" t="s">
        <v>133</v>
      </c>
      <c r="B20" s="85"/>
      <c r="C20" s="13">
        <f>C18-C19</f>
        <v>0</v>
      </c>
      <c r="D20" s="13">
        <f t="shared" ref="D20:N20" si="7">D18-D19</f>
        <v>0</v>
      </c>
      <c r="E20" s="13">
        <f t="shared" si="7"/>
        <v>0</v>
      </c>
      <c r="F20" s="13">
        <f t="shared" si="7"/>
        <v>0</v>
      </c>
      <c r="G20" s="13">
        <f t="shared" si="7"/>
        <v>0</v>
      </c>
      <c r="H20" s="13">
        <f t="shared" si="7"/>
        <v>0</v>
      </c>
      <c r="I20" s="13">
        <f t="shared" si="7"/>
        <v>0</v>
      </c>
      <c r="J20" s="13">
        <f t="shared" si="7"/>
        <v>0</v>
      </c>
      <c r="K20" s="13">
        <f t="shared" si="7"/>
        <v>0</v>
      </c>
      <c r="L20" s="13">
        <f t="shared" si="7"/>
        <v>0</v>
      </c>
      <c r="M20" s="13">
        <f t="shared" si="7"/>
        <v>0</v>
      </c>
      <c r="N20" s="13">
        <f t="shared" si="7"/>
        <v>0</v>
      </c>
      <c r="O20" s="13">
        <f>SUM(C20:N20)</f>
        <v>0</v>
      </c>
      <c r="P20" s="310"/>
    </row>
    <row r="21" spans="1:16" ht="15.75">
      <c r="A21" s="5" t="s">
        <v>292</v>
      </c>
      <c r="B21" s="85"/>
      <c r="C21" s="259"/>
      <c r="D21" s="308">
        <f>C21</f>
        <v>0</v>
      </c>
      <c r="E21" s="308">
        <f t="shared" ref="E21:N21" si="8">D21</f>
        <v>0</v>
      </c>
      <c r="F21" s="308">
        <f t="shared" si="8"/>
        <v>0</v>
      </c>
      <c r="G21" s="308">
        <f t="shared" si="8"/>
        <v>0</v>
      </c>
      <c r="H21" s="308">
        <f t="shared" si="8"/>
        <v>0</v>
      </c>
      <c r="I21" s="308">
        <f t="shared" si="8"/>
        <v>0</v>
      </c>
      <c r="J21" s="308">
        <f t="shared" si="8"/>
        <v>0</v>
      </c>
      <c r="K21" s="308">
        <f t="shared" si="8"/>
        <v>0</v>
      </c>
      <c r="L21" s="308">
        <f t="shared" si="8"/>
        <v>0</v>
      </c>
      <c r="M21" s="308">
        <f t="shared" si="8"/>
        <v>0</v>
      </c>
      <c r="N21" s="308">
        <f t="shared" si="8"/>
        <v>0</v>
      </c>
      <c r="O21" s="13"/>
      <c r="P21" s="310"/>
    </row>
    <row r="22" spans="1:16" ht="15.75">
      <c r="A22" s="5" t="s">
        <v>293</v>
      </c>
      <c r="B22" s="85"/>
      <c r="C22" s="13">
        <f>IF(C21=0,0,C18/C21)</f>
        <v>0</v>
      </c>
      <c r="D22" s="13">
        <f t="shared" ref="D22:N22" si="9">IF(D21=0,0,D18/D21)</f>
        <v>0</v>
      </c>
      <c r="E22" s="13">
        <f t="shared" si="9"/>
        <v>0</v>
      </c>
      <c r="F22" s="13">
        <f t="shared" si="9"/>
        <v>0</v>
      </c>
      <c r="G22" s="13">
        <f t="shared" si="9"/>
        <v>0</v>
      </c>
      <c r="H22" s="13">
        <f t="shared" si="9"/>
        <v>0</v>
      </c>
      <c r="I22" s="13">
        <f t="shared" si="9"/>
        <v>0</v>
      </c>
      <c r="J22" s="13">
        <f t="shared" si="9"/>
        <v>0</v>
      </c>
      <c r="K22" s="13">
        <f t="shared" si="9"/>
        <v>0</v>
      </c>
      <c r="L22" s="13">
        <f t="shared" si="9"/>
        <v>0</v>
      </c>
      <c r="M22" s="13">
        <f t="shared" si="9"/>
        <v>0</v>
      </c>
      <c r="N22" s="13">
        <f t="shared" si="9"/>
        <v>0</v>
      </c>
      <c r="O22" s="13">
        <f>SUM(C22:N22)</f>
        <v>0</v>
      </c>
      <c r="P22" s="310"/>
    </row>
    <row r="23" spans="1:16" ht="15.75">
      <c r="A23" s="126"/>
      <c r="B23" s="126"/>
      <c r="C23" s="262"/>
      <c r="D23" s="137"/>
      <c r="E23" s="137"/>
      <c r="F23" s="137"/>
      <c r="G23" s="137"/>
      <c r="H23" s="137"/>
      <c r="I23" s="137"/>
      <c r="J23" s="137"/>
      <c r="K23" s="137"/>
      <c r="L23" s="137"/>
      <c r="M23" s="137"/>
      <c r="N23" s="137"/>
      <c r="O23" s="13"/>
      <c r="P23" s="310"/>
    </row>
    <row r="24" spans="1:16" ht="15.75">
      <c r="A24" s="257" t="str">
        <f>'YR 1 Sales'!A25</f>
        <v>Product Name 3</v>
      </c>
      <c r="B24" s="258"/>
      <c r="C24" s="118"/>
      <c r="D24" s="118"/>
      <c r="E24" s="118"/>
      <c r="F24" s="118"/>
      <c r="G24" s="118"/>
      <c r="H24" s="118"/>
      <c r="I24" s="118"/>
      <c r="J24" s="118"/>
      <c r="K24" s="118"/>
      <c r="L24" s="118"/>
      <c r="M24" s="118"/>
      <c r="N24" s="118"/>
      <c r="O24" s="37"/>
      <c r="P24" s="310"/>
    </row>
    <row r="25" spans="1:16">
      <c r="A25" s="5" t="s">
        <v>249</v>
      </c>
      <c r="B25" s="260"/>
      <c r="C25" s="128"/>
      <c r="D25" s="128"/>
      <c r="E25" s="128" t="s">
        <v>0</v>
      </c>
      <c r="F25" s="128"/>
      <c r="G25" s="128"/>
      <c r="H25" s="128"/>
      <c r="I25" s="128"/>
      <c r="J25" s="128"/>
      <c r="K25" s="128"/>
      <c r="L25" s="128"/>
      <c r="M25" s="128"/>
      <c r="N25" s="128"/>
      <c r="O25" s="13"/>
      <c r="P25" s="310"/>
    </row>
    <row r="26" spans="1:16" ht="15.75">
      <c r="A26" s="85" t="s">
        <v>132</v>
      </c>
      <c r="B26" s="85"/>
      <c r="C26" s="13">
        <f>$O$4*$B$25*C5</f>
        <v>0</v>
      </c>
      <c r="D26" s="13">
        <f t="shared" ref="D26:N26" si="10">$O$4*$B$25*D5</f>
        <v>0</v>
      </c>
      <c r="E26" s="13">
        <f t="shared" si="10"/>
        <v>0</v>
      </c>
      <c r="F26" s="13">
        <f t="shared" si="10"/>
        <v>0</v>
      </c>
      <c r="G26" s="13">
        <f t="shared" si="10"/>
        <v>0</v>
      </c>
      <c r="H26" s="13">
        <f t="shared" si="10"/>
        <v>0</v>
      </c>
      <c r="I26" s="13">
        <f t="shared" si="10"/>
        <v>0</v>
      </c>
      <c r="J26" s="13">
        <f t="shared" si="10"/>
        <v>0</v>
      </c>
      <c r="K26" s="13">
        <f t="shared" si="10"/>
        <v>0</v>
      </c>
      <c r="L26" s="13">
        <f t="shared" si="10"/>
        <v>0</v>
      </c>
      <c r="M26" s="13">
        <f t="shared" si="10"/>
        <v>0</v>
      </c>
      <c r="N26" s="13">
        <f t="shared" si="10"/>
        <v>0</v>
      </c>
      <c r="O26" s="13">
        <f>SUM(C26:N26)</f>
        <v>0</v>
      </c>
      <c r="P26" s="310"/>
    </row>
    <row r="27" spans="1:16">
      <c r="A27" s="5" t="s">
        <v>146</v>
      </c>
      <c r="B27" s="260"/>
      <c r="C27" s="194">
        <f>C26*$B$27</f>
        <v>0</v>
      </c>
      <c r="D27" s="194">
        <f t="shared" ref="D27:N27" si="11">D26*$B$27</f>
        <v>0</v>
      </c>
      <c r="E27" s="194">
        <f t="shared" si="11"/>
        <v>0</v>
      </c>
      <c r="F27" s="194">
        <f t="shared" si="11"/>
        <v>0</v>
      </c>
      <c r="G27" s="194">
        <f t="shared" si="11"/>
        <v>0</v>
      </c>
      <c r="H27" s="194">
        <f t="shared" si="11"/>
        <v>0</v>
      </c>
      <c r="I27" s="194">
        <f t="shared" si="11"/>
        <v>0</v>
      </c>
      <c r="J27" s="194">
        <f t="shared" si="11"/>
        <v>0</v>
      </c>
      <c r="K27" s="194">
        <f t="shared" si="11"/>
        <v>0</v>
      </c>
      <c r="L27" s="194">
        <f t="shared" si="11"/>
        <v>0</v>
      </c>
      <c r="M27" s="194">
        <f t="shared" si="11"/>
        <v>0</v>
      </c>
      <c r="N27" s="194">
        <f t="shared" si="11"/>
        <v>0</v>
      </c>
      <c r="O27" s="13">
        <f>SUM(C27:N27)</f>
        <v>0</v>
      </c>
      <c r="P27" s="310"/>
    </row>
    <row r="28" spans="1:16" ht="15.75">
      <c r="A28" s="85" t="s">
        <v>133</v>
      </c>
      <c r="B28" s="85"/>
      <c r="C28" s="13">
        <f>C26-C27</f>
        <v>0</v>
      </c>
      <c r="D28" s="13">
        <f t="shared" ref="D28:N28" si="12">D26-D27</f>
        <v>0</v>
      </c>
      <c r="E28" s="13">
        <f t="shared" si="12"/>
        <v>0</v>
      </c>
      <c r="F28" s="13">
        <f t="shared" si="12"/>
        <v>0</v>
      </c>
      <c r="G28" s="13">
        <f t="shared" si="12"/>
        <v>0</v>
      </c>
      <c r="H28" s="13">
        <f t="shared" si="12"/>
        <v>0</v>
      </c>
      <c r="I28" s="13">
        <f t="shared" si="12"/>
        <v>0</v>
      </c>
      <c r="J28" s="13">
        <f t="shared" si="12"/>
        <v>0</v>
      </c>
      <c r="K28" s="13">
        <f t="shared" si="12"/>
        <v>0</v>
      </c>
      <c r="L28" s="13">
        <f t="shared" si="12"/>
        <v>0</v>
      </c>
      <c r="M28" s="13">
        <f t="shared" si="12"/>
        <v>0</v>
      </c>
      <c r="N28" s="13">
        <f t="shared" si="12"/>
        <v>0</v>
      </c>
      <c r="O28" s="13">
        <f>SUM(C28:N28)</f>
        <v>0</v>
      </c>
      <c r="P28" s="310"/>
    </row>
    <row r="29" spans="1:16" ht="15.75">
      <c r="A29" s="5" t="s">
        <v>292</v>
      </c>
      <c r="B29" s="85"/>
      <c r="C29" s="259"/>
      <c r="D29" s="308">
        <f>C29</f>
        <v>0</v>
      </c>
      <c r="E29" s="308">
        <f t="shared" ref="E29:N29" si="13">D29</f>
        <v>0</v>
      </c>
      <c r="F29" s="308">
        <f t="shared" si="13"/>
        <v>0</v>
      </c>
      <c r="G29" s="308">
        <f t="shared" si="13"/>
        <v>0</v>
      </c>
      <c r="H29" s="308">
        <f t="shared" si="13"/>
        <v>0</v>
      </c>
      <c r="I29" s="308">
        <f t="shared" si="13"/>
        <v>0</v>
      </c>
      <c r="J29" s="308">
        <f t="shared" si="13"/>
        <v>0</v>
      </c>
      <c r="K29" s="308">
        <f t="shared" si="13"/>
        <v>0</v>
      </c>
      <c r="L29" s="308">
        <f t="shared" si="13"/>
        <v>0</v>
      </c>
      <c r="M29" s="308">
        <f t="shared" si="13"/>
        <v>0</v>
      </c>
      <c r="N29" s="308">
        <f t="shared" si="13"/>
        <v>0</v>
      </c>
      <c r="O29" s="13"/>
      <c r="P29" s="310"/>
    </row>
    <row r="30" spans="1:16" ht="15.75">
      <c r="A30" s="5" t="s">
        <v>293</v>
      </c>
      <c r="B30" s="85"/>
      <c r="C30" s="13">
        <f>IF(C29=0,0,C26/C29)</f>
        <v>0</v>
      </c>
      <c r="D30" s="13">
        <f t="shared" ref="D30:N30" si="14">IF(D29=0,0,D26/D29)</f>
        <v>0</v>
      </c>
      <c r="E30" s="13">
        <f t="shared" si="14"/>
        <v>0</v>
      </c>
      <c r="F30" s="13">
        <f t="shared" si="14"/>
        <v>0</v>
      </c>
      <c r="G30" s="13">
        <f t="shared" si="14"/>
        <v>0</v>
      </c>
      <c r="H30" s="13">
        <f t="shared" si="14"/>
        <v>0</v>
      </c>
      <c r="I30" s="13">
        <f t="shared" si="14"/>
        <v>0</v>
      </c>
      <c r="J30" s="13">
        <f t="shared" si="14"/>
        <v>0</v>
      </c>
      <c r="K30" s="13">
        <f t="shared" si="14"/>
        <v>0</v>
      </c>
      <c r="L30" s="13">
        <f t="shared" si="14"/>
        <v>0</v>
      </c>
      <c r="M30" s="13">
        <f t="shared" si="14"/>
        <v>0</v>
      </c>
      <c r="N30" s="13">
        <f t="shared" si="14"/>
        <v>0</v>
      </c>
      <c r="O30" s="13">
        <f>SUM(C30:N30)</f>
        <v>0</v>
      </c>
      <c r="P30" s="310"/>
    </row>
    <row r="31" spans="1:16" ht="15.75">
      <c r="A31" s="85"/>
      <c r="B31" s="85"/>
      <c r="C31" s="68"/>
      <c r="D31" s="68"/>
      <c r="E31" s="68"/>
      <c r="F31" s="68"/>
      <c r="G31" s="68"/>
      <c r="H31" s="68"/>
      <c r="I31" s="68"/>
      <c r="J31" s="68"/>
      <c r="K31" s="68"/>
      <c r="L31" s="68"/>
      <c r="M31" s="68"/>
      <c r="N31" s="68"/>
      <c r="O31" s="13"/>
      <c r="P31" s="310"/>
    </row>
    <row r="32" spans="1:16" ht="15.75">
      <c r="A32" s="257" t="str">
        <f>'YR 1 Sales'!A33</f>
        <v>Product Name 4</v>
      </c>
      <c r="B32" s="258"/>
      <c r="C32" s="118"/>
      <c r="D32" s="118"/>
      <c r="E32" s="118"/>
      <c r="F32" s="118"/>
      <c r="G32" s="118"/>
      <c r="H32" s="118"/>
      <c r="I32" s="118"/>
      <c r="J32" s="118"/>
      <c r="K32" s="118"/>
      <c r="L32" s="118"/>
      <c r="M32" s="118"/>
      <c r="N32" s="118"/>
      <c r="O32" s="37"/>
      <c r="P32" s="310"/>
    </row>
    <row r="33" spans="1:16">
      <c r="A33" s="5" t="s">
        <v>249</v>
      </c>
      <c r="B33" s="260"/>
      <c r="C33" s="128"/>
      <c r="D33" s="128"/>
      <c r="E33" s="128" t="s">
        <v>0</v>
      </c>
      <c r="F33" s="128"/>
      <c r="G33" s="128"/>
      <c r="H33" s="128"/>
      <c r="I33" s="128"/>
      <c r="J33" s="128"/>
      <c r="K33" s="128"/>
      <c r="L33" s="128"/>
      <c r="M33" s="128"/>
      <c r="N33" s="128"/>
      <c r="O33" s="13"/>
      <c r="P33" s="310"/>
    </row>
    <row r="34" spans="1:16" ht="15.75">
      <c r="A34" s="85" t="s">
        <v>132</v>
      </c>
      <c r="B34" s="85"/>
      <c r="C34" s="13">
        <f>$O$4*$B33*C5</f>
        <v>0</v>
      </c>
      <c r="D34" s="13">
        <f t="shared" ref="D34:N34" si="15">$O$4*$B33*D5</f>
        <v>0</v>
      </c>
      <c r="E34" s="13">
        <f t="shared" si="15"/>
        <v>0</v>
      </c>
      <c r="F34" s="13">
        <f t="shared" si="15"/>
        <v>0</v>
      </c>
      <c r="G34" s="13">
        <f t="shared" si="15"/>
        <v>0</v>
      </c>
      <c r="H34" s="13">
        <f t="shared" si="15"/>
        <v>0</v>
      </c>
      <c r="I34" s="13">
        <f t="shared" si="15"/>
        <v>0</v>
      </c>
      <c r="J34" s="13">
        <f t="shared" si="15"/>
        <v>0</v>
      </c>
      <c r="K34" s="13">
        <f t="shared" si="15"/>
        <v>0</v>
      </c>
      <c r="L34" s="13">
        <f t="shared" si="15"/>
        <v>0</v>
      </c>
      <c r="M34" s="13">
        <f t="shared" si="15"/>
        <v>0</v>
      </c>
      <c r="N34" s="13">
        <f t="shared" si="15"/>
        <v>0</v>
      </c>
      <c r="O34" s="13">
        <f>SUM(C34:N34)</f>
        <v>0</v>
      </c>
      <c r="P34" s="310"/>
    </row>
    <row r="35" spans="1:16">
      <c r="A35" s="5" t="s">
        <v>146</v>
      </c>
      <c r="B35" s="260"/>
      <c r="C35" s="194">
        <f>C34*$B$35</f>
        <v>0</v>
      </c>
      <c r="D35" s="194">
        <f t="shared" ref="D35:N35" si="16">D34*$B$35</f>
        <v>0</v>
      </c>
      <c r="E35" s="194">
        <f t="shared" si="16"/>
        <v>0</v>
      </c>
      <c r="F35" s="194">
        <f t="shared" si="16"/>
        <v>0</v>
      </c>
      <c r="G35" s="194">
        <f t="shared" si="16"/>
        <v>0</v>
      </c>
      <c r="H35" s="194">
        <f t="shared" si="16"/>
        <v>0</v>
      </c>
      <c r="I35" s="194">
        <f t="shared" si="16"/>
        <v>0</v>
      </c>
      <c r="J35" s="194">
        <f t="shared" si="16"/>
        <v>0</v>
      </c>
      <c r="K35" s="194">
        <f t="shared" si="16"/>
        <v>0</v>
      </c>
      <c r="L35" s="194">
        <f t="shared" si="16"/>
        <v>0</v>
      </c>
      <c r="M35" s="194">
        <f t="shared" si="16"/>
        <v>0</v>
      </c>
      <c r="N35" s="194">
        <f t="shared" si="16"/>
        <v>0</v>
      </c>
      <c r="O35" s="13">
        <f>SUM(C35:N35)</f>
        <v>0</v>
      </c>
      <c r="P35" s="310"/>
    </row>
    <row r="36" spans="1:16" ht="15.75">
      <c r="A36" s="85" t="s">
        <v>133</v>
      </c>
      <c r="B36" s="85"/>
      <c r="C36" s="13">
        <f>C34-C35</f>
        <v>0</v>
      </c>
      <c r="D36" s="13">
        <f t="shared" ref="D36:N36" si="17">D34-D35</f>
        <v>0</v>
      </c>
      <c r="E36" s="13">
        <f t="shared" si="17"/>
        <v>0</v>
      </c>
      <c r="F36" s="13">
        <f t="shared" si="17"/>
        <v>0</v>
      </c>
      <c r="G36" s="13">
        <f t="shared" si="17"/>
        <v>0</v>
      </c>
      <c r="H36" s="13">
        <f t="shared" si="17"/>
        <v>0</v>
      </c>
      <c r="I36" s="13">
        <f t="shared" si="17"/>
        <v>0</v>
      </c>
      <c r="J36" s="13">
        <f t="shared" si="17"/>
        <v>0</v>
      </c>
      <c r="K36" s="13">
        <f t="shared" si="17"/>
        <v>0</v>
      </c>
      <c r="L36" s="13">
        <f t="shared" si="17"/>
        <v>0</v>
      </c>
      <c r="M36" s="13">
        <f t="shared" si="17"/>
        <v>0</v>
      </c>
      <c r="N36" s="13">
        <f t="shared" si="17"/>
        <v>0</v>
      </c>
      <c r="O36" s="13">
        <f>SUM(C36:N36)</f>
        <v>0</v>
      </c>
      <c r="P36" s="310"/>
    </row>
    <row r="37" spans="1:16" ht="15.75">
      <c r="A37" s="5" t="s">
        <v>292</v>
      </c>
      <c r="B37" s="85"/>
      <c r="C37" s="259"/>
      <c r="D37" s="308">
        <f>C37</f>
        <v>0</v>
      </c>
      <c r="E37" s="308">
        <f t="shared" ref="E37:N37" si="18">D37</f>
        <v>0</v>
      </c>
      <c r="F37" s="308">
        <f t="shared" si="18"/>
        <v>0</v>
      </c>
      <c r="G37" s="308">
        <f t="shared" si="18"/>
        <v>0</v>
      </c>
      <c r="H37" s="308">
        <f t="shared" si="18"/>
        <v>0</v>
      </c>
      <c r="I37" s="308">
        <f t="shared" si="18"/>
        <v>0</v>
      </c>
      <c r="J37" s="308">
        <f t="shared" si="18"/>
        <v>0</v>
      </c>
      <c r="K37" s="308">
        <f t="shared" si="18"/>
        <v>0</v>
      </c>
      <c r="L37" s="308">
        <f t="shared" si="18"/>
        <v>0</v>
      </c>
      <c r="M37" s="308">
        <f t="shared" si="18"/>
        <v>0</v>
      </c>
      <c r="N37" s="308">
        <f t="shared" si="18"/>
        <v>0</v>
      </c>
      <c r="O37" s="13"/>
      <c r="P37" s="310"/>
    </row>
    <row r="38" spans="1:16" ht="15.75">
      <c r="A38" s="5" t="s">
        <v>293</v>
      </c>
      <c r="B38" s="85"/>
      <c r="C38" s="13">
        <f>IF(C37=0,0,C34/C37)</f>
        <v>0</v>
      </c>
      <c r="D38" s="13">
        <f t="shared" ref="D38:N38" si="19">IF(D37=0,0,D34/D37)</f>
        <v>0</v>
      </c>
      <c r="E38" s="13">
        <f t="shared" si="19"/>
        <v>0</v>
      </c>
      <c r="F38" s="13">
        <f t="shared" si="19"/>
        <v>0</v>
      </c>
      <c r="G38" s="13">
        <f t="shared" si="19"/>
        <v>0</v>
      </c>
      <c r="H38" s="13">
        <f t="shared" si="19"/>
        <v>0</v>
      </c>
      <c r="I38" s="13">
        <f t="shared" si="19"/>
        <v>0</v>
      </c>
      <c r="J38" s="13">
        <f t="shared" si="19"/>
        <v>0</v>
      </c>
      <c r="K38" s="13">
        <f t="shared" si="19"/>
        <v>0</v>
      </c>
      <c r="L38" s="13">
        <f t="shared" si="19"/>
        <v>0</v>
      </c>
      <c r="M38" s="13">
        <f t="shared" si="19"/>
        <v>0</v>
      </c>
      <c r="N38" s="13">
        <f t="shared" si="19"/>
        <v>0</v>
      </c>
      <c r="O38" s="13">
        <f>SUM(C38:N38)</f>
        <v>0</v>
      </c>
      <c r="P38" s="310"/>
    </row>
    <row r="39" spans="1:16" ht="15.75">
      <c r="A39" s="5"/>
      <c r="B39" s="85"/>
      <c r="C39" s="68"/>
      <c r="D39" s="68"/>
      <c r="E39" s="68"/>
      <c r="F39" s="68"/>
      <c r="G39" s="68"/>
      <c r="H39" s="68"/>
      <c r="I39" s="68"/>
      <c r="J39" s="68"/>
      <c r="K39" s="68"/>
      <c r="L39" s="68"/>
      <c r="M39" s="68"/>
      <c r="N39" s="68"/>
      <c r="O39" s="13"/>
      <c r="P39" s="310"/>
    </row>
    <row r="40" spans="1:16" ht="15.75">
      <c r="A40" s="257" t="str">
        <f>'YR 1 Sales'!A41</f>
        <v>Product Name</v>
      </c>
      <c r="B40" s="258"/>
      <c r="C40" s="118"/>
      <c r="D40" s="118"/>
      <c r="E40" s="118"/>
      <c r="F40" s="118"/>
      <c r="G40" s="118"/>
      <c r="H40" s="118"/>
      <c r="I40" s="118"/>
      <c r="J40" s="118"/>
      <c r="K40" s="118"/>
      <c r="L40" s="118"/>
      <c r="M40" s="118"/>
      <c r="N40" s="118"/>
      <c r="O40" s="37"/>
      <c r="P40" s="310"/>
    </row>
    <row r="41" spans="1:16">
      <c r="A41" s="5" t="s">
        <v>249</v>
      </c>
      <c r="B41" s="260">
        <f>'YR 1 Sales'!B42</f>
        <v>0</v>
      </c>
      <c r="C41" s="128"/>
      <c r="D41" s="128"/>
      <c r="E41" s="128" t="s">
        <v>0</v>
      </c>
      <c r="F41" s="128"/>
      <c r="G41" s="128"/>
      <c r="H41" s="128"/>
      <c r="I41" s="128"/>
      <c r="J41" s="128"/>
      <c r="K41" s="128"/>
      <c r="L41" s="128"/>
      <c r="M41" s="128"/>
      <c r="N41" s="128"/>
      <c r="O41" s="13"/>
      <c r="P41" s="310"/>
    </row>
    <row r="42" spans="1:16" ht="15.75">
      <c r="A42" s="85" t="s">
        <v>132</v>
      </c>
      <c r="B42" s="85"/>
      <c r="C42" s="13">
        <f>$O$4*$B41*C5</f>
        <v>0</v>
      </c>
      <c r="D42" s="13">
        <f t="shared" ref="D42:N42" si="20">$O$4*$B41*D5</f>
        <v>0</v>
      </c>
      <c r="E42" s="13">
        <f t="shared" si="20"/>
        <v>0</v>
      </c>
      <c r="F42" s="13">
        <f t="shared" si="20"/>
        <v>0</v>
      </c>
      <c r="G42" s="13">
        <f t="shared" si="20"/>
        <v>0</v>
      </c>
      <c r="H42" s="13">
        <f t="shared" si="20"/>
        <v>0</v>
      </c>
      <c r="I42" s="13">
        <f t="shared" si="20"/>
        <v>0</v>
      </c>
      <c r="J42" s="13">
        <f t="shared" si="20"/>
        <v>0</v>
      </c>
      <c r="K42" s="13">
        <f t="shared" si="20"/>
        <v>0</v>
      </c>
      <c r="L42" s="13">
        <f t="shared" si="20"/>
        <v>0</v>
      </c>
      <c r="M42" s="13">
        <f t="shared" si="20"/>
        <v>0</v>
      </c>
      <c r="N42" s="13">
        <f t="shared" si="20"/>
        <v>0</v>
      </c>
      <c r="O42" s="13">
        <f>SUM(C42:N42)</f>
        <v>0</v>
      </c>
      <c r="P42" s="310"/>
    </row>
    <row r="43" spans="1:16">
      <c r="A43" s="5" t="s">
        <v>146</v>
      </c>
      <c r="B43" s="260"/>
      <c r="C43" s="194">
        <f>C42*$B$43</f>
        <v>0</v>
      </c>
      <c r="D43" s="194">
        <f t="shared" ref="D43:N43" si="21">D42*$B$43</f>
        <v>0</v>
      </c>
      <c r="E43" s="194">
        <f t="shared" si="21"/>
        <v>0</v>
      </c>
      <c r="F43" s="194">
        <f t="shared" si="21"/>
        <v>0</v>
      </c>
      <c r="G43" s="194">
        <f t="shared" si="21"/>
        <v>0</v>
      </c>
      <c r="H43" s="194">
        <f t="shared" si="21"/>
        <v>0</v>
      </c>
      <c r="I43" s="194">
        <f t="shared" si="21"/>
        <v>0</v>
      </c>
      <c r="J43" s="194">
        <f t="shared" si="21"/>
        <v>0</v>
      </c>
      <c r="K43" s="194">
        <f t="shared" si="21"/>
        <v>0</v>
      </c>
      <c r="L43" s="194">
        <f t="shared" si="21"/>
        <v>0</v>
      </c>
      <c r="M43" s="194">
        <f t="shared" si="21"/>
        <v>0</v>
      </c>
      <c r="N43" s="194">
        <f t="shared" si="21"/>
        <v>0</v>
      </c>
      <c r="O43" s="13">
        <f>SUM(C43:N43)</f>
        <v>0</v>
      </c>
      <c r="P43" s="310"/>
    </row>
    <row r="44" spans="1:16" ht="15.75">
      <c r="A44" s="85" t="s">
        <v>133</v>
      </c>
      <c r="B44" s="85"/>
      <c r="C44" s="13">
        <f>C42-C43</f>
        <v>0</v>
      </c>
      <c r="D44" s="13">
        <f t="shared" ref="D44:N44" si="22">D42-D43</f>
        <v>0</v>
      </c>
      <c r="E44" s="13">
        <f t="shared" si="22"/>
        <v>0</v>
      </c>
      <c r="F44" s="13">
        <f t="shared" si="22"/>
        <v>0</v>
      </c>
      <c r="G44" s="13">
        <f t="shared" si="22"/>
        <v>0</v>
      </c>
      <c r="H44" s="13">
        <f t="shared" si="22"/>
        <v>0</v>
      </c>
      <c r="I44" s="13">
        <f t="shared" si="22"/>
        <v>0</v>
      </c>
      <c r="J44" s="13">
        <f t="shared" si="22"/>
        <v>0</v>
      </c>
      <c r="K44" s="13">
        <f t="shared" si="22"/>
        <v>0</v>
      </c>
      <c r="L44" s="13">
        <f t="shared" si="22"/>
        <v>0</v>
      </c>
      <c r="M44" s="13">
        <f t="shared" si="22"/>
        <v>0</v>
      </c>
      <c r="N44" s="13">
        <f t="shared" si="22"/>
        <v>0</v>
      </c>
      <c r="O44" s="13">
        <f>SUM(C44:N44)</f>
        <v>0</v>
      </c>
      <c r="P44" s="310"/>
    </row>
    <row r="45" spans="1:16" ht="15.75">
      <c r="A45" s="5" t="s">
        <v>292</v>
      </c>
      <c r="B45" s="85"/>
      <c r="C45" s="259"/>
      <c r="D45" s="308">
        <f>C45</f>
        <v>0</v>
      </c>
      <c r="E45" s="308">
        <f t="shared" ref="E45:N45" si="23">D45</f>
        <v>0</v>
      </c>
      <c r="F45" s="308">
        <f t="shared" si="23"/>
        <v>0</v>
      </c>
      <c r="G45" s="308">
        <f t="shared" si="23"/>
        <v>0</v>
      </c>
      <c r="H45" s="308">
        <f t="shared" si="23"/>
        <v>0</v>
      </c>
      <c r="I45" s="308">
        <f t="shared" si="23"/>
        <v>0</v>
      </c>
      <c r="J45" s="308">
        <f t="shared" si="23"/>
        <v>0</v>
      </c>
      <c r="K45" s="308">
        <f t="shared" si="23"/>
        <v>0</v>
      </c>
      <c r="L45" s="308">
        <f t="shared" si="23"/>
        <v>0</v>
      </c>
      <c r="M45" s="308">
        <f t="shared" si="23"/>
        <v>0</v>
      </c>
      <c r="N45" s="308">
        <f t="shared" si="23"/>
        <v>0</v>
      </c>
      <c r="O45" s="13"/>
      <c r="P45" s="310"/>
    </row>
    <row r="46" spans="1:16" ht="15.75">
      <c r="A46" s="5" t="s">
        <v>293</v>
      </c>
      <c r="B46" s="85"/>
      <c r="C46" s="13">
        <f>IF(C45=0,0,C42/C45)</f>
        <v>0</v>
      </c>
      <c r="D46" s="13">
        <f t="shared" ref="D46:N46" si="24">IF(D45=0,0,D42/D45)</f>
        <v>0</v>
      </c>
      <c r="E46" s="13">
        <f t="shared" si="24"/>
        <v>0</v>
      </c>
      <c r="F46" s="13">
        <f t="shared" si="24"/>
        <v>0</v>
      </c>
      <c r="G46" s="13">
        <f t="shared" si="24"/>
        <v>0</v>
      </c>
      <c r="H46" s="13">
        <f t="shared" si="24"/>
        <v>0</v>
      </c>
      <c r="I46" s="13">
        <f t="shared" si="24"/>
        <v>0</v>
      </c>
      <c r="J46" s="13">
        <f t="shared" si="24"/>
        <v>0</v>
      </c>
      <c r="K46" s="13">
        <f t="shared" si="24"/>
        <v>0</v>
      </c>
      <c r="L46" s="13">
        <f t="shared" si="24"/>
        <v>0</v>
      </c>
      <c r="M46" s="13">
        <f t="shared" si="24"/>
        <v>0</v>
      </c>
      <c r="N46" s="13">
        <f t="shared" si="24"/>
        <v>0</v>
      </c>
      <c r="O46" s="13">
        <f>SUM(C46:N46)</f>
        <v>0</v>
      </c>
      <c r="P46" s="310"/>
    </row>
    <row r="47" spans="1:16" ht="15.75">
      <c r="A47" s="5"/>
      <c r="B47" s="85"/>
      <c r="C47" s="68"/>
      <c r="D47" s="68"/>
      <c r="E47" s="68"/>
      <c r="F47" s="68"/>
      <c r="G47" s="68"/>
      <c r="H47" s="68"/>
      <c r="I47" s="68"/>
      <c r="J47" s="68"/>
      <c r="K47" s="68"/>
      <c r="L47" s="68"/>
      <c r="M47" s="68"/>
      <c r="N47" s="68"/>
      <c r="O47" s="13"/>
      <c r="P47" s="310"/>
    </row>
    <row r="48" spans="1:16" ht="15.75">
      <c r="A48" s="257" t="str">
        <f>'YR 1 Sales'!A49</f>
        <v>Product Name</v>
      </c>
      <c r="B48" s="258"/>
      <c r="C48" s="118"/>
      <c r="D48" s="118"/>
      <c r="E48" s="118"/>
      <c r="F48" s="118"/>
      <c r="G48" s="118"/>
      <c r="H48" s="118"/>
      <c r="I48" s="118"/>
      <c r="J48" s="118"/>
      <c r="K48" s="118"/>
      <c r="L48" s="118"/>
      <c r="M48" s="118"/>
      <c r="N48" s="118"/>
      <c r="O48" s="37"/>
      <c r="P48" s="310"/>
    </row>
    <row r="49" spans="1:16">
      <c r="A49" s="5" t="s">
        <v>249</v>
      </c>
      <c r="B49" s="260">
        <f>'YR 1 Sales'!B50</f>
        <v>0</v>
      </c>
      <c r="C49" s="128"/>
      <c r="D49" s="128"/>
      <c r="E49" s="128" t="s">
        <v>0</v>
      </c>
      <c r="F49" s="128"/>
      <c r="G49" s="128"/>
      <c r="H49" s="128"/>
      <c r="I49" s="128"/>
      <c r="J49" s="128"/>
      <c r="K49" s="128"/>
      <c r="L49" s="128"/>
      <c r="M49" s="128"/>
      <c r="N49" s="128"/>
      <c r="O49" s="13"/>
      <c r="P49" s="310"/>
    </row>
    <row r="50" spans="1:16" ht="15.75">
      <c r="A50" s="85" t="s">
        <v>132</v>
      </c>
      <c r="B50" s="85"/>
      <c r="C50" s="13">
        <f>$O$4*$B$49*C5</f>
        <v>0</v>
      </c>
      <c r="D50" s="13">
        <f t="shared" ref="D50:N50" si="25">$O$4*$B$49*D5</f>
        <v>0</v>
      </c>
      <c r="E50" s="13">
        <f t="shared" si="25"/>
        <v>0</v>
      </c>
      <c r="F50" s="13">
        <f t="shared" si="25"/>
        <v>0</v>
      </c>
      <c r="G50" s="13">
        <f t="shared" si="25"/>
        <v>0</v>
      </c>
      <c r="H50" s="13">
        <f t="shared" si="25"/>
        <v>0</v>
      </c>
      <c r="I50" s="13">
        <f t="shared" si="25"/>
        <v>0</v>
      </c>
      <c r="J50" s="13">
        <f t="shared" si="25"/>
        <v>0</v>
      </c>
      <c r="K50" s="13">
        <f t="shared" si="25"/>
        <v>0</v>
      </c>
      <c r="L50" s="13">
        <f t="shared" si="25"/>
        <v>0</v>
      </c>
      <c r="M50" s="13">
        <f t="shared" si="25"/>
        <v>0</v>
      </c>
      <c r="N50" s="13">
        <f t="shared" si="25"/>
        <v>0</v>
      </c>
      <c r="O50" s="13">
        <f>SUM(C50:N50)</f>
        <v>0</v>
      </c>
      <c r="P50" s="310"/>
    </row>
    <row r="51" spans="1:16">
      <c r="A51" s="5" t="s">
        <v>146</v>
      </c>
      <c r="B51" s="260"/>
      <c r="C51" s="194">
        <f>C50*$B$51</f>
        <v>0</v>
      </c>
      <c r="D51" s="194">
        <f t="shared" ref="D51:N51" si="26">D50*$B$51</f>
        <v>0</v>
      </c>
      <c r="E51" s="194">
        <f t="shared" si="26"/>
        <v>0</v>
      </c>
      <c r="F51" s="194">
        <f t="shared" si="26"/>
        <v>0</v>
      </c>
      <c r="G51" s="194">
        <f t="shared" si="26"/>
        <v>0</v>
      </c>
      <c r="H51" s="194">
        <f t="shared" si="26"/>
        <v>0</v>
      </c>
      <c r="I51" s="194">
        <f t="shared" si="26"/>
        <v>0</v>
      </c>
      <c r="J51" s="194">
        <f t="shared" si="26"/>
        <v>0</v>
      </c>
      <c r="K51" s="194">
        <f t="shared" si="26"/>
        <v>0</v>
      </c>
      <c r="L51" s="194">
        <f t="shared" si="26"/>
        <v>0</v>
      </c>
      <c r="M51" s="194">
        <f t="shared" si="26"/>
        <v>0</v>
      </c>
      <c r="N51" s="194">
        <f t="shared" si="26"/>
        <v>0</v>
      </c>
      <c r="O51" s="13">
        <f>SUM(C51:N51)</f>
        <v>0</v>
      </c>
      <c r="P51" s="310"/>
    </row>
    <row r="52" spans="1:16" ht="15.75">
      <c r="A52" s="85" t="s">
        <v>133</v>
      </c>
      <c r="B52" s="85"/>
      <c r="C52" s="13">
        <f>C50-C51</f>
        <v>0</v>
      </c>
      <c r="D52" s="13">
        <f t="shared" ref="D52:N52" si="27">D50-D51</f>
        <v>0</v>
      </c>
      <c r="E52" s="13">
        <f t="shared" si="27"/>
        <v>0</v>
      </c>
      <c r="F52" s="13">
        <f t="shared" si="27"/>
        <v>0</v>
      </c>
      <c r="G52" s="13">
        <f t="shared" si="27"/>
        <v>0</v>
      </c>
      <c r="H52" s="13">
        <f t="shared" si="27"/>
        <v>0</v>
      </c>
      <c r="I52" s="13">
        <f t="shared" si="27"/>
        <v>0</v>
      </c>
      <c r="J52" s="13">
        <f t="shared" si="27"/>
        <v>0</v>
      </c>
      <c r="K52" s="13">
        <f t="shared" si="27"/>
        <v>0</v>
      </c>
      <c r="L52" s="13">
        <f t="shared" si="27"/>
        <v>0</v>
      </c>
      <c r="M52" s="13">
        <f t="shared" si="27"/>
        <v>0</v>
      </c>
      <c r="N52" s="13">
        <f t="shared" si="27"/>
        <v>0</v>
      </c>
      <c r="O52" s="13">
        <f>SUM(C52:N52)</f>
        <v>0</v>
      </c>
      <c r="P52" s="310"/>
    </row>
    <row r="53" spans="1:16" ht="15.75">
      <c r="A53" s="5" t="s">
        <v>292</v>
      </c>
      <c r="B53" s="85"/>
      <c r="C53" s="259"/>
      <c r="D53" s="308">
        <f>C53</f>
        <v>0</v>
      </c>
      <c r="E53" s="308">
        <f t="shared" ref="E53:N53" si="28">D53</f>
        <v>0</v>
      </c>
      <c r="F53" s="308">
        <f t="shared" si="28"/>
        <v>0</v>
      </c>
      <c r="G53" s="308">
        <f t="shared" si="28"/>
        <v>0</v>
      </c>
      <c r="H53" s="308">
        <f t="shared" si="28"/>
        <v>0</v>
      </c>
      <c r="I53" s="308">
        <f t="shared" si="28"/>
        <v>0</v>
      </c>
      <c r="J53" s="308">
        <f t="shared" si="28"/>
        <v>0</v>
      </c>
      <c r="K53" s="308">
        <f t="shared" si="28"/>
        <v>0</v>
      </c>
      <c r="L53" s="308">
        <f t="shared" si="28"/>
        <v>0</v>
      </c>
      <c r="M53" s="308">
        <f t="shared" si="28"/>
        <v>0</v>
      </c>
      <c r="N53" s="308">
        <f t="shared" si="28"/>
        <v>0</v>
      </c>
      <c r="O53" s="13"/>
      <c r="P53" s="310"/>
    </row>
    <row r="54" spans="1:16" ht="15.75">
      <c r="A54" s="5" t="s">
        <v>293</v>
      </c>
      <c r="B54" s="85"/>
      <c r="C54" s="13">
        <f>IF(C53=0,0,C50/C53)</f>
        <v>0</v>
      </c>
      <c r="D54" s="13">
        <f t="shared" ref="D54:N54" si="29">IF(D53=0,0,D50/D53)</f>
        <v>0</v>
      </c>
      <c r="E54" s="13">
        <f t="shared" si="29"/>
        <v>0</v>
      </c>
      <c r="F54" s="13">
        <f t="shared" si="29"/>
        <v>0</v>
      </c>
      <c r="G54" s="13">
        <f t="shared" si="29"/>
        <v>0</v>
      </c>
      <c r="H54" s="13">
        <f t="shared" si="29"/>
        <v>0</v>
      </c>
      <c r="I54" s="13">
        <f t="shared" si="29"/>
        <v>0</v>
      </c>
      <c r="J54" s="13">
        <f t="shared" si="29"/>
        <v>0</v>
      </c>
      <c r="K54" s="13">
        <f t="shared" si="29"/>
        <v>0</v>
      </c>
      <c r="L54" s="13">
        <f t="shared" si="29"/>
        <v>0</v>
      </c>
      <c r="M54" s="13">
        <f t="shared" si="29"/>
        <v>0</v>
      </c>
      <c r="N54" s="13">
        <f t="shared" si="29"/>
        <v>0</v>
      </c>
      <c r="O54" s="13">
        <f>SUM(C54:N54)</f>
        <v>0</v>
      </c>
      <c r="P54" s="310"/>
    </row>
    <row r="55" spans="1:16" ht="15.75">
      <c r="A55" s="5"/>
      <c r="B55" s="85"/>
      <c r="C55" s="68"/>
      <c r="D55" s="68"/>
      <c r="E55" s="68"/>
      <c r="F55" s="68"/>
      <c r="G55" s="68"/>
      <c r="H55" s="68"/>
      <c r="I55" s="68"/>
      <c r="J55" s="68"/>
      <c r="K55" s="68"/>
      <c r="L55" s="68"/>
      <c r="M55" s="68"/>
      <c r="N55" s="68"/>
      <c r="O55" s="13"/>
      <c r="P55" s="310"/>
    </row>
    <row r="56" spans="1:16" ht="15.75">
      <c r="A56" s="257" t="str">
        <f>'YR 1 Sales'!A57</f>
        <v>Product Name</v>
      </c>
      <c r="B56" s="258"/>
      <c r="C56" s="118"/>
      <c r="D56" s="118"/>
      <c r="E56" s="118"/>
      <c r="F56" s="118"/>
      <c r="G56" s="118"/>
      <c r="H56" s="118"/>
      <c r="I56" s="118"/>
      <c r="J56" s="118"/>
      <c r="K56" s="118"/>
      <c r="L56" s="118"/>
      <c r="M56" s="118"/>
      <c r="N56" s="118"/>
      <c r="O56" s="37"/>
      <c r="P56" s="310"/>
    </row>
    <row r="57" spans="1:16">
      <c r="A57" s="5" t="s">
        <v>249</v>
      </c>
      <c r="B57" s="260">
        <f>'YR 1 Sales'!B58</f>
        <v>0</v>
      </c>
      <c r="C57" s="128"/>
      <c r="D57" s="128"/>
      <c r="E57" s="128" t="s">
        <v>0</v>
      </c>
      <c r="F57" s="128"/>
      <c r="G57" s="128"/>
      <c r="H57" s="128"/>
      <c r="I57" s="128"/>
      <c r="J57" s="128"/>
      <c r="K57" s="128"/>
      <c r="L57" s="128"/>
      <c r="M57" s="128"/>
      <c r="N57" s="128"/>
      <c r="O57" s="13"/>
      <c r="P57" s="310"/>
    </row>
    <row r="58" spans="1:16" ht="15.75">
      <c r="A58" s="85" t="s">
        <v>132</v>
      </c>
      <c r="B58" s="85"/>
      <c r="C58" s="13">
        <f>$O$4*$B$57*C5</f>
        <v>0</v>
      </c>
      <c r="D58" s="13">
        <f t="shared" ref="D58:N58" si="30">$O$4*$B$57*D5</f>
        <v>0</v>
      </c>
      <c r="E58" s="13">
        <f t="shared" si="30"/>
        <v>0</v>
      </c>
      <c r="F58" s="13">
        <f t="shared" si="30"/>
        <v>0</v>
      </c>
      <c r="G58" s="13">
        <f t="shared" si="30"/>
        <v>0</v>
      </c>
      <c r="H58" s="13">
        <f t="shared" si="30"/>
        <v>0</v>
      </c>
      <c r="I58" s="13">
        <f t="shared" si="30"/>
        <v>0</v>
      </c>
      <c r="J58" s="13">
        <f t="shared" si="30"/>
        <v>0</v>
      </c>
      <c r="K58" s="13">
        <f t="shared" si="30"/>
        <v>0</v>
      </c>
      <c r="L58" s="13">
        <f t="shared" si="30"/>
        <v>0</v>
      </c>
      <c r="M58" s="13">
        <f t="shared" si="30"/>
        <v>0</v>
      </c>
      <c r="N58" s="13">
        <f t="shared" si="30"/>
        <v>0</v>
      </c>
      <c r="O58" s="13">
        <f>SUM(C58:N58)</f>
        <v>0</v>
      </c>
      <c r="P58" s="310"/>
    </row>
    <row r="59" spans="1:16">
      <c r="A59" s="5" t="s">
        <v>146</v>
      </c>
      <c r="B59" s="260"/>
      <c r="C59" s="194">
        <f>C58*$B$59</f>
        <v>0</v>
      </c>
      <c r="D59" s="194">
        <f t="shared" ref="D59:N59" si="31">D58*$B$59</f>
        <v>0</v>
      </c>
      <c r="E59" s="194">
        <f t="shared" si="31"/>
        <v>0</v>
      </c>
      <c r="F59" s="194">
        <f t="shared" si="31"/>
        <v>0</v>
      </c>
      <c r="G59" s="194">
        <f t="shared" si="31"/>
        <v>0</v>
      </c>
      <c r="H59" s="194">
        <f t="shared" si="31"/>
        <v>0</v>
      </c>
      <c r="I59" s="194">
        <f t="shared" si="31"/>
        <v>0</v>
      </c>
      <c r="J59" s="194">
        <f t="shared" si="31"/>
        <v>0</v>
      </c>
      <c r="K59" s="194">
        <f t="shared" si="31"/>
        <v>0</v>
      </c>
      <c r="L59" s="194">
        <f t="shared" si="31"/>
        <v>0</v>
      </c>
      <c r="M59" s="194">
        <f t="shared" si="31"/>
        <v>0</v>
      </c>
      <c r="N59" s="194">
        <f t="shared" si="31"/>
        <v>0</v>
      </c>
      <c r="O59" s="13">
        <f>SUM(C59:N59)</f>
        <v>0</v>
      </c>
      <c r="P59" s="310"/>
    </row>
    <row r="60" spans="1:16" ht="15.75">
      <c r="A60" s="85" t="s">
        <v>133</v>
      </c>
      <c r="B60" s="85"/>
      <c r="C60" s="13">
        <f>C58-C59</f>
        <v>0</v>
      </c>
      <c r="D60" s="13">
        <f t="shared" ref="D60:N60" si="32">D58-D59</f>
        <v>0</v>
      </c>
      <c r="E60" s="13">
        <f t="shared" si="32"/>
        <v>0</v>
      </c>
      <c r="F60" s="13">
        <f t="shared" si="32"/>
        <v>0</v>
      </c>
      <c r="G60" s="13">
        <f t="shared" si="32"/>
        <v>0</v>
      </c>
      <c r="H60" s="13">
        <f t="shared" si="32"/>
        <v>0</v>
      </c>
      <c r="I60" s="13">
        <f t="shared" si="32"/>
        <v>0</v>
      </c>
      <c r="J60" s="13">
        <f t="shared" si="32"/>
        <v>0</v>
      </c>
      <c r="K60" s="13">
        <f t="shared" si="32"/>
        <v>0</v>
      </c>
      <c r="L60" s="13">
        <f t="shared" si="32"/>
        <v>0</v>
      </c>
      <c r="M60" s="13">
        <f t="shared" si="32"/>
        <v>0</v>
      </c>
      <c r="N60" s="13">
        <f t="shared" si="32"/>
        <v>0</v>
      </c>
      <c r="O60" s="13">
        <f>SUM(C60:N60)</f>
        <v>0</v>
      </c>
      <c r="P60" s="310"/>
    </row>
    <row r="61" spans="1:16" ht="15.75">
      <c r="A61" s="5" t="s">
        <v>292</v>
      </c>
      <c r="B61" s="85"/>
      <c r="C61" s="259"/>
      <c r="D61" s="308">
        <f>C61</f>
        <v>0</v>
      </c>
      <c r="E61" s="308">
        <f t="shared" ref="E61:N61" si="33">D61</f>
        <v>0</v>
      </c>
      <c r="F61" s="308">
        <f t="shared" si="33"/>
        <v>0</v>
      </c>
      <c r="G61" s="308">
        <f t="shared" si="33"/>
        <v>0</v>
      </c>
      <c r="H61" s="308">
        <f t="shared" si="33"/>
        <v>0</v>
      </c>
      <c r="I61" s="308">
        <f t="shared" si="33"/>
        <v>0</v>
      </c>
      <c r="J61" s="308">
        <f t="shared" si="33"/>
        <v>0</v>
      </c>
      <c r="K61" s="308">
        <f t="shared" si="33"/>
        <v>0</v>
      </c>
      <c r="L61" s="308">
        <f t="shared" si="33"/>
        <v>0</v>
      </c>
      <c r="M61" s="308">
        <f t="shared" si="33"/>
        <v>0</v>
      </c>
      <c r="N61" s="308">
        <f t="shared" si="33"/>
        <v>0</v>
      </c>
      <c r="O61" s="13"/>
      <c r="P61" s="310"/>
    </row>
    <row r="62" spans="1:16" ht="15.75">
      <c r="A62" s="5" t="s">
        <v>293</v>
      </c>
      <c r="B62" s="85"/>
      <c r="C62" s="13">
        <f>IF(C61=0,0,C58/C61)</f>
        <v>0</v>
      </c>
      <c r="D62" s="13">
        <f t="shared" ref="D62:N62" si="34">IF(D61=0,0,D58/D61)</f>
        <v>0</v>
      </c>
      <c r="E62" s="13">
        <f t="shared" si="34"/>
        <v>0</v>
      </c>
      <c r="F62" s="13">
        <f t="shared" si="34"/>
        <v>0</v>
      </c>
      <c r="G62" s="13">
        <f t="shared" si="34"/>
        <v>0</v>
      </c>
      <c r="H62" s="13">
        <f t="shared" si="34"/>
        <v>0</v>
      </c>
      <c r="I62" s="13">
        <f t="shared" si="34"/>
        <v>0</v>
      </c>
      <c r="J62" s="13">
        <f t="shared" si="34"/>
        <v>0</v>
      </c>
      <c r="K62" s="13">
        <f t="shared" si="34"/>
        <v>0</v>
      </c>
      <c r="L62" s="13">
        <f t="shared" si="34"/>
        <v>0</v>
      </c>
      <c r="M62" s="13">
        <f t="shared" si="34"/>
        <v>0</v>
      </c>
      <c r="N62" s="13">
        <f t="shared" si="34"/>
        <v>0</v>
      </c>
      <c r="O62" s="13">
        <f>SUM(C62:N62)</f>
        <v>0</v>
      </c>
      <c r="P62" s="310"/>
    </row>
    <row r="63" spans="1:16" ht="15.75">
      <c r="A63" s="5"/>
      <c r="B63" s="85"/>
      <c r="C63" s="68"/>
      <c r="D63" s="68"/>
      <c r="E63" s="68"/>
      <c r="F63" s="68"/>
      <c r="G63" s="68"/>
      <c r="H63" s="68"/>
      <c r="I63" s="68"/>
      <c r="J63" s="68"/>
      <c r="K63" s="68"/>
      <c r="L63" s="68"/>
      <c r="M63" s="68"/>
      <c r="N63" s="68"/>
      <c r="O63" s="13"/>
      <c r="P63" s="310"/>
    </row>
    <row r="64" spans="1:16" ht="15.75">
      <c r="A64" s="257" t="str">
        <f>'YR 1 Sales'!A65</f>
        <v>Product Name</v>
      </c>
      <c r="B64" s="258"/>
      <c r="C64" s="118"/>
      <c r="D64" s="118"/>
      <c r="E64" s="118"/>
      <c r="F64" s="118"/>
      <c r="G64" s="118"/>
      <c r="H64" s="118"/>
      <c r="I64" s="118"/>
      <c r="J64" s="118"/>
      <c r="K64" s="118"/>
      <c r="L64" s="118"/>
      <c r="M64" s="118"/>
      <c r="N64" s="118"/>
      <c r="O64" s="37"/>
      <c r="P64" s="310"/>
    </row>
    <row r="65" spans="1:16">
      <c r="A65" s="5" t="s">
        <v>249</v>
      </c>
      <c r="B65" s="260">
        <f>'YR 1 Sales'!B66</f>
        <v>0</v>
      </c>
      <c r="C65" s="128"/>
      <c r="D65" s="128"/>
      <c r="E65" s="128" t="s">
        <v>0</v>
      </c>
      <c r="F65" s="128"/>
      <c r="G65" s="128"/>
      <c r="H65" s="128"/>
      <c r="I65" s="128"/>
      <c r="J65" s="128"/>
      <c r="K65" s="128"/>
      <c r="L65" s="128"/>
      <c r="M65" s="128"/>
      <c r="N65" s="128"/>
      <c r="O65" s="13"/>
      <c r="P65" s="310"/>
    </row>
    <row r="66" spans="1:16" ht="15.75">
      <c r="A66" s="85" t="s">
        <v>132</v>
      </c>
      <c r="B66" s="85"/>
      <c r="C66" s="13">
        <f>$O$4*$B$65*C5</f>
        <v>0</v>
      </c>
      <c r="D66" s="13">
        <f t="shared" ref="D66:N66" si="35">$O$4*$B$65*D5</f>
        <v>0</v>
      </c>
      <c r="E66" s="13">
        <f t="shared" si="35"/>
        <v>0</v>
      </c>
      <c r="F66" s="13">
        <f t="shared" si="35"/>
        <v>0</v>
      </c>
      <c r="G66" s="13">
        <f t="shared" si="35"/>
        <v>0</v>
      </c>
      <c r="H66" s="13">
        <f t="shared" si="35"/>
        <v>0</v>
      </c>
      <c r="I66" s="13">
        <f t="shared" si="35"/>
        <v>0</v>
      </c>
      <c r="J66" s="13">
        <f t="shared" si="35"/>
        <v>0</v>
      </c>
      <c r="K66" s="13">
        <f t="shared" si="35"/>
        <v>0</v>
      </c>
      <c r="L66" s="13">
        <f t="shared" si="35"/>
        <v>0</v>
      </c>
      <c r="M66" s="13">
        <f t="shared" si="35"/>
        <v>0</v>
      </c>
      <c r="N66" s="13">
        <f t="shared" si="35"/>
        <v>0</v>
      </c>
      <c r="O66" s="13">
        <f>SUM(C66:N66)</f>
        <v>0</v>
      </c>
      <c r="P66" s="310"/>
    </row>
    <row r="67" spans="1:16">
      <c r="A67" s="5" t="s">
        <v>146</v>
      </c>
      <c r="B67" s="260"/>
      <c r="C67" s="194">
        <f>C66*$B$67</f>
        <v>0</v>
      </c>
      <c r="D67" s="194">
        <f t="shared" ref="D67:N67" si="36">D66*$B$67</f>
        <v>0</v>
      </c>
      <c r="E67" s="194">
        <f t="shared" si="36"/>
        <v>0</v>
      </c>
      <c r="F67" s="194">
        <f t="shared" si="36"/>
        <v>0</v>
      </c>
      <c r="G67" s="194">
        <f t="shared" si="36"/>
        <v>0</v>
      </c>
      <c r="H67" s="194">
        <f t="shared" si="36"/>
        <v>0</v>
      </c>
      <c r="I67" s="194">
        <f t="shared" si="36"/>
        <v>0</v>
      </c>
      <c r="J67" s="194">
        <f t="shared" si="36"/>
        <v>0</v>
      </c>
      <c r="K67" s="194">
        <f t="shared" si="36"/>
        <v>0</v>
      </c>
      <c r="L67" s="194">
        <f t="shared" si="36"/>
        <v>0</v>
      </c>
      <c r="M67" s="194">
        <f t="shared" si="36"/>
        <v>0</v>
      </c>
      <c r="N67" s="194">
        <f t="shared" si="36"/>
        <v>0</v>
      </c>
      <c r="O67" s="13">
        <f>SUM(C67:N67)</f>
        <v>0</v>
      </c>
      <c r="P67" s="310"/>
    </row>
    <row r="68" spans="1:16" ht="15.75">
      <c r="A68" s="85" t="s">
        <v>133</v>
      </c>
      <c r="B68" s="85"/>
      <c r="C68" s="13">
        <f>C66-C67</f>
        <v>0</v>
      </c>
      <c r="D68" s="13">
        <f t="shared" ref="D68:N68" si="37">D66-D67</f>
        <v>0</v>
      </c>
      <c r="E68" s="13">
        <f t="shared" si="37"/>
        <v>0</v>
      </c>
      <c r="F68" s="13">
        <f t="shared" si="37"/>
        <v>0</v>
      </c>
      <c r="G68" s="13">
        <f t="shared" si="37"/>
        <v>0</v>
      </c>
      <c r="H68" s="13">
        <f t="shared" si="37"/>
        <v>0</v>
      </c>
      <c r="I68" s="13">
        <f t="shared" si="37"/>
        <v>0</v>
      </c>
      <c r="J68" s="13">
        <f t="shared" si="37"/>
        <v>0</v>
      </c>
      <c r="K68" s="13">
        <f t="shared" si="37"/>
        <v>0</v>
      </c>
      <c r="L68" s="13">
        <f t="shared" si="37"/>
        <v>0</v>
      </c>
      <c r="M68" s="13">
        <f t="shared" si="37"/>
        <v>0</v>
      </c>
      <c r="N68" s="13">
        <f t="shared" si="37"/>
        <v>0</v>
      </c>
      <c r="O68" s="13">
        <f>SUM(C68:N68)</f>
        <v>0</v>
      </c>
      <c r="P68" s="310"/>
    </row>
    <row r="69" spans="1:16" ht="15.75">
      <c r="A69" s="5" t="s">
        <v>292</v>
      </c>
      <c r="B69" s="85"/>
      <c r="C69" s="259"/>
      <c r="D69" s="308">
        <f>C69</f>
        <v>0</v>
      </c>
      <c r="E69" s="308">
        <f t="shared" ref="E69:N69" si="38">D69</f>
        <v>0</v>
      </c>
      <c r="F69" s="308">
        <f t="shared" si="38"/>
        <v>0</v>
      </c>
      <c r="G69" s="308">
        <f t="shared" si="38"/>
        <v>0</v>
      </c>
      <c r="H69" s="308">
        <f t="shared" si="38"/>
        <v>0</v>
      </c>
      <c r="I69" s="308">
        <f t="shared" si="38"/>
        <v>0</v>
      </c>
      <c r="J69" s="308">
        <f t="shared" si="38"/>
        <v>0</v>
      </c>
      <c r="K69" s="308">
        <f t="shared" si="38"/>
        <v>0</v>
      </c>
      <c r="L69" s="308">
        <f t="shared" si="38"/>
        <v>0</v>
      </c>
      <c r="M69" s="308">
        <f t="shared" si="38"/>
        <v>0</v>
      </c>
      <c r="N69" s="308">
        <f t="shared" si="38"/>
        <v>0</v>
      </c>
      <c r="O69" s="13"/>
      <c r="P69" s="310"/>
    </row>
    <row r="70" spans="1:16" ht="15.75">
      <c r="A70" s="5" t="s">
        <v>293</v>
      </c>
      <c r="B70" s="85"/>
      <c r="C70" s="13">
        <f>IF(C69=0,0,C66/C69)</f>
        <v>0</v>
      </c>
      <c r="D70" s="13">
        <f t="shared" ref="D70:N70" si="39">IF(D69=0,0,D66/D69)</f>
        <v>0</v>
      </c>
      <c r="E70" s="13">
        <f t="shared" si="39"/>
        <v>0</v>
      </c>
      <c r="F70" s="13">
        <f t="shared" si="39"/>
        <v>0</v>
      </c>
      <c r="G70" s="13">
        <f t="shared" si="39"/>
        <v>0</v>
      </c>
      <c r="H70" s="13">
        <f t="shared" si="39"/>
        <v>0</v>
      </c>
      <c r="I70" s="13">
        <f t="shared" si="39"/>
        <v>0</v>
      </c>
      <c r="J70" s="13">
        <f t="shared" si="39"/>
        <v>0</v>
      </c>
      <c r="K70" s="13">
        <f t="shared" si="39"/>
        <v>0</v>
      </c>
      <c r="L70" s="13">
        <f t="shared" si="39"/>
        <v>0</v>
      </c>
      <c r="M70" s="13">
        <f t="shared" si="39"/>
        <v>0</v>
      </c>
      <c r="N70" s="13">
        <f t="shared" si="39"/>
        <v>0</v>
      </c>
      <c r="O70" s="13">
        <f>SUM(C70:N70)</f>
        <v>0</v>
      </c>
      <c r="P70" s="310"/>
    </row>
    <row r="71" spans="1:16" ht="15.75">
      <c r="A71" s="5"/>
      <c r="B71" s="85"/>
      <c r="C71" s="68"/>
      <c r="D71" s="68"/>
      <c r="E71" s="68"/>
      <c r="F71" s="68"/>
      <c r="G71" s="68"/>
      <c r="H71" s="68"/>
      <c r="I71" s="68"/>
      <c r="J71" s="68"/>
      <c r="K71" s="68"/>
      <c r="L71" s="68"/>
      <c r="M71" s="68"/>
      <c r="N71" s="68"/>
      <c r="O71" s="13"/>
      <c r="P71" s="310"/>
    </row>
    <row r="72" spans="1:16" ht="15.75">
      <c r="A72" s="257" t="str">
        <f>'YR 1 Sales'!A73</f>
        <v>Product Name</v>
      </c>
      <c r="B72" s="258"/>
      <c r="C72" s="118"/>
      <c r="D72" s="118"/>
      <c r="E72" s="118"/>
      <c r="F72" s="118"/>
      <c r="G72" s="118"/>
      <c r="H72" s="118"/>
      <c r="I72" s="118"/>
      <c r="J72" s="118"/>
      <c r="K72" s="118"/>
      <c r="L72" s="118"/>
      <c r="M72" s="118"/>
      <c r="N72" s="118"/>
      <c r="O72" s="37"/>
      <c r="P72" s="310"/>
    </row>
    <row r="73" spans="1:16">
      <c r="A73" s="5" t="s">
        <v>249</v>
      </c>
      <c r="B73" s="260">
        <f>'YR 1 Sales'!B74</f>
        <v>0</v>
      </c>
      <c r="C73" s="128"/>
      <c r="D73" s="128"/>
      <c r="E73" s="128" t="s">
        <v>0</v>
      </c>
      <c r="F73" s="128"/>
      <c r="G73" s="128"/>
      <c r="H73" s="128"/>
      <c r="I73" s="128"/>
      <c r="J73" s="128"/>
      <c r="K73" s="128"/>
      <c r="L73" s="128"/>
      <c r="M73" s="128"/>
      <c r="N73" s="128"/>
      <c r="O73" s="13"/>
      <c r="P73" s="310"/>
    </row>
    <row r="74" spans="1:16" ht="15.75">
      <c r="A74" s="85" t="s">
        <v>132</v>
      </c>
      <c r="B74" s="85"/>
      <c r="C74" s="13">
        <f>$O$4*$B$73*C5</f>
        <v>0</v>
      </c>
      <c r="D74" s="13">
        <f t="shared" ref="D74:N74" si="40">$O$4*$B$73*D5</f>
        <v>0</v>
      </c>
      <c r="E74" s="13">
        <f t="shared" si="40"/>
        <v>0</v>
      </c>
      <c r="F74" s="13">
        <f t="shared" si="40"/>
        <v>0</v>
      </c>
      <c r="G74" s="13">
        <f t="shared" si="40"/>
        <v>0</v>
      </c>
      <c r="H74" s="13">
        <f t="shared" si="40"/>
        <v>0</v>
      </c>
      <c r="I74" s="13">
        <f t="shared" si="40"/>
        <v>0</v>
      </c>
      <c r="J74" s="13">
        <f t="shared" si="40"/>
        <v>0</v>
      </c>
      <c r="K74" s="13">
        <f t="shared" si="40"/>
        <v>0</v>
      </c>
      <c r="L74" s="13">
        <f t="shared" si="40"/>
        <v>0</v>
      </c>
      <c r="M74" s="13">
        <f t="shared" si="40"/>
        <v>0</v>
      </c>
      <c r="N74" s="13">
        <f t="shared" si="40"/>
        <v>0</v>
      </c>
      <c r="O74" s="13">
        <f>SUM(C74:N74)</f>
        <v>0</v>
      </c>
      <c r="P74" s="310"/>
    </row>
    <row r="75" spans="1:16">
      <c r="A75" s="5" t="s">
        <v>146</v>
      </c>
      <c r="B75" s="260"/>
      <c r="C75" s="194">
        <f>C74*$B$75</f>
        <v>0</v>
      </c>
      <c r="D75" s="194">
        <f t="shared" ref="D75:N75" si="41">D74*$B$75</f>
        <v>0</v>
      </c>
      <c r="E75" s="194">
        <f t="shared" si="41"/>
        <v>0</v>
      </c>
      <c r="F75" s="194">
        <f t="shared" si="41"/>
        <v>0</v>
      </c>
      <c r="G75" s="194">
        <f t="shared" si="41"/>
        <v>0</v>
      </c>
      <c r="H75" s="194">
        <f t="shared" si="41"/>
        <v>0</v>
      </c>
      <c r="I75" s="194">
        <f t="shared" si="41"/>
        <v>0</v>
      </c>
      <c r="J75" s="194">
        <f t="shared" si="41"/>
        <v>0</v>
      </c>
      <c r="K75" s="194">
        <f t="shared" si="41"/>
        <v>0</v>
      </c>
      <c r="L75" s="194">
        <f t="shared" si="41"/>
        <v>0</v>
      </c>
      <c r="M75" s="194">
        <f t="shared" si="41"/>
        <v>0</v>
      </c>
      <c r="N75" s="194">
        <f t="shared" si="41"/>
        <v>0</v>
      </c>
      <c r="O75" s="13">
        <f>SUM(C75:N75)</f>
        <v>0</v>
      </c>
      <c r="P75" s="310"/>
    </row>
    <row r="76" spans="1:16" ht="15.75">
      <c r="A76" s="85" t="s">
        <v>133</v>
      </c>
      <c r="B76" s="85"/>
      <c r="C76" s="13">
        <f>C74-C75</f>
        <v>0</v>
      </c>
      <c r="D76" s="13">
        <f t="shared" ref="D76:N76" si="42">D74-D75</f>
        <v>0</v>
      </c>
      <c r="E76" s="13">
        <f t="shared" si="42"/>
        <v>0</v>
      </c>
      <c r="F76" s="13">
        <f t="shared" si="42"/>
        <v>0</v>
      </c>
      <c r="G76" s="13">
        <f t="shared" si="42"/>
        <v>0</v>
      </c>
      <c r="H76" s="13">
        <f t="shared" si="42"/>
        <v>0</v>
      </c>
      <c r="I76" s="13">
        <f t="shared" si="42"/>
        <v>0</v>
      </c>
      <c r="J76" s="13">
        <f t="shared" si="42"/>
        <v>0</v>
      </c>
      <c r="K76" s="13">
        <f t="shared" si="42"/>
        <v>0</v>
      </c>
      <c r="L76" s="13">
        <f t="shared" si="42"/>
        <v>0</v>
      </c>
      <c r="M76" s="13">
        <f t="shared" si="42"/>
        <v>0</v>
      </c>
      <c r="N76" s="13">
        <f t="shared" si="42"/>
        <v>0</v>
      </c>
      <c r="O76" s="13">
        <f>SUM(C76:N76)</f>
        <v>0</v>
      </c>
      <c r="P76" s="310"/>
    </row>
    <row r="77" spans="1:16" ht="15.75">
      <c r="A77" s="5" t="s">
        <v>292</v>
      </c>
      <c r="B77" s="85"/>
      <c r="C77" s="259"/>
      <c r="D77" s="308">
        <f>C77</f>
        <v>0</v>
      </c>
      <c r="E77" s="308">
        <f t="shared" ref="E77:N77" si="43">D77</f>
        <v>0</v>
      </c>
      <c r="F77" s="308">
        <f t="shared" si="43"/>
        <v>0</v>
      </c>
      <c r="G77" s="308">
        <f t="shared" si="43"/>
        <v>0</v>
      </c>
      <c r="H77" s="308">
        <f t="shared" si="43"/>
        <v>0</v>
      </c>
      <c r="I77" s="308">
        <f t="shared" si="43"/>
        <v>0</v>
      </c>
      <c r="J77" s="308">
        <f t="shared" si="43"/>
        <v>0</v>
      </c>
      <c r="K77" s="308">
        <f t="shared" si="43"/>
        <v>0</v>
      </c>
      <c r="L77" s="308">
        <f t="shared" si="43"/>
        <v>0</v>
      </c>
      <c r="M77" s="308">
        <f t="shared" si="43"/>
        <v>0</v>
      </c>
      <c r="N77" s="308">
        <f t="shared" si="43"/>
        <v>0</v>
      </c>
      <c r="O77" s="13"/>
      <c r="P77" s="310"/>
    </row>
    <row r="78" spans="1:16" ht="15.75">
      <c r="A78" s="5" t="s">
        <v>293</v>
      </c>
      <c r="B78" s="85"/>
      <c r="C78" s="13">
        <f>IF(C77=0,0,C74/C77)</f>
        <v>0</v>
      </c>
      <c r="D78" s="13">
        <f t="shared" ref="D78:N78" si="44">IF(D77=0,0,D74/D77)</f>
        <v>0</v>
      </c>
      <c r="E78" s="13">
        <f t="shared" si="44"/>
        <v>0</v>
      </c>
      <c r="F78" s="13">
        <f t="shared" si="44"/>
        <v>0</v>
      </c>
      <c r="G78" s="13">
        <f t="shared" si="44"/>
        <v>0</v>
      </c>
      <c r="H78" s="13">
        <f t="shared" si="44"/>
        <v>0</v>
      </c>
      <c r="I78" s="13">
        <f t="shared" si="44"/>
        <v>0</v>
      </c>
      <c r="J78" s="13">
        <f t="shared" si="44"/>
        <v>0</v>
      </c>
      <c r="K78" s="13">
        <f t="shared" si="44"/>
        <v>0</v>
      </c>
      <c r="L78" s="13">
        <f t="shared" si="44"/>
        <v>0</v>
      </c>
      <c r="M78" s="13">
        <f t="shared" si="44"/>
        <v>0</v>
      </c>
      <c r="N78" s="13">
        <f t="shared" si="44"/>
        <v>0</v>
      </c>
      <c r="O78" s="13">
        <f>SUM(C78:N78)</f>
        <v>0</v>
      </c>
      <c r="P78" s="310"/>
    </row>
    <row r="79" spans="1:16" ht="15.75">
      <c r="A79" s="5"/>
      <c r="B79" s="85"/>
      <c r="C79" s="68"/>
      <c r="D79" s="68"/>
      <c r="E79" s="68"/>
      <c r="F79" s="68"/>
      <c r="G79" s="68"/>
      <c r="H79" s="68"/>
      <c r="I79" s="68"/>
      <c r="J79" s="68"/>
      <c r="K79" s="68"/>
      <c r="L79" s="68"/>
      <c r="M79" s="68"/>
      <c r="N79" s="68"/>
      <c r="O79" s="13"/>
      <c r="P79" s="310"/>
    </row>
    <row r="80" spans="1:16" ht="15.75">
      <c r="A80" s="257" t="str">
        <f>'YR 1 Sales'!A81</f>
        <v>Product Name</v>
      </c>
      <c r="B80" s="258"/>
      <c r="C80" s="118"/>
      <c r="D80" s="118"/>
      <c r="E80" s="118"/>
      <c r="F80" s="118"/>
      <c r="G80" s="118"/>
      <c r="H80" s="118"/>
      <c r="I80" s="118"/>
      <c r="J80" s="118"/>
      <c r="K80" s="118"/>
      <c r="L80" s="118"/>
      <c r="M80" s="118"/>
      <c r="N80" s="118"/>
      <c r="O80" s="37"/>
      <c r="P80" s="310"/>
    </row>
    <row r="81" spans="1:17">
      <c r="A81" s="5" t="s">
        <v>249</v>
      </c>
      <c r="B81" s="260">
        <f>'YR 1 Sales'!B82</f>
        <v>0</v>
      </c>
      <c r="C81" s="128"/>
      <c r="D81" s="128"/>
      <c r="E81" s="128" t="s">
        <v>0</v>
      </c>
      <c r="F81" s="128"/>
      <c r="G81" s="128"/>
      <c r="H81" s="128"/>
      <c r="I81" s="128"/>
      <c r="J81" s="128"/>
      <c r="K81" s="128"/>
      <c r="L81" s="128"/>
      <c r="M81" s="128"/>
      <c r="N81" s="128"/>
      <c r="O81" s="13"/>
      <c r="P81" s="310"/>
    </row>
    <row r="82" spans="1:17" ht="15.75">
      <c r="A82" s="85" t="s">
        <v>132</v>
      </c>
      <c r="B82" s="85"/>
      <c r="C82" s="13">
        <f>$O$4*$B$81*C5</f>
        <v>0</v>
      </c>
      <c r="D82" s="13">
        <f t="shared" ref="D82:N82" si="45">$O$4*$B$81*D5</f>
        <v>0</v>
      </c>
      <c r="E82" s="13">
        <f t="shared" si="45"/>
        <v>0</v>
      </c>
      <c r="F82" s="13">
        <f t="shared" si="45"/>
        <v>0</v>
      </c>
      <c r="G82" s="13">
        <f t="shared" si="45"/>
        <v>0</v>
      </c>
      <c r="H82" s="13">
        <f t="shared" si="45"/>
        <v>0</v>
      </c>
      <c r="I82" s="13">
        <f t="shared" si="45"/>
        <v>0</v>
      </c>
      <c r="J82" s="13">
        <f t="shared" si="45"/>
        <v>0</v>
      </c>
      <c r="K82" s="13">
        <f t="shared" si="45"/>
        <v>0</v>
      </c>
      <c r="L82" s="13">
        <f t="shared" si="45"/>
        <v>0</v>
      </c>
      <c r="M82" s="13">
        <f t="shared" si="45"/>
        <v>0</v>
      </c>
      <c r="N82" s="13">
        <f t="shared" si="45"/>
        <v>0</v>
      </c>
      <c r="O82" s="13">
        <f>SUM(C82:N82)</f>
        <v>0</v>
      </c>
      <c r="P82" s="310"/>
    </row>
    <row r="83" spans="1:17">
      <c r="A83" s="5" t="s">
        <v>146</v>
      </c>
      <c r="B83" s="260"/>
      <c r="C83" s="194">
        <f>C82*$B$83</f>
        <v>0</v>
      </c>
      <c r="D83" s="194">
        <f t="shared" ref="D83:N83" si="46">D82*$B$83</f>
        <v>0</v>
      </c>
      <c r="E83" s="194">
        <f t="shared" si="46"/>
        <v>0</v>
      </c>
      <c r="F83" s="194">
        <f t="shared" si="46"/>
        <v>0</v>
      </c>
      <c r="G83" s="194">
        <f t="shared" si="46"/>
        <v>0</v>
      </c>
      <c r="H83" s="194">
        <f t="shared" si="46"/>
        <v>0</v>
      </c>
      <c r="I83" s="194">
        <f t="shared" si="46"/>
        <v>0</v>
      </c>
      <c r="J83" s="194">
        <f t="shared" si="46"/>
        <v>0</v>
      </c>
      <c r="K83" s="194">
        <f t="shared" si="46"/>
        <v>0</v>
      </c>
      <c r="L83" s="194">
        <f t="shared" si="46"/>
        <v>0</v>
      </c>
      <c r="M83" s="194">
        <f t="shared" si="46"/>
        <v>0</v>
      </c>
      <c r="N83" s="194">
        <f t="shared" si="46"/>
        <v>0</v>
      </c>
      <c r="O83" s="13">
        <f>SUM(C83:N83)</f>
        <v>0</v>
      </c>
      <c r="P83" s="310"/>
    </row>
    <row r="84" spans="1:17" ht="15.75">
      <c r="A84" s="85" t="s">
        <v>133</v>
      </c>
      <c r="B84" s="85"/>
      <c r="C84" s="13">
        <f>C82-C83</f>
        <v>0</v>
      </c>
      <c r="D84" s="13">
        <f t="shared" ref="D84:N84" si="47">D82-D83</f>
        <v>0</v>
      </c>
      <c r="E84" s="13">
        <f t="shared" si="47"/>
        <v>0</v>
      </c>
      <c r="F84" s="13">
        <f t="shared" si="47"/>
        <v>0</v>
      </c>
      <c r="G84" s="13">
        <f t="shared" si="47"/>
        <v>0</v>
      </c>
      <c r="H84" s="13">
        <f t="shared" si="47"/>
        <v>0</v>
      </c>
      <c r="I84" s="13">
        <f t="shared" si="47"/>
        <v>0</v>
      </c>
      <c r="J84" s="13">
        <f t="shared" si="47"/>
        <v>0</v>
      </c>
      <c r="K84" s="13">
        <f t="shared" si="47"/>
        <v>0</v>
      </c>
      <c r="L84" s="13">
        <f t="shared" si="47"/>
        <v>0</v>
      </c>
      <c r="M84" s="13">
        <f t="shared" si="47"/>
        <v>0</v>
      </c>
      <c r="N84" s="13">
        <f t="shared" si="47"/>
        <v>0</v>
      </c>
      <c r="O84" s="13">
        <f>SUM(C84:N84)</f>
        <v>0</v>
      </c>
      <c r="P84" s="310"/>
    </row>
    <row r="85" spans="1:17" ht="15.75">
      <c r="A85" s="5" t="s">
        <v>292</v>
      </c>
      <c r="B85" s="85"/>
      <c r="C85" s="259"/>
      <c r="D85" s="308">
        <f>C85</f>
        <v>0</v>
      </c>
      <c r="E85" s="308">
        <f t="shared" ref="E85:N85" si="48">D85</f>
        <v>0</v>
      </c>
      <c r="F85" s="308">
        <f t="shared" si="48"/>
        <v>0</v>
      </c>
      <c r="G85" s="308">
        <f t="shared" si="48"/>
        <v>0</v>
      </c>
      <c r="H85" s="308">
        <f t="shared" si="48"/>
        <v>0</v>
      </c>
      <c r="I85" s="308">
        <f t="shared" si="48"/>
        <v>0</v>
      </c>
      <c r="J85" s="308">
        <f t="shared" si="48"/>
        <v>0</v>
      </c>
      <c r="K85" s="308">
        <f t="shared" si="48"/>
        <v>0</v>
      </c>
      <c r="L85" s="308">
        <f t="shared" si="48"/>
        <v>0</v>
      </c>
      <c r="M85" s="308">
        <f t="shared" si="48"/>
        <v>0</v>
      </c>
      <c r="N85" s="308">
        <f t="shared" si="48"/>
        <v>0</v>
      </c>
      <c r="O85" s="13"/>
      <c r="P85" s="310"/>
    </row>
    <row r="86" spans="1:17" ht="15.75">
      <c r="A86" s="5" t="s">
        <v>293</v>
      </c>
      <c r="B86" s="85"/>
      <c r="C86" s="13">
        <f>IF(C85=0,0,C82/C85)</f>
        <v>0</v>
      </c>
      <c r="D86" s="13">
        <f t="shared" ref="D86:N86" si="49">IF(D85=0,0,D82/D85)</f>
        <v>0</v>
      </c>
      <c r="E86" s="13">
        <f t="shared" si="49"/>
        <v>0</v>
      </c>
      <c r="F86" s="13">
        <f t="shared" si="49"/>
        <v>0</v>
      </c>
      <c r="G86" s="13">
        <f t="shared" si="49"/>
        <v>0</v>
      </c>
      <c r="H86" s="13">
        <f t="shared" si="49"/>
        <v>0</v>
      </c>
      <c r="I86" s="13">
        <f t="shared" si="49"/>
        <v>0</v>
      </c>
      <c r="J86" s="13">
        <f t="shared" si="49"/>
        <v>0</v>
      </c>
      <c r="K86" s="13">
        <f t="shared" si="49"/>
        <v>0</v>
      </c>
      <c r="L86" s="13">
        <f t="shared" si="49"/>
        <v>0</v>
      </c>
      <c r="M86" s="13">
        <f t="shared" si="49"/>
        <v>0</v>
      </c>
      <c r="N86" s="13">
        <f t="shared" si="49"/>
        <v>0</v>
      </c>
      <c r="O86" s="13">
        <f>SUM(C86:N86)</f>
        <v>0</v>
      </c>
      <c r="P86" s="310"/>
    </row>
    <row r="87" spans="1:17" s="132" customFormat="1" ht="15" customHeight="1">
      <c r="A87" s="129"/>
      <c r="B87" s="129"/>
      <c r="C87" s="130"/>
      <c r="D87" s="130"/>
      <c r="E87" s="130"/>
      <c r="F87" s="130"/>
      <c r="G87" s="130"/>
      <c r="H87" s="130"/>
      <c r="I87" s="130"/>
      <c r="J87" s="130"/>
      <c r="K87" s="130"/>
      <c r="L87" s="130"/>
      <c r="M87" s="130"/>
      <c r="N87" s="130"/>
      <c r="O87" s="138"/>
      <c r="P87" s="311"/>
    </row>
    <row r="88" spans="1:17" s="132" customFormat="1" ht="9.75" customHeight="1">
      <c r="A88" s="135"/>
      <c r="B88" s="135"/>
      <c r="C88" s="136"/>
      <c r="D88" s="136"/>
      <c r="E88" s="136"/>
      <c r="F88" s="136"/>
      <c r="G88" s="136"/>
      <c r="H88" s="136"/>
      <c r="I88" s="136"/>
      <c r="J88" s="136"/>
      <c r="K88" s="136"/>
      <c r="L88" s="136"/>
      <c r="M88" s="136"/>
      <c r="N88" s="136"/>
      <c r="O88" s="139"/>
      <c r="P88" s="131"/>
    </row>
    <row r="89" spans="1:17" s="132" customFormat="1" ht="15.75">
      <c r="A89" s="134" t="s">
        <v>116</v>
      </c>
      <c r="B89" s="268">
        <f>B33+B25+B17+B9+B81+B73+B65+B57+B49+B41</f>
        <v>1</v>
      </c>
      <c r="C89" s="138">
        <f>C82+C74+C66+C58+C50+C42+C34+C26+C18+C10</f>
        <v>0</v>
      </c>
      <c r="D89" s="138">
        <f t="shared" ref="D89:N90" si="50">D82+D74+D66+D58+D50+D42+D34+D26+D18+D10</f>
        <v>0</v>
      </c>
      <c r="E89" s="138">
        <f t="shared" si="50"/>
        <v>0</v>
      </c>
      <c r="F89" s="138">
        <f t="shared" si="50"/>
        <v>0</v>
      </c>
      <c r="G89" s="138">
        <f t="shared" si="50"/>
        <v>0</v>
      </c>
      <c r="H89" s="138">
        <f t="shared" si="50"/>
        <v>0</v>
      </c>
      <c r="I89" s="138">
        <f t="shared" si="50"/>
        <v>0</v>
      </c>
      <c r="J89" s="138">
        <f t="shared" si="50"/>
        <v>0</v>
      </c>
      <c r="K89" s="138">
        <f t="shared" si="50"/>
        <v>0</v>
      </c>
      <c r="L89" s="138">
        <f t="shared" si="50"/>
        <v>0</v>
      </c>
      <c r="M89" s="138">
        <f t="shared" si="50"/>
        <v>0</v>
      </c>
      <c r="N89" s="138">
        <f t="shared" si="50"/>
        <v>0</v>
      </c>
      <c r="O89" s="13">
        <f>SUM(C89:N89)</f>
        <v>0</v>
      </c>
      <c r="P89" s="131"/>
    </row>
    <row r="90" spans="1:17" s="132" customFormat="1" ht="15.75">
      <c r="A90" s="133" t="s">
        <v>134</v>
      </c>
      <c r="B90" s="266">
        <f>IF(O89=0,0,O90/O89)</f>
        <v>0</v>
      </c>
      <c r="C90" s="140">
        <f>C83+C75+C67+C59+C51+C43+C35+C27+C19+C11</f>
        <v>0</v>
      </c>
      <c r="D90" s="140">
        <f t="shared" si="50"/>
        <v>0</v>
      </c>
      <c r="E90" s="140">
        <f t="shared" si="50"/>
        <v>0</v>
      </c>
      <c r="F90" s="140">
        <f t="shared" si="50"/>
        <v>0</v>
      </c>
      <c r="G90" s="140">
        <f t="shared" si="50"/>
        <v>0</v>
      </c>
      <c r="H90" s="140">
        <f t="shared" si="50"/>
        <v>0</v>
      </c>
      <c r="I90" s="140">
        <f t="shared" si="50"/>
        <v>0</v>
      </c>
      <c r="J90" s="140">
        <f t="shared" si="50"/>
        <v>0</v>
      </c>
      <c r="K90" s="140">
        <f t="shared" si="50"/>
        <v>0</v>
      </c>
      <c r="L90" s="140">
        <f t="shared" si="50"/>
        <v>0</v>
      </c>
      <c r="M90" s="140">
        <f t="shared" si="50"/>
        <v>0</v>
      </c>
      <c r="N90" s="140">
        <f t="shared" si="50"/>
        <v>0</v>
      </c>
      <c r="O90" s="140">
        <f>SUM(C90:N90)</f>
        <v>0</v>
      </c>
      <c r="P90" s="131"/>
    </row>
    <row r="91" spans="1:17" ht="15.75">
      <c r="A91" s="85" t="s">
        <v>133</v>
      </c>
      <c r="B91" s="267">
        <f>IF(O89=0,0,O91/O89)</f>
        <v>0</v>
      </c>
      <c r="C91" s="13">
        <f>C89-C90</f>
        <v>0</v>
      </c>
      <c r="D91" s="13">
        <f t="shared" ref="D91:N91" si="51">D89-D90</f>
        <v>0</v>
      </c>
      <c r="E91" s="13">
        <f t="shared" si="51"/>
        <v>0</v>
      </c>
      <c r="F91" s="13">
        <f t="shared" si="51"/>
        <v>0</v>
      </c>
      <c r="G91" s="13">
        <f t="shared" si="51"/>
        <v>0</v>
      </c>
      <c r="H91" s="13">
        <f t="shared" si="51"/>
        <v>0</v>
      </c>
      <c r="I91" s="13">
        <f t="shared" si="51"/>
        <v>0</v>
      </c>
      <c r="J91" s="13">
        <f t="shared" si="51"/>
        <v>0</v>
      </c>
      <c r="K91" s="13">
        <f t="shared" si="51"/>
        <v>0</v>
      </c>
      <c r="L91" s="13">
        <f t="shared" si="51"/>
        <v>0</v>
      </c>
      <c r="M91" s="13">
        <f t="shared" si="51"/>
        <v>0</v>
      </c>
      <c r="N91" s="13">
        <f t="shared" si="51"/>
        <v>0</v>
      </c>
      <c r="O91" s="13">
        <f>SUM(C91:N91)</f>
        <v>0</v>
      </c>
      <c r="P91" s="83"/>
      <c r="Q91" s="63"/>
    </row>
    <row r="92" spans="1:17" ht="18">
      <c r="A92" s="2"/>
      <c r="B92" s="2"/>
      <c r="C92" s="6"/>
      <c r="D92" s="6"/>
      <c r="E92" s="6"/>
      <c r="F92" s="6"/>
      <c r="G92" s="6"/>
      <c r="H92" s="6"/>
      <c r="I92" s="6"/>
      <c r="J92" s="6"/>
      <c r="K92" s="6"/>
      <c r="L92" s="6"/>
      <c r="M92" s="6"/>
      <c r="N92" s="6"/>
      <c r="O92" s="6"/>
      <c r="P92" s="6"/>
    </row>
    <row r="93" spans="1:17" ht="18">
      <c r="A93" s="1" t="s">
        <v>64</v>
      </c>
      <c r="B93" s="1"/>
      <c r="C93" s="40" t="str">
        <f ca="1">'YR 1 IS'!B55</f>
        <v>The Small Business Development Center (SBDC) has prepared this financial statement as of 10/26/2020 based on information and assumptions provided by management. Neither the SBDC</v>
      </c>
      <c r="D93" s="40"/>
      <c r="E93" s="40"/>
      <c r="F93" s="40"/>
      <c r="G93" s="66"/>
      <c r="H93" s="40"/>
      <c r="I93" s="1"/>
      <c r="J93" s="1"/>
      <c r="K93" s="1"/>
      <c r="L93" s="1"/>
      <c r="M93" s="1"/>
      <c r="N93" s="1"/>
      <c r="O93" s="4"/>
    </row>
    <row r="94" spans="1:17">
      <c r="A94" s="79">
        <f ca="1">NOW()</f>
        <v>44130.433104398151</v>
      </c>
      <c r="B94" s="79"/>
      <c r="C94" s="12" t="str">
        <f>'YR 1 IS'!B56</f>
        <v>nor its personnel are licensed by the State of MN to practice public accounting and therefore express no opinion or any other form of assurance on the satement or underlying assumptions.</v>
      </c>
      <c r="D94" s="12"/>
      <c r="E94" s="12"/>
      <c r="F94" s="12"/>
      <c r="G94" s="12"/>
      <c r="H94" s="12"/>
    </row>
    <row r="95" spans="1:17">
      <c r="C95" s="40"/>
      <c r="D95" s="40"/>
      <c r="E95" s="40"/>
      <c r="F95" s="40"/>
      <c r="G95" s="40"/>
      <c r="H95" s="40"/>
    </row>
    <row r="96" spans="1:17">
      <c r="C96" s="12"/>
      <c r="D96" s="12"/>
      <c r="E96" s="12"/>
      <c r="F96" s="12"/>
      <c r="G96" s="12"/>
      <c r="H96" s="12"/>
    </row>
    <row r="97" spans="1:14">
      <c r="A97" s="1"/>
      <c r="B97" s="1"/>
      <c r="I97" s="1"/>
      <c r="J97" s="1"/>
      <c r="K97" s="3"/>
      <c r="L97" s="3"/>
      <c r="M97" s="3"/>
      <c r="N97" s="3"/>
    </row>
    <row r="103" spans="1:14">
      <c r="A103" s="1"/>
      <c r="B103" s="1"/>
      <c r="C103" s="3"/>
      <c r="D103" s="3"/>
      <c r="E103" s="3"/>
      <c r="F103" s="3"/>
      <c r="G103" s="3"/>
      <c r="H103" s="3"/>
      <c r="I103" s="3"/>
      <c r="J103" s="3"/>
      <c r="K103" s="3"/>
      <c r="L103" s="3"/>
      <c r="M103" s="3"/>
      <c r="N103" s="3"/>
    </row>
    <row r="104" spans="1:14">
      <c r="A104" s="1"/>
      <c r="B104" s="1"/>
    </row>
    <row r="105" spans="1:14">
      <c r="A105" s="1"/>
      <c r="B105" s="1"/>
    </row>
    <row r="106" spans="1:14">
      <c r="A106" s="1"/>
      <c r="B106" s="1"/>
    </row>
    <row r="107" spans="1:14">
      <c r="A107" s="1"/>
      <c r="B107" s="1"/>
    </row>
    <row r="108" spans="1:14">
      <c r="A108" s="1"/>
      <c r="B108" s="1"/>
    </row>
    <row r="109" spans="1:14">
      <c r="A109" s="1"/>
      <c r="B109" s="1"/>
    </row>
    <row r="110" spans="1:14">
      <c r="A110" s="1"/>
      <c r="B110" s="1"/>
    </row>
    <row r="111" spans="1:14">
      <c r="A111" s="1"/>
      <c r="B111" s="1"/>
    </row>
    <row r="112" spans="1:14">
      <c r="A112" s="1"/>
      <c r="B112" s="1"/>
    </row>
    <row r="113" spans="1:2">
      <c r="A113" s="1"/>
      <c r="B113" s="1"/>
    </row>
    <row r="114" spans="1:2">
      <c r="A114" s="1"/>
      <c r="B114" s="1"/>
    </row>
    <row r="115" spans="1:2">
      <c r="A115" s="1"/>
      <c r="B115" s="1"/>
    </row>
    <row r="117" spans="1:2">
      <c r="A117" s="1"/>
      <c r="B117" s="1"/>
    </row>
    <row r="118" spans="1:2">
      <c r="A118" s="1"/>
      <c r="B118" s="1"/>
    </row>
    <row r="119" spans="1:2">
      <c r="A119" s="1"/>
      <c r="B119" s="1"/>
    </row>
    <row r="122" spans="1:2">
      <c r="A122" s="1"/>
      <c r="B122" s="1"/>
    </row>
    <row r="123" spans="1:2">
      <c r="A123" s="1"/>
      <c r="B123" s="1"/>
    </row>
    <row r="124" spans="1:2">
      <c r="A124" s="1"/>
      <c r="B124" s="1"/>
    </row>
    <row r="125" spans="1:2">
      <c r="A125" s="1"/>
      <c r="B125" s="1"/>
    </row>
    <row r="126" spans="1:2">
      <c r="A126" s="1"/>
      <c r="B126" s="1"/>
    </row>
    <row r="127" spans="1:2">
      <c r="A127" s="1"/>
      <c r="B127" s="1"/>
    </row>
    <row r="128" spans="1:2">
      <c r="A128" s="1"/>
      <c r="B128" s="1"/>
    </row>
    <row r="129" spans="1:2">
      <c r="A129" s="1"/>
      <c r="B129" s="1"/>
    </row>
    <row r="130" spans="1:2">
      <c r="A130" s="1"/>
      <c r="B130" s="1"/>
    </row>
    <row r="131" spans="1:2">
      <c r="A131" s="1"/>
      <c r="B131" s="1"/>
    </row>
  </sheetData>
  <sheetProtection password="8D63" sheet="1" formatCells="0" formatColumns="0" formatRows="0" insertColumns="0" insertRows="0"/>
  <pageMargins left="0.25" right="0.25" top="0.25" bottom="0.25" header="0" footer="0"/>
  <pageSetup scale="48" orientation="portrait" horizontalDpi="1200" verticalDpi="1200" r:id="rId1"/>
  <headerFooter>
    <oddFooter>&amp;L&amp;8Template material is licensed under the Creative Commons License.&amp;C&amp;8http://creativecommons.org/licenses/by-nc-sa/3.0/legalcode&amp;R&amp;8Templates created by UMD Center for Economic Development, 
Jennifer Pontinen, Jenny Herman and Richard Braun.</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pageSetUpPr fitToPage="1"/>
  </sheetPr>
  <dimension ref="A1:P92"/>
  <sheetViews>
    <sheetView topLeftCell="A4" zoomScale="70" zoomScaleNormal="70" workbookViewId="0">
      <selection activeCell="P39" sqref="P39"/>
    </sheetView>
  </sheetViews>
  <sheetFormatPr defaultColWidth="11.44140625" defaultRowHeight="15"/>
  <cols>
    <col min="1" max="1" width="28.6640625" customWidth="1"/>
    <col min="2" max="8" width="10.6640625" customWidth="1"/>
    <col min="9" max="9" width="11" customWidth="1"/>
    <col min="10" max="13" width="10.6640625" customWidth="1"/>
    <col min="14" max="14" width="12.6640625" customWidth="1"/>
    <col min="16" max="16" width="14.33203125" customWidth="1"/>
  </cols>
  <sheetData>
    <row r="1" spans="1:16" ht="18">
      <c r="A1" s="95" t="str">
        <f>'Sources &amp; Uses'!A1</f>
        <v>Company Name Here</v>
      </c>
      <c r="B1" s="1"/>
      <c r="C1" s="1"/>
      <c r="D1" s="2"/>
      <c r="E1" s="2"/>
      <c r="F1" s="41"/>
      <c r="G1" s="196"/>
      <c r="H1" s="116"/>
      <c r="I1" s="197" t="s">
        <v>247</v>
      </c>
      <c r="J1" s="195"/>
      <c r="K1" s="195"/>
      <c r="L1" s="116"/>
      <c r="M1" s="198" t="s">
        <v>246</v>
      </c>
      <c r="N1" s="2"/>
      <c r="O1" s="2"/>
      <c r="P1" s="326"/>
    </row>
    <row r="2" spans="1:16" ht="18">
      <c r="A2" s="85" t="s">
        <v>119</v>
      </c>
      <c r="B2" s="1"/>
      <c r="C2" s="1"/>
      <c r="D2" s="1"/>
      <c r="E2" s="2"/>
      <c r="F2" s="2"/>
      <c r="G2" s="199"/>
      <c r="H2" s="200" t="s">
        <v>248</v>
      </c>
      <c r="I2" s="144">
        <f>-'YR 2 Sales'!B90</f>
        <v>0</v>
      </c>
      <c r="J2" s="195"/>
      <c r="K2" s="195"/>
      <c r="L2" s="201" t="s">
        <v>244</v>
      </c>
      <c r="M2" s="218"/>
      <c r="N2" s="2"/>
      <c r="O2" s="2"/>
      <c r="P2" s="252" t="s">
        <v>358</v>
      </c>
    </row>
    <row r="3" spans="1:16" ht="18">
      <c r="A3" s="98" t="str">
        <f>'YR 2 Sales'!A3</f>
        <v>Year 2</v>
      </c>
      <c r="G3" s="116"/>
      <c r="H3" s="116"/>
      <c r="I3" s="116"/>
      <c r="J3" s="116"/>
      <c r="K3" s="116"/>
      <c r="L3" s="201" t="s">
        <v>245</v>
      </c>
      <c r="M3" s="218"/>
      <c r="N3" s="2"/>
      <c r="O3" s="2"/>
      <c r="P3" s="252" t="s">
        <v>359</v>
      </c>
    </row>
    <row r="4" spans="1:16" ht="18">
      <c r="A4" s="52"/>
      <c r="G4" s="116"/>
      <c r="H4" s="116"/>
      <c r="I4" s="116"/>
      <c r="J4" s="116"/>
      <c r="K4" s="116"/>
      <c r="L4" s="340"/>
      <c r="M4" s="339"/>
      <c r="N4" s="2"/>
      <c r="O4" s="2"/>
      <c r="P4" s="252" t="s">
        <v>360</v>
      </c>
    </row>
    <row r="5" spans="1:16" ht="18">
      <c r="A5" s="52"/>
      <c r="L5" s="86"/>
      <c r="M5" s="191"/>
      <c r="N5" s="2"/>
      <c r="O5" s="2"/>
      <c r="P5" s="252" t="s">
        <v>361</v>
      </c>
    </row>
    <row r="6" spans="1:16">
      <c r="A6" s="264" t="s">
        <v>249</v>
      </c>
      <c r="B6" s="265">
        <f>'YR 2 Sales'!C5</f>
        <v>8.3333333333333329E-2</v>
      </c>
      <c r="C6" s="265">
        <f>'YR 2 Sales'!D5</f>
        <v>8.3333333333333329E-2</v>
      </c>
      <c r="D6" s="265">
        <f>'YR 2 Sales'!E5</f>
        <v>8.3333333333333329E-2</v>
      </c>
      <c r="E6" s="265">
        <f>'YR 2 Sales'!F5</f>
        <v>8.3333333333333329E-2</v>
      </c>
      <c r="F6" s="265">
        <f>'YR 2 Sales'!G5</f>
        <v>8.3333333333333329E-2</v>
      </c>
      <c r="G6" s="265">
        <f>'YR 2 Sales'!H5</f>
        <v>8.3333333333333329E-2</v>
      </c>
      <c r="H6" s="265">
        <f>'YR 2 Sales'!I5</f>
        <v>8.3333333333333329E-2</v>
      </c>
      <c r="I6" s="265">
        <f>'YR 2 Sales'!J5</f>
        <v>8.3333333333333329E-2</v>
      </c>
      <c r="J6" s="265">
        <f>'YR 2 Sales'!K5</f>
        <v>8.3333333333333329E-2</v>
      </c>
      <c r="K6" s="265">
        <f>'YR 2 Sales'!L5</f>
        <v>8.3333333333333329E-2</v>
      </c>
      <c r="L6" s="265">
        <f>'YR 2 Sales'!M5</f>
        <v>8.3333333333333329E-2</v>
      </c>
      <c r="M6" s="265">
        <f>'YR 2 Sales'!N5</f>
        <v>8.3333333333333329E-2</v>
      </c>
      <c r="N6" s="263"/>
      <c r="O6" s="8"/>
      <c r="P6" s="252"/>
    </row>
    <row r="7" spans="1:16">
      <c r="A7" s="8"/>
      <c r="P7" s="252"/>
    </row>
    <row r="8" spans="1:16" ht="15.75">
      <c r="B8" s="118" t="s">
        <v>7</v>
      </c>
      <c r="C8" s="118" t="s">
        <v>8</v>
      </c>
      <c r="D8" s="118" t="s">
        <v>143</v>
      </c>
      <c r="E8" s="118" t="s">
        <v>144</v>
      </c>
      <c r="F8" s="118" t="s">
        <v>11</v>
      </c>
      <c r="G8" s="118" t="s">
        <v>12</v>
      </c>
      <c r="H8" s="118" t="s">
        <v>13</v>
      </c>
      <c r="I8" s="118" t="s">
        <v>35</v>
      </c>
      <c r="J8" s="118" t="s">
        <v>3</v>
      </c>
      <c r="K8" s="118" t="s">
        <v>4</v>
      </c>
      <c r="L8" s="118" t="s">
        <v>5</v>
      </c>
      <c r="M8" s="118" t="s">
        <v>6</v>
      </c>
      <c r="N8" s="37" t="s">
        <v>14</v>
      </c>
      <c r="O8" s="8" t="s">
        <v>71</v>
      </c>
      <c r="P8" s="252"/>
    </row>
    <row r="9" spans="1:16" ht="15.75">
      <c r="A9" s="126" t="s">
        <v>49</v>
      </c>
      <c r="B9" s="194">
        <f>'YR 2 Sales'!C89</f>
        <v>0</v>
      </c>
      <c r="C9" s="194">
        <f>'YR 2 Sales'!D89</f>
        <v>0</v>
      </c>
      <c r="D9" s="194">
        <f>'YR 2 Sales'!E89</f>
        <v>0</v>
      </c>
      <c r="E9" s="194">
        <f>'YR 2 Sales'!F89</f>
        <v>0</v>
      </c>
      <c r="F9" s="194">
        <f>'YR 2 Sales'!G89</f>
        <v>0</v>
      </c>
      <c r="G9" s="194">
        <f>'YR 2 Sales'!H89</f>
        <v>0</v>
      </c>
      <c r="H9" s="194">
        <f>'YR 2 Sales'!I89</f>
        <v>0</v>
      </c>
      <c r="I9" s="194">
        <f>'YR 2 Sales'!J89</f>
        <v>0</v>
      </c>
      <c r="J9" s="194">
        <f>'YR 2 Sales'!K89</f>
        <v>0</v>
      </c>
      <c r="K9" s="194">
        <f>'YR 2 Sales'!L89</f>
        <v>0</v>
      </c>
      <c r="L9" s="194">
        <f>'YR 2 Sales'!M89</f>
        <v>0</v>
      </c>
      <c r="M9" s="194">
        <f>'YR 2 Sales'!N89</f>
        <v>0</v>
      </c>
      <c r="N9" s="194">
        <f>SUM(B9:M9)</f>
        <v>0</v>
      </c>
      <c r="O9" s="127" t="str">
        <f>IF($N$9=0, "0.00%",N9/$N$9)</f>
        <v>0.00%</v>
      </c>
      <c r="P9" s="252"/>
    </row>
    <row r="10" spans="1:16">
      <c r="A10" t="s">
        <v>92</v>
      </c>
      <c r="B10" s="140">
        <f>'YR 2 Sales'!C90</f>
        <v>0</v>
      </c>
      <c r="C10" s="140">
        <f>'YR 2 Sales'!D90</f>
        <v>0</v>
      </c>
      <c r="D10" s="140">
        <f>'YR 2 Sales'!E90</f>
        <v>0</v>
      </c>
      <c r="E10" s="140">
        <f>'YR 2 Sales'!F90</f>
        <v>0</v>
      </c>
      <c r="F10" s="140">
        <f>'YR 2 Sales'!G90</f>
        <v>0</v>
      </c>
      <c r="G10" s="140">
        <f>'YR 2 Sales'!H90</f>
        <v>0</v>
      </c>
      <c r="H10" s="140">
        <f>'YR 2 Sales'!I90</f>
        <v>0</v>
      </c>
      <c r="I10" s="140">
        <f>'YR 2 Sales'!J90</f>
        <v>0</v>
      </c>
      <c r="J10" s="140">
        <f>'YR 2 Sales'!K90</f>
        <v>0</v>
      </c>
      <c r="K10" s="140">
        <f>'YR 2 Sales'!L90</f>
        <v>0</v>
      </c>
      <c r="L10" s="140">
        <f>'YR 2 Sales'!M90</f>
        <v>0</v>
      </c>
      <c r="M10" s="140">
        <f>'YR 2 Sales'!N90</f>
        <v>0</v>
      </c>
      <c r="N10" s="202">
        <f>SUM(B10:M10)</f>
        <v>0</v>
      </c>
      <c r="O10" s="120" t="str">
        <f>IF($N$9=0, "0.00%",N10/$N$9)</f>
        <v>0.00%</v>
      </c>
      <c r="P10" s="252"/>
    </row>
    <row r="11" spans="1:16" ht="15.75">
      <c r="A11" s="85" t="s">
        <v>36</v>
      </c>
      <c r="B11" s="13">
        <f>B9-B10</f>
        <v>0</v>
      </c>
      <c r="C11" s="13">
        <f t="shared" ref="C11:N11" si="0">C9-C10</f>
        <v>0</v>
      </c>
      <c r="D11" s="13">
        <f t="shared" si="0"/>
        <v>0</v>
      </c>
      <c r="E11" s="13">
        <f t="shared" si="0"/>
        <v>0</v>
      </c>
      <c r="F11" s="13">
        <f t="shared" si="0"/>
        <v>0</v>
      </c>
      <c r="G11" s="13">
        <f t="shared" si="0"/>
        <v>0</v>
      </c>
      <c r="H11" s="13">
        <f t="shared" si="0"/>
        <v>0</v>
      </c>
      <c r="I11" s="13">
        <f t="shared" si="0"/>
        <v>0</v>
      </c>
      <c r="J11" s="13">
        <f t="shared" si="0"/>
        <v>0</v>
      </c>
      <c r="K11" s="13">
        <f t="shared" si="0"/>
        <v>0</v>
      </c>
      <c r="L11" s="13">
        <f t="shared" si="0"/>
        <v>0</v>
      </c>
      <c r="M11" s="13">
        <f t="shared" si="0"/>
        <v>0</v>
      </c>
      <c r="N11" s="13">
        <f t="shared" si="0"/>
        <v>0</v>
      </c>
      <c r="O11" s="83" t="str">
        <f>IF($N$9=0, "0.00%",N11/$N$9)</f>
        <v>0.00%</v>
      </c>
      <c r="P11" s="48">
        <f>SUM(B11:M11)</f>
        <v>0</v>
      </c>
    </row>
    <row r="12" spans="1:16">
      <c r="A12" s="8"/>
      <c r="B12" s="68" t="s">
        <v>0</v>
      </c>
      <c r="C12" s="68" t="s">
        <v>0</v>
      </c>
      <c r="D12" s="68" t="s">
        <v>0</v>
      </c>
      <c r="E12" s="68" t="s">
        <v>0</v>
      </c>
      <c r="F12" s="68" t="s">
        <v>0</v>
      </c>
      <c r="G12" s="68" t="s">
        <v>0</v>
      </c>
      <c r="H12" s="68"/>
      <c r="I12" s="68"/>
      <c r="J12" s="68"/>
      <c r="K12" s="68"/>
      <c r="L12" s="68"/>
      <c r="M12" s="68"/>
      <c r="N12" s="13"/>
      <c r="O12" s="8"/>
    </row>
    <row r="13" spans="1:16" ht="15.75">
      <c r="A13" s="85" t="s">
        <v>129</v>
      </c>
      <c r="B13" s="68"/>
      <c r="C13" s="68"/>
      <c r="D13" s="68"/>
      <c r="E13" s="68"/>
      <c r="F13" s="68"/>
      <c r="G13" s="68"/>
      <c r="H13" s="68"/>
      <c r="I13" s="68"/>
      <c r="J13" s="68"/>
      <c r="K13" s="68"/>
      <c r="L13" s="68"/>
      <c r="M13" s="68"/>
      <c r="N13" s="13"/>
      <c r="O13" s="39"/>
    </row>
    <row r="14" spans="1:16">
      <c r="A14" s="5" t="str">
        <f>'YR 1 IS'!A14</f>
        <v xml:space="preserve">    Accounting</v>
      </c>
      <c r="B14" s="219"/>
      <c r="C14" s="219">
        <f>B14</f>
        <v>0</v>
      </c>
      <c r="D14" s="219">
        <f t="shared" ref="D14:M17" si="1">C14</f>
        <v>0</v>
      </c>
      <c r="E14" s="219">
        <f t="shared" si="1"/>
        <v>0</v>
      </c>
      <c r="F14" s="219">
        <f t="shared" si="1"/>
        <v>0</v>
      </c>
      <c r="G14" s="219">
        <f t="shared" si="1"/>
        <v>0</v>
      </c>
      <c r="H14" s="219">
        <f t="shared" si="1"/>
        <v>0</v>
      </c>
      <c r="I14" s="219">
        <f t="shared" si="1"/>
        <v>0</v>
      </c>
      <c r="J14" s="219">
        <f t="shared" si="1"/>
        <v>0</v>
      </c>
      <c r="K14" s="219">
        <f t="shared" si="1"/>
        <v>0</v>
      </c>
      <c r="L14" s="219">
        <f t="shared" si="1"/>
        <v>0</v>
      </c>
      <c r="M14" s="219">
        <f t="shared" si="1"/>
        <v>0</v>
      </c>
      <c r="N14" s="194">
        <f>SUM(B14:M14)</f>
        <v>0</v>
      </c>
      <c r="O14" s="83" t="str">
        <f>IF($N$9=0, "0.00%",N14/$N$9)</f>
        <v>0.00%</v>
      </c>
    </row>
    <row r="15" spans="1:16">
      <c r="A15" s="5" t="str">
        <f>'YR 1 IS'!A15</f>
        <v xml:space="preserve">    Advertising</v>
      </c>
      <c r="B15" s="219"/>
      <c r="C15" s="219">
        <f>B15</f>
        <v>0</v>
      </c>
      <c r="D15" s="219">
        <f t="shared" si="1"/>
        <v>0</v>
      </c>
      <c r="E15" s="219">
        <f t="shared" si="1"/>
        <v>0</v>
      </c>
      <c r="F15" s="219">
        <f t="shared" si="1"/>
        <v>0</v>
      </c>
      <c r="G15" s="219">
        <f t="shared" si="1"/>
        <v>0</v>
      </c>
      <c r="H15" s="219">
        <f t="shared" si="1"/>
        <v>0</v>
      </c>
      <c r="I15" s="219">
        <f t="shared" si="1"/>
        <v>0</v>
      </c>
      <c r="J15" s="219">
        <f t="shared" si="1"/>
        <v>0</v>
      </c>
      <c r="K15" s="219">
        <f t="shared" si="1"/>
        <v>0</v>
      </c>
      <c r="L15" s="219">
        <f t="shared" si="1"/>
        <v>0</v>
      </c>
      <c r="M15" s="219">
        <f t="shared" si="1"/>
        <v>0</v>
      </c>
      <c r="N15" s="194">
        <f>SUM(B15:M15)</f>
        <v>0</v>
      </c>
      <c r="O15" s="83" t="str">
        <f t="shared" ref="O15:O49" si="2">IF($N$9=0, "0.00%",N15/$N$9)</f>
        <v>0.00%</v>
      </c>
    </row>
    <row r="16" spans="1:16">
      <c r="A16" s="5" t="str">
        <f>'YR 1 IS'!A16</f>
        <v xml:space="preserve">    Amortization</v>
      </c>
      <c r="B16" s="194">
        <f>'Sources &amp; Uses'!E48+'Sources &amp; Uses'!E36</f>
        <v>0</v>
      </c>
      <c r="C16" s="194">
        <f>B16</f>
        <v>0</v>
      </c>
      <c r="D16" s="194">
        <f t="shared" ref="D16:M16" si="3">C16</f>
        <v>0</v>
      </c>
      <c r="E16" s="194">
        <f t="shared" si="3"/>
        <v>0</v>
      </c>
      <c r="F16" s="194">
        <f t="shared" si="3"/>
        <v>0</v>
      </c>
      <c r="G16" s="194">
        <f t="shared" si="3"/>
        <v>0</v>
      </c>
      <c r="H16" s="194">
        <f t="shared" si="3"/>
        <v>0</v>
      </c>
      <c r="I16" s="194">
        <f t="shared" si="3"/>
        <v>0</v>
      </c>
      <c r="J16" s="194">
        <f t="shared" si="3"/>
        <v>0</v>
      </c>
      <c r="K16" s="194">
        <f t="shared" si="3"/>
        <v>0</v>
      </c>
      <c r="L16" s="194">
        <f t="shared" si="3"/>
        <v>0</v>
      </c>
      <c r="M16" s="194">
        <f t="shared" si="3"/>
        <v>0</v>
      </c>
      <c r="N16" s="194">
        <f>SUM(B16:M16)</f>
        <v>0</v>
      </c>
      <c r="O16" s="83" t="str">
        <f t="shared" si="2"/>
        <v>0.00%</v>
      </c>
    </row>
    <row r="17" spans="1:16">
      <c r="A17" s="5" t="str">
        <f>'YR 1 IS'!A17</f>
        <v xml:space="preserve">    Bank Charges</v>
      </c>
      <c r="B17" s="219"/>
      <c r="C17" s="219">
        <f>B17</f>
        <v>0</v>
      </c>
      <c r="D17" s="219">
        <f t="shared" si="1"/>
        <v>0</v>
      </c>
      <c r="E17" s="219">
        <f t="shared" si="1"/>
        <v>0</v>
      </c>
      <c r="F17" s="219">
        <f t="shared" si="1"/>
        <v>0</v>
      </c>
      <c r="G17" s="219">
        <f t="shared" si="1"/>
        <v>0</v>
      </c>
      <c r="H17" s="219">
        <f t="shared" si="1"/>
        <v>0</v>
      </c>
      <c r="I17" s="219">
        <f t="shared" si="1"/>
        <v>0</v>
      </c>
      <c r="J17" s="219">
        <f t="shared" si="1"/>
        <v>0</v>
      </c>
      <c r="K17" s="219">
        <f t="shared" si="1"/>
        <v>0</v>
      </c>
      <c r="L17" s="219">
        <f t="shared" si="1"/>
        <v>0</v>
      </c>
      <c r="M17" s="219">
        <f t="shared" si="1"/>
        <v>0</v>
      </c>
      <c r="N17" s="194">
        <f>SUM(B17:M17)</f>
        <v>0</v>
      </c>
      <c r="O17" s="83" t="str">
        <f t="shared" si="2"/>
        <v>0.00%</v>
      </c>
    </row>
    <row r="18" spans="1:16">
      <c r="A18" s="5" t="str">
        <f>'YR 1 IS'!A18</f>
        <v xml:space="preserve">    Depreciation</v>
      </c>
      <c r="B18" s="194">
        <f>'Sources &amp; Uses'!E31+'Sources &amp; Uses'!E19</f>
        <v>0</v>
      </c>
      <c r="C18" s="194">
        <f>B18</f>
        <v>0</v>
      </c>
      <c r="D18" s="194">
        <f t="shared" ref="D18:M18" si="4">C18</f>
        <v>0</v>
      </c>
      <c r="E18" s="194">
        <f t="shared" si="4"/>
        <v>0</v>
      </c>
      <c r="F18" s="194">
        <f t="shared" si="4"/>
        <v>0</v>
      </c>
      <c r="G18" s="194">
        <f t="shared" si="4"/>
        <v>0</v>
      </c>
      <c r="H18" s="194">
        <f t="shared" si="4"/>
        <v>0</v>
      </c>
      <c r="I18" s="194">
        <f t="shared" si="4"/>
        <v>0</v>
      </c>
      <c r="J18" s="194">
        <f t="shared" si="4"/>
        <v>0</v>
      </c>
      <c r="K18" s="194">
        <f t="shared" si="4"/>
        <v>0</v>
      </c>
      <c r="L18" s="194">
        <f t="shared" si="4"/>
        <v>0</v>
      </c>
      <c r="M18" s="194">
        <f t="shared" si="4"/>
        <v>0</v>
      </c>
      <c r="N18" s="194">
        <f>SUM(B18:M18)</f>
        <v>0</v>
      </c>
      <c r="O18" s="83" t="str">
        <f t="shared" si="2"/>
        <v>0.00%</v>
      </c>
    </row>
    <row r="19" spans="1:16">
      <c r="A19" s="5" t="str">
        <f>'YR 1 IS'!A19</f>
        <v xml:space="preserve">    Donations</v>
      </c>
      <c r="B19" s="219"/>
      <c r="C19" s="219">
        <f t="shared" ref="C19:M19" si="5">B19</f>
        <v>0</v>
      </c>
      <c r="D19" s="219">
        <f t="shared" si="5"/>
        <v>0</v>
      </c>
      <c r="E19" s="219">
        <f t="shared" si="5"/>
        <v>0</v>
      </c>
      <c r="F19" s="219">
        <f t="shared" si="5"/>
        <v>0</v>
      </c>
      <c r="G19" s="219">
        <f t="shared" si="5"/>
        <v>0</v>
      </c>
      <c r="H19" s="219">
        <f t="shared" si="5"/>
        <v>0</v>
      </c>
      <c r="I19" s="219">
        <f t="shared" si="5"/>
        <v>0</v>
      </c>
      <c r="J19" s="219">
        <f t="shared" si="5"/>
        <v>0</v>
      </c>
      <c r="K19" s="219">
        <f t="shared" si="5"/>
        <v>0</v>
      </c>
      <c r="L19" s="219">
        <f t="shared" si="5"/>
        <v>0</v>
      </c>
      <c r="M19" s="219">
        <f t="shared" si="5"/>
        <v>0</v>
      </c>
      <c r="N19" s="194">
        <f t="shared" ref="N19:N27" si="6">SUM(B19:M19)</f>
        <v>0</v>
      </c>
      <c r="O19" s="83" t="str">
        <f t="shared" si="2"/>
        <v>0.00%</v>
      </c>
    </row>
    <row r="20" spans="1:16">
      <c r="A20" s="5" t="str">
        <f>'YR 1 IS'!A20</f>
        <v xml:space="preserve">    Dues &amp; Subscriptions</v>
      </c>
      <c r="B20" s="219"/>
      <c r="C20" s="219">
        <f t="shared" ref="C20:M20" si="7">B20</f>
        <v>0</v>
      </c>
      <c r="D20" s="219">
        <f t="shared" si="7"/>
        <v>0</v>
      </c>
      <c r="E20" s="219">
        <f t="shared" si="7"/>
        <v>0</v>
      </c>
      <c r="F20" s="219">
        <f t="shared" si="7"/>
        <v>0</v>
      </c>
      <c r="G20" s="219">
        <f t="shared" si="7"/>
        <v>0</v>
      </c>
      <c r="H20" s="219">
        <f t="shared" si="7"/>
        <v>0</v>
      </c>
      <c r="I20" s="219">
        <f t="shared" si="7"/>
        <v>0</v>
      </c>
      <c r="J20" s="219">
        <f t="shared" si="7"/>
        <v>0</v>
      </c>
      <c r="K20" s="219">
        <f t="shared" si="7"/>
        <v>0</v>
      </c>
      <c r="L20" s="219">
        <f t="shared" si="7"/>
        <v>0</v>
      </c>
      <c r="M20" s="219">
        <f t="shared" si="7"/>
        <v>0</v>
      </c>
      <c r="N20" s="194">
        <f t="shared" si="6"/>
        <v>0</v>
      </c>
      <c r="O20" s="83" t="str">
        <f t="shared" si="2"/>
        <v>0.00%</v>
      </c>
    </row>
    <row r="21" spans="1:16">
      <c r="A21" s="5" t="str">
        <f>'YR 1 IS'!A21</f>
        <v xml:space="preserve">    Employee Benefits</v>
      </c>
      <c r="B21" s="219"/>
      <c r="C21" s="219">
        <f t="shared" ref="C21:M21" si="8">B21</f>
        <v>0</v>
      </c>
      <c r="D21" s="219">
        <f t="shared" si="8"/>
        <v>0</v>
      </c>
      <c r="E21" s="219">
        <f t="shared" si="8"/>
        <v>0</v>
      </c>
      <c r="F21" s="219">
        <f t="shared" si="8"/>
        <v>0</v>
      </c>
      <c r="G21" s="219">
        <f t="shared" si="8"/>
        <v>0</v>
      </c>
      <c r="H21" s="219">
        <f t="shared" si="8"/>
        <v>0</v>
      </c>
      <c r="I21" s="219">
        <f t="shared" si="8"/>
        <v>0</v>
      </c>
      <c r="J21" s="219">
        <f t="shared" si="8"/>
        <v>0</v>
      </c>
      <c r="K21" s="219">
        <f t="shared" si="8"/>
        <v>0</v>
      </c>
      <c r="L21" s="219">
        <f t="shared" si="8"/>
        <v>0</v>
      </c>
      <c r="M21" s="219">
        <f t="shared" si="8"/>
        <v>0</v>
      </c>
      <c r="N21" s="194">
        <f t="shared" si="6"/>
        <v>0</v>
      </c>
      <c r="O21" s="83" t="str">
        <f t="shared" si="2"/>
        <v>0.00%</v>
      </c>
    </row>
    <row r="22" spans="1:16">
      <c r="A22" s="5" t="str">
        <f>'YR 1 IS'!A22</f>
        <v xml:space="preserve">    Equipment Rental</v>
      </c>
      <c r="B22" s="219"/>
      <c r="C22" s="219">
        <f t="shared" ref="C22:M22" si="9">B22</f>
        <v>0</v>
      </c>
      <c r="D22" s="219">
        <f t="shared" si="9"/>
        <v>0</v>
      </c>
      <c r="E22" s="219">
        <f t="shared" si="9"/>
        <v>0</v>
      </c>
      <c r="F22" s="219">
        <f t="shared" si="9"/>
        <v>0</v>
      </c>
      <c r="G22" s="219">
        <f t="shared" si="9"/>
        <v>0</v>
      </c>
      <c r="H22" s="219">
        <f t="shared" si="9"/>
        <v>0</v>
      </c>
      <c r="I22" s="219">
        <f t="shared" si="9"/>
        <v>0</v>
      </c>
      <c r="J22" s="219">
        <f t="shared" si="9"/>
        <v>0</v>
      </c>
      <c r="K22" s="219">
        <f t="shared" si="9"/>
        <v>0</v>
      </c>
      <c r="L22" s="219">
        <f t="shared" si="9"/>
        <v>0</v>
      </c>
      <c r="M22" s="219">
        <f t="shared" si="9"/>
        <v>0</v>
      </c>
      <c r="N22" s="194">
        <f t="shared" si="6"/>
        <v>0</v>
      </c>
      <c r="O22" s="83" t="str">
        <f t="shared" si="2"/>
        <v>0.00%</v>
      </c>
    </row>
    <row r="23" spans="1:16">
      <c r="A23" s="5" t="str">
        <f>'YR 1 IS'!A23</f>
        <v xml:space="preserve">    Freight</v>
      </c>
      <c r="B23" s="219"/>
      <c r="C23" s="219">
        <f t="shared" ref="C23:M23" si="10">B23</f>
        <v>0</v>
      </c>
      <c r="D23" s="219">
        <f t="shared" si="10"/>
        <v>0</v>
      </c>
      <c r="E23" s="219">
        <f t="shared" si="10"/>
        <v>0</v>
      </c>
      <c r="F23" s="219">
        <f t="shared" si="10"/>
        <v>0</v>
      </c>
      <c r="G23" s="219">
        <f t="shared" si="10"/>
        <v>0</v>
      </c>
      <c r="H23" s="219">
        <f t="shared" si="10"/>
        <v>0</v>
      </c>
      <c r="I23" s="219">
        <f t="shared" si="10"/>
        <v>0</v>
      </c>
      <c r="J23" s="219">
        <f t="shared" si="10"/>
        <v>0</v>
      </c>
      <c r="K23" s="219">
        <f t="shared" si="10"/>
        <v>0</v>
      </c>
      <c r="L23" s="219">
        <f t="shared" si="10"/>
        <v>0</v>
      </c>
      <c r="M23" s="219">
        <f t="shared" si="10"/>
        <v>0</v>
      </c>
      <c r="N23" s="194">
        <f t="shared" si="6"/>
        <v>0</v>
      </c>
      <c r="O23" s="83" t="str">
        <f t="shared" si="2"/>
        <v>0.00%</v>
      </c>
    </row>
    <row r="24" spans="1:16">
      <c r="A24" s="5" t="str">
        <f>'YR 1 IS'!A24</f>
        <v xml:space="preserve">    Insurance </v>
      </c>
      <c r="B24" s="219"/>
      <c r="C24" s="219">
        <f t="shared" ref="C24:M24" si="11">B24</f>
        <v>0</v>
      </c>
      <c r="D24" s="219">
        <f t="shared" si="11"/>
        <v>0</v>
      </c>
      <c r="E24" s="219">
        <f t="shared" si="11"/>
        <v>0</v>
      </c>
      <c r="F24" s="219">
        <f t="shared" si="11"/>
        <v>0</v>
      </c>
      <c r="G24" s="219">
        <f t="shared" si="11"/>
        <v>0</v>
      </c>
      <c r="H24" s="219">
        <f t="shared" si="11"/>
        <v>0</v>
      </c>
      <c r="I24" s="219">
        <f t="shared" si="11"/>
        <v>0</v>
      </c>
      <c r="J24" s="219">
        <f t="shared" si="11"/>
        <v>0</v>
      </c>
      <c r="K24" s="219">
        <f t="shared" si="11"/>
        <v>0</v>
      </c>
      <c r="L24" s="219">
        <f t="shared" si="11"/>
        <v>0</v>
      </c>
      <c r="M24" s="219">
        <f t="shared" si="11"/>
        <v>0</v>
      </c>
      <c r="N24" s="194">
        <f t="shared" si="6"/>
        <v>0</v>
      </c>
      <c r="O24" s="83" t="str">
        <f t="shared" si="2"/>
        <v>0.00%</v>
      </c>
    </row>
    <row r="25" spans="1:16">
      <c r="A25" s="5" t="str">
        <f>'YR 1 IS'!A25</f>
        <v xml:space="preserve">    Interest Expense</v>
      </c>
      <c r="B25" s="194">
        <f>'Loan Amortization 1'!C26+'Loan Amortization 2'!C26+'Loan Amortization 3'!C26+'Existing Loan Amortizations'!B26+'Existing Lines,Notes,CC Amorts'!A26</f>
        <v>0</v>
      </c>
      <c r="C25" s="224">
        <f>'Loan Amortization 1'!C27+'Loan Amortization 2'!C27+'Loan Amortization 3'!C27+'Existing Loan Amortizations'!B27+'Existing Lines,Notes,CC Amorts'!A27</f>
        <v>0</v>
      </c>
      <c r="D25" s="224">
        <f>'Loan Amortization 1'!C28+'Loan Amortization 2'!C28+'Loan Amortization 3'!C28+'Existing Loan Amortizations'!B28+'Existing Lines,Notes,CC Amorts'!A28</f>
        <v>0</v>
      </c>
      <c r="E25" s="224">
        <f>'Loan Amortization 1'!C29+'Loan Amortization 2'!C29+'Loan Amortization 3'!C29+'Existing Loan Amortizations'!B29+'Existing Lines,Notes,CC Amorts'!A29</f>
        <v>0</v>
      </c>
      <c r="F25" s="224">
        <f>'Loan Amortization 1'!C30+'Loan Amortization 2'!C30+'Loan Amortization 3'!C30+'Existing Loan Amortizations'!B30+'Existing Lines,Notes,CC Amorts'!A30</f>
        <v>0</v>
      </c>
      <c r="G25" s="224">
        <f>'Loan Amortization 1'!C31+'Loan Amortization 2'!C31+'Loan Amortization 3'!C31+'Existing Loan Amortizations'!B31+'Existing Lines,Notes,CC Amorts'!A31</f>
        <v>0</v>
      </c>
      <c r="H25" s="224">
        <f>'Loan Amortization 1'!C32+'Loan Amortization 2'!C32+'Loan Amortization 3'!C32+'Existing Loan Amortizations'!B32+'Existing Lines,Notes,CC Amorts'!A32</f>
        <v>0</v>
      </c>
      <c r="I25" s="224">
        <f>'Loan Amortization 1'!C33+'Loan Amortization 2'!C33+'Loan Amortization 3'!C33+'Existing Loan Amortizations'!B33+'Existing Lines,Notes,CC Amorts'!A33</f>
        <v>0</v>
      </c>
      <c r="J25" s="224">
        <f>'Loan Amortization 1'!C34+'Loan Amortization 2'!C34+'Loan Amortization 3'!C34+'Existing Loan Amortizations'!B34+'Existing Lines,Notes,CC Amorts'!A34</f>
        <v>0</v>
      </c>
      <c r="K25" s="224">
        <f>'Loan Amortization 1'!C35+'Loan Amortization 2'!C35+'Loan Amortization 3'!C35+'Existing Loan Amortizations'!B35+'Existing Lines,Notes,CC Amorts'!A35</f>
        <v>0</v>
      </c>
      <c r="L25" s="224">
        <f>'Loan Amortization 1'!C36+'Loan Amortization 2'!C36+'Loan Amortization 3'!C36+'Existing Loan Amortizations'!B36+'Existing Lines,Notes,CC Amorts'!A36</f>
        <v>0</v>
      </c>
      <c r="M25" s="224">
        <f>'Loan Amortization 1'!C37+'Loan Amortization 2'!C37+'Loan Amortization 3'!C37+'Existing Loan Amortizations'!B37+'Existing Lines,Notes,CC Amorts'!A37</f>
        <v>0</v>
      </c>
      <c r="N25" s="194">
        <f t="shared" si="6"/>
        <v>0</v>
      </c>
      <c r="O25" s="83" t="str">
        <f t="shared" si="2"/>
        <v>0.00%</v>
      </c>
    </row>
    <row r="26" spans="1:16">
      <c r="A26" s="5" t="str">
        <f>'YR 1 IS'!A26</f>
        <v xml:space="preserve">    Legal and Professional</v>
      </c>
      <c r="B26" s="429"/>
      <c r="C26" s="219"/>
      <c r="D26" s="219"/>
      <c r="E26" s="219">
        <f t="shared" ref="E26:M26" si="12">D26</f>
        <v>0</v>
      </c>
      <c r="F26" s="219">
        <f t="shared" si="12"/>
        <v>0</v>
      </c>
      <c r="G26" s="219">
        <f t="shared" si="12"/>
        <v>0</v>
      </c>
      <c r="H26" s="219">
        <f t="shared" si="12"/>
        <v>0</v>
      </c>
      <c r="I26" s="219">
        <f t="shared" si="12"/>
        <v>0</v>
      </c>
      <c r="J26" s="219">
        <f t="shared" si="12"/>
        <v>0</v>
      </c>
      <c r="K26" s="219">
        <f t="shared" si="12"/>
        <v>0</v>
      </c>
      <c r="L26" s="219">
        <f t="shared" si="12"/>
        <v>0</v>
      </c>
      <c r="M26" s="219">
        <f t="shared" si="12"/>
        <v>0</v>
      </c>
      <c r="N26" s="128">
        <f t="shared" si="6"/>
        <v>0</v>
      </c>
      <c r="O26" s="83" t="str">
        <f t="shared" si="2"/>
        <v>0.00%</v>
      </c>
    </row>
    <row r="27" spans="1:16">
      <c r="A27" s="5" t="str">
        <f>'YR 1 IS'!A27</f>
        <v xml:space="preserve">    Licenses and Permits</v>
      </c>
      <c r="B27" s="219"/>
      <c r="C27" s="219">
        <f t="shared" ref="C27:M27" si="13">B27</f>
        <v>0</v>
      </c>
      <c r="D27" s="219">
        <f t="shared" si="13"/>
        <v>0</v>
      </c>
      <c r="E27" s="219">
        <f t="shared" si="13"/>
        <v>0</v>
      </c>
      <c r="F27" s="219">
        <f t="shared" si="13"/>
        <v>0</v>
      </c>
      <c r="G27" s="219">
        <f t="shared" si="13"/>
        <v>0</v>
      </c>
      <c r="H27" s="219">
        <f t="shared" si="13"/>
        <v>0</v>
      </c>
      <c r="I27" s="219">
        <f t="shared" si="13"/>
        <v>0</v>
      </c>
      <c r="J27" s="219">
        <f t="shared" si="13"/>
        <v>0</v>
      </c>
      <c r="K27" s="219">
        <f t="shared" si="13"/>
        <v>0</v>
      </c>
      <c r="L27" s="219">
        <f t="shared" si="13"/>
        <v>0</v>
      </c>
      <c r="M27" s="219">
        <f t="shared" si="13"/>
        <v>0</v>
      </c>
      <c r="N27" s="194">
        <f t="shared" si="6"/>
        <v>0</v>
      </c>
      <c r="O27" s="83" t="str">
        <f t="shared" si="2"/>
        <v>0.00%</v>
      </c>
      <c r="P27" s="272" t="s">
        <v>298</v>
      </c>
    </row>
    <row r="28" spans="1:16">
      <c r="A28" s="5" t="str">
        <f>'YR 1 IS'!A28</f>
        <v xml:space="preserve">    Merchant Credit Card Fees</v>
      </c>
      <c r="B28" s="194">
        <f t="shared" ref="B28:M28" si="14">B9*$P$28*$P$30</f>
        <v>0</v>
      </c>
      <c r="C28" s="194">
        <f t="shared" si="14"/>
        <v>0</v>
      </c>
      <c r="D28" s="194">
        <f t="shared" si="14"/>
        <v>0</v>
      </c>
      <c r="E28" s="194">
        <f t="shared" si="14"/>
        <v>0</v>
      </c>
      <c r="F28" s="194">
        <f t="shared" si="14"/>
        <v>0</v>
      </c>
      <c r="G28" s="194">
        <f t="shared" si="14"/>
        <v>0</v>
      </c>
      <c r="H28" s="194">
        <f t="shared" si="14"/>
        <v>0</v>
      </c>
      <c r="I28" s="194">
        <f t="shared" si="14"/>
        <v>0</v>
      </c>
      <c r="J28" s="194">
        <f t="shared" si="14"/>
        <v>0</v>
      </c>
      <c r="K28" s="194">
        <f t="shared" si="14"/>
        <v>0</v>
      </c>
      <c r="L28" s="194">
        <f t="shared" si="14"/>
        <v>0</v>
      </c>
      <c r="M28" s="194">
        <f t="shared" si="14"/>
        <v>0</v>
      </c>
      <c r="N28" s="194">
        <f t="shared" ref="N28:N34" si="15">SUM(B28:M28)</f>
        <v>0</v>
      </c>
      <c r="O28" s="83" t="str">
        <f t="shared" si="2"/>
        <v>0.00%</v>
      </c>
      <c r="P28" s="273"/>
    </row>
    <row r="29" spans="1:16">
      <c r="A29" s="5" t="str">
        <f>'YR 1 IS'!A29</f>
        <v xml:space="preserve">    Miscellaneous</v>
      </c>
      <c r="B29" s="219"/>
      <c r="C29" s="219">
        <f t="shared" ref="C29:M29" si="16">B29</f>
        <v>0</v>
      </c>
      <c r="D29" s="219">
        <f t="shared" si="16"/>
        <v>0</v>
      </c>
      <c r="E29" s="219">
        <f t="shared" si="16"/>
        <v>0</v>
      </c>
      <c r="F29" s="219">
        <f t="shared" si="16"/>
        <v>0</v>
      </c>
      <c r="G29" s="219">
        <f t="shared" si="16"/>
        <v>0</v>
      </c>
      <c r="H29" s="219">
        <f t="shared" si="16"/>
        <v>0</v>
      </c>
      <c r="I29" s="219">
        <f t="shared" si="16"/>
        <v>0</v>
      </c>
      <c r="J29" s="219">
        <f t="shared" si="16"/>
        <v>0</v>
      </c>
      <c r="K29" s="219">
        <f t="shared" si="16"/>
        <v>0</v>
      </c>
      <c r="L29" s="219">
        <f t="shared" si="16"/>
        <v>0</v>
      </c>
      <c r="M29" s="219">
        <f t="shared" si="16"/>
        <v>0</v>
      </c>
      <c r="N29" s="194">
        <f t="shared" si="15"/>
        <v>0</v>
      </c>
      <c r="O29" s="83" t="str">
        <f t="shared" si="2"/>
        <v>0.00%</v>
      </c>
      <c r="P29" s="272" t="s">
        <v>299</v>
      </c>
    </row>
    <row r="30" spans="1:16">
      <c r="A30" s="5" t="str">
        <f>'YR 1 IS'!A30</f>
        <v xml:space="preserve">    Office Supplies</v>
      </c>
      <c r="B30" s="219"/>
      <c r="C30" s="219">
        <f t="shared" ref="C30:M30" si="17">B30</f>
        <v>0</v>
      </c>
      <c r="D30" s="219">
        <f t="shared" si="17"/>
        <v>0</v>
      </c>
      <c r="E30" s="219">
        <f t="shared" si="17"/>
        <v>0</v>
      </c>
      <c r="F30" s="219">
        <f t="shared" si="17"/>
        <v>0</v>
      </c>
      <c r="G30" s="219">
        <f t="shared" si="17"/>
        <v>0</v>
      </c>
      <c r="H30" s="219">
        <f t="shared" si="17"/>
        <v>0</v>
      </c>
      <c r="I30" s="219">
        <f t="shared" si="17"/>
        <v>0</v>
      </c>
      <c r="J30" s="219">
        <f t="shared" si="17"/>
        <v>0</v>
      </c>
      <c r="K30" s="219">
        <f t="shared" si="17"/>
        <v>0</v>
      </c>
      <c r="L30" s="219">
        <f t="shared" si="17"/>
        <v>0</v>
      </c>
      <c r="M30" s="219">
        <f t="shared" si="17"/>
        <v>0</v>
      </c>
      <c r="N30" s="194">
        <f t="shared" si="15"/>
        <v>0</v>
      </c>
      <c r="O30" s="83" t="str">
        <f t="shared" si="2"/>
        <v>0.00%</v>
      </c>
      <c r="P30" s="376"/>
    </row>
    <row r="31" spans="1:16">
      <c r="A31" s="5" t="str">
        <f>'YR 1 IS'!A31</f>
        <v xml:space="preserve">    Officer's Salary</v>
      </c>
      <c r="B31" s="219"/>
      <c r="C31" s="219">
        <f t="shared" ref="C31:M31" si="18">B31</f>
        <v>0</v>
      </c>
      <c r="D31" s="219">
        <f t="shared" si="18"/>
        <v>0</v>
      </c>
      <c r="E31" s="219">
        <f t="shared" si="18"/>
        <v>0</v>
      </c>
      <c r="F31" s="219">
        <f t="shared" si="18"/>
        <v>0</v>
      </c>
      <c r="G31" s="219">
        <f t="shared" si="18"/>
        <v>0</v>
      </c>
      <c r="H31" s="219">
        <f t="shared" si="18"/>
        <v>0</v>
      </c>
      <c r="I31" s="219">
        <f t="shared" si="18"/>
        <v>0</v>
      </c>
      <c r="J31" s="219">
        <f t="shared" si="18"/>
        <v>0</v>
      </c>
      <c r="K31" s="219">
        <f t="shared" si="18"/>
        <v>0</v>
      </c>
      <c r="L31" s="219">
        <f t="shared" si="18"/>
        <v>0</v>
      </c>
      <c r="M31" s="219">
        <f t="shared" si="18"/>
        <v>0</v>
      </c>
      <c r="N31" s="194">
        <f t="shared" si="15"/>
        <v>0</v>
      </c>
      <c r="O31" s="83" t="str">
        <f t="shared" si="2"/>
        <v>0.00%</v>
      </c>
    </row>
    <row r="32" spans="1:16">
      <c r="A32" s="5" t="str">
        <f>'YR 1 IS'!A32</f>
        <v xml:space="preserve">    Outside Services</v>
      </c>
      <c r="B32" s="219"/>
      <c r="C32" s="219">
        <f t="shared" ref="C32:M32" si="19">B32</f>
        <v>0</v>
      </c>
      <c r="D32" s="219">
        <f t="shared" si="19"/>
        <v>0</v>
      </c>
      <c r="E32" s="219">
        <f t="shared" si="19"/>
        <v>0</v>
      </c>
      <c r="F32" s="219">
        <f t="shared" si="19"/>
        <v>0</v>
      </c>
      <c r="G32" s="219">
        <f t="shared" si="19"/>
        <v>0</v>
      </c>
      <c r="H32" s="219">
        <f t="shared" si="19"/>
        <v>0</v>
      </c>
      <c r="I32" s="219">
        <f t="shared" si="19"/>
        <v>0</v>
      </c>
      <c r="J32" s="219">
        <f t="shared" si="19"/>
        <v>0</v>
      </c>
      <c r="K32" s="219">
        <f t="shared" si="19"/>
        <v>0</v>
      </c>
      <c r="L32" s="219">
        <f t="shared" si="19"/>
        <v>0</v>
      </c>
      <c r="M32" s="219">
        <f t="shared" si="19"/>
        <v>0</v>
      </c>
      <c r="N32" s="194">
        <f t="shared" si="15"/>
        <v>0</v>
      </c>
      <c r="O32" s="83" t="str">
        <f t="shared" si="2"/>
        <v>0.00%</v>
      </c>
    </row>
    <row r="33" spans="1:15">
      <c r="A33" s="5" t="str">
        <f>'YR 1 IS'!A33</f>
        <v xml:space="preserve">    Payroll</v>
      </c>
      <c r="B33" s="219"/>
      <c r="C33" s="219">
        <f t="shared" ref="C33:M33" si="20">B33</f>
        <v>0</v>
      </c>
      <c r="D33" s="219">
        <f t="shared" si="20"/>
        <v>0</v>
      </c>
      <c r="E33" s="219">
        <f t="shared" si="20"/>
        <v>0</v>
      </c>
      <c r="F33" s="219">
        <f t="shared" si="20"/>
        <v>0</v>
      </c>
      <c r="G33" s="219">
        <f t="shared" si="20"/>
        <v>0</v>
      </c>
      <c r="H33" s="219">
        <f t="shared" si="20"/>
        <v>0</v>
      </c>
      <c r="I33" s="219">
        <f t="shared" si="20"/>
        <v>0</v>
      </c>
      <c r="J33" s="219">
        <f t="shared" si="20"/>
        <v>0</v>
      </c>
      <c r="K33" s="219">
        <f t="shared" si="20"/>
        <v>0</v>
      </c>
      <c r="L33" s="219">
        <f t="shared" si="20"/>
        <v>0</v>
      </c>
      <c r="M33" s="219">
        <f t="shared" si="20"/>
        <v>0</v>
      </c>
      <c r="N33" s="194">
        <f t="shared" si="15"/>
        <v>0</v>
      </c>
      <c r="O33" s="83" t="str">
        <f t="shared" si="2"/>
        <v>0.00%</v>
      </c>
    </row>
    <row r="34" spans="1:15">
      <c r="A34" s="5" t="str">
        <f>'YR 1 IS'!A34</f>
        <v xml:space="preserve">    Payroll Taxes (12%)</v>
      </c>
      <c r="B34" s="128">
        <f>(B31+B33)*0.12</f>
        <v>0</v>
      </c>
      <c r="C34" s="128">
        <f t="shared" ref="C34:M34" si="21">(C31+C33)*0.12</f>
        <v>0</v>
      </c>
      <c r="D34" s="128">
        <f t="shared" si="21"/>
        <v>0</v>
      </c>
      <c r="E34" s="128">
        <f t="shared" si="21"/>
        <v>0</v>
      </c>
      <c r="F34" s="128">
        <f t="shared" si="21"/>
        <v>0</v>
      </c>
      <c r="G34" s="128">
        <f t="shared" si="21"/>
        <v>0</v>
      </c>
      <c r="H34" s="128">
        <f t="shared" si="21"/>
        <v>0</v>
      </c>
      <c r="I34" s="128">
        <f t="shared" si="21"/>
        <v>0</v>
      </c>
      <c r="J34" s="128">
        <f t="shared" si="21"/>
        <v>0</v>
      </c>
      <c r="K34" s="128">
        <f t="shared" si="21"/>
        <v>0</v>
      </c>
      <c r="L34" s="128">
        <f t="shared" si="21"/>
        <v>0</v>
      </c>
      <c r="M34" s="128">
        <f t="shared" si="21"/>
        <v>0</v>
      </c>
      <c r="N34" s="194">
        <f t="shared" si="15"/>
        <v>0</v>
      </c>
      <c r="O34" s="83" t="str">
        <f t="shared" si="2"/>
        <v>0.00%</v>
      </c>
    </row>
    <row r="35" spans="1:15">
      <c r="A35" s="5" t="str">
        <f>'YR 1 IS'!A35</f>
        <v xml:space="preserve">    Postage</v>
      </c>
      <c r="B35" s="219"/>
      <c r="C35" s="219">
        <f t="shared" ref="C35:M35" si="22">B35</f>
        <v>0</v>
      </c>
      <c r="D35" s="219">
        <f t="shared" si="22"/>
        <v>0</v>
      </c>
      <c r="E35" s="219">
        <f t="shared" si="22"/>
        <v>0</v>
      </c>
      <c r="F35" s="219">
        <f t="shared" si="22"/>
        <v>0</v>
      </c>
      <c r="G35" s="219">
        <f t="shared" si="22"/>
        <v>0</v>
      </c>
      <c r="H35" s="219">
        <f t="shared" si="22"/>
        <v>0</v>
      </c>
      <c r="I35" s="219">
        <f t="shared" si="22"/>
        <v>0</v>
      </c>
      <c r="J35" s="219">
        <f t="shared" si="22"/>
        <v>0</v>
      </c>
      <c r="K35" s="219">
        <f t="shared" si="22"/>
        <v>0</v>
      </c>
      <c r="L35" s="219">
        <f t="shared" si="22"/>
        <v>0</v>
      </c>
      <c r="M35" s="219">
        <f t="shared" si="22"/>
        <v>0</v>
      </c>
      <c r="N35" s="194">
        <f t="shared" ref="N35:N47" si="23">SUM(B35:M35)</f>
        <v>0</v>
      </c>
      <c r="O35" s="83" t="str">
        <f t="shared" si="2"/>
        <v>0.00%</v>
      </c>
    </row>
    <row r="36" spans="1:15">
      <c r="A36" s="5" t="str">
        <f>'YR 1 IS'!A36</f>
        <v xml:space="preserve">    Rent</v>
      </c>
      <c r="B36" s="219"/>
      <c r="C36" s="219">
        <f t="shared" ref="C36:M36" si="24">B36</f>
        <v>0</v>
      </c>
      <c r="D36" s="219">
        <f t="shared" si="24"/>
        <v>0</v>
      </c>
      <c r="E36" s="219">
        <f t="shared" si="24"/>
        <v>0</v>
      </c>
      <c r="F36" s="219">
        <f t="shared" si="24"/>
        <v>0</v>
      </c>
      <c r="G36" s="219">
        <f t="shared" si="24"/>
        <v>0</v>
      </c>
      <c r="H36" s="219">
        <f t="shared" si="24"/>
        <v>0</v>
      </c>
      <c r="I36" s="219">
        <f t="shared" si="24"/>
        <v>0</v>
      </c>
      <c r="J36" s="219">
        <f t="shared" si="24"/>
        <v>0</v>
      </c>
      <c r="K36" s="219">
        <f t="shared" si="24"/>
        <v>0</v>
      </c>
      <c r="L36" s="219">
        <f t="shared" si="24"/>
        <v>0</v>
      </c>
      <c r="M36" s="219">
        <f t="shared" si="24"/>
        <v>0</v>
      </c>
      <c r="N36" s="194">
        <f t="shared" si="23"/>
        <v>0</v>
      </c>
      <c r="O36" s="83" t="str">
        <f t="shared" si="2"/>
        <v>0.00%</v>
      </c>
    </row>
    <row r="37" spans="1:15">
      <c r="A37" s="5" t="str">
        <f>'YR 1 IS'!A37</f>
        <v xml:space="preserve">    Repairs &amp; Maintenance</v>
      </c>
      <c r="B37" s="219"/>
      <c r="C37" s="219">
        <f t="shared" ref="C37:M37" si="25">B37</f>
        <v>0</v>
      </c>
      <c r="D37" s="219">
        <f t="shared" si="25"/>
        <v>0</v>
      </c>
      <c r="E37" s="219">
        <f t="shared" si="25"/>
        <v>0</v>
      </c>
      <c r="F37" s="219">
        <f t="shared" si="25"/>
        <v>0</v>
      </c>
      <c r="G37" s="219">
        <f t="shared" si="25"/>
        <v>0</v>
      </c>
      <c r="H37" s="219">
        <f t="shared" si="25"/>
        <v>0</v>
      </c>
      <c r="I37" s="219">
        <f t="shared" si="25"/>
        <v>0</v>
      </c>
      <c r="J37" s="219">
        <f t="shared" si="25"/>
        <v>0</v>
      </c>
      <c r="K37" s="219">
        <f t="shared" si="25"/>
        <v>0</v>
      </c>
      <c r="L37" s="219">
        <f t="shared" si="25"/>
        <v>0</v>
      </c>
      <c r="M37" s="219">
        <f t="shared" si="25"/>
        <v>0</v>
      </c>
      <c r="N37" s="194">
        <f t="shared" si="23"/>
        <v>0</v>
      </c>
      <c r="O37" s="83" t="str">
        <f t="shared" si="2"/>
        <v>0.00%</v>
      </c>
    </row>
    <row r="38" spans="1:15">
      <c r="A38" s="5" t="str">
        <f>'YR 1 IS'!A38</f>
        <v xml:space="preserve">    Supplies</v>
      </c>
      <c r="B38" s="219"/>
      <c r="C38" s="219">
        <f t="shared" ref="C38:M39" si="26">B38</f>
        <v>0</v>
      </c>
      <c r="D38" s="219">
        <f t="shared" si="26"/>
        <v>0</v>
      </c>
      <c r="E38" s="219">
        <f t="shared" si="26"/>
        <v>0</v>
      </c>
      <c r="F38" s="219">
        <f t="shared" si="26"/>
        <v>0</v>
      </c>
      <c r="G38" s="219">
        <f t="shared" si="26"/>
        <v>0</v>
      </c>
      <c r="H38" s="219">
        <f t="shared" si="26"/>
        <v>0</v>
      </c>
      <c r="I38" s="219">
        <f t="shared" si="26"/>
        <v>0</v>
      </c>
      <c r="J38" s="219">
        <f t="shared" si="26"/>
        <v>0</v>
      </c>
      <c r="K38" s="219">
        <f t="shared" si="26"/>
        <v>0</v>
      </c>
      <c r="L38" s="219">
        <f t="shared" si="26"/>
        <v>0</v>
      </c>
      <c r="M38" s="219">
        <f t="shared" si="26"/>
        <v>0</v>
      </c>
      <c r="N38" s="194">
        <f t="shared" si="23"/>
        <v>0</v>
      </c>
      <c r="O38" s="83" t="str">
        <f t="shared" si="2"/>
        <v>0.00%</v>
      </c>
    </row>
    <row r="39" spans="1:15">
      <c r="A39" s="5" t="str">
        <f>'YR 1 IS'!A39</f>
        <v xml:space="preserve">    Taxes (Real Estate)</v>
      </c>
      <c r="B39" s="219"/>
      <c r="C39" s="219">
        <f t="shared" si="26"/>
        <v>0</v>
      </c>
      <c r="D39" s="219">
        <f t="shared" si="26"/>
        <v>0</v>
      </c>
      <c r="E39" s="219">
        <f t="shared" si="26"/>
        <v>0</v>
      </c>
      <c r="F39" s="219">
        <f t="shared" si="26"/>
        <v>0</v>
      </c>
      <c r="G39" s="219">
        <f t="shared" si="26"/>
        <v>0</v>
      </c>
      <c r="H39" s="219">
        <f t="shared" si="26"/>
        <v>0</v>
      </c>
      <c r="I39" s="219">
        <f t="shared" si="26"/>
        <v>0</v>
      </c>
      <c r="J39" s="219">
        <f t="shared" si="26"/>
        <v>0</v>
      </c>
      <c r="K39" s="219">
        <f t="shared" si="26"/>
        <v>0</v>
      </c>
      <c r="L39" s="219">
        <f t="shared" si="26"/>
        <v>0</v>
      </c>
      <c r="M39" s="219">
        <f t="shared" si="26"/>
        <v>0</v>
      </c>
      <c r="N39" s="194">
        <f t="shared" si="23"/>
        <v>0</v>
      </c>
      <c r="O39" s="83" t="str">
        <f t="shared" si="2"/>
        <v>0.00%</v>
      </c>
    </row>
    <row r="40" spans="1:15">
      <c r="A40" s="5" t="str">
        <f>'YR 1 IS'!A40</f>
        <v xml:space="preserve">    Telephone</v>
      </c>
      <c r="B40" s="219"/>
      <c r="C40" s="219">
        <f t="shared" ref="C40:M40" si="27">B40</f>
        <v>0</v>
      </c>
      <c r="D40" s="219">
        <f t="shared" si="27"/>
        <v>0</v>
      </c>
      <c r="E40" s="219">
        <f t="shared" si="27"/>
        <v>0</v>
      </c>
      <c r="F40" s="219">
        <f t="shared" si="27"/>
        <v>0</v>
      </c>
      <c r="G40" s="219">
        <f t="shared" si="27"/>
        <v>0</v>
      </c>
      <c r="H40" s="219">
        <f t="shared" si="27"/>
        <v>0</v>
      </c>
      <c r="I40" s="219">
        <f t="shared" si="27"/>
        <v>0</v>
      </c>
      <c r="J40" s="219">
        <f t="shared" si="27"/>
        <v>0</v>
      </c>
      <c r="K40" s="219">
        <f t="shared" si="27"/>
        <v>0</v>
      </c>
      <c r="L40" s="219">
        <f t="shared" si="27"/>
        <v>0</v>
      </c>
      <c r="M40" s="219">
        <f t="shared" si="27"/>
        <v>0</v>
      </c>
      <c r="N40" s="194">
        <f t="shared" si="23"/>
        <v>0</v>
      </c>
      <c r="O40" s="83" t="str">
        <f t="shared" si="2"/>
        <v>0.00%</v>
      </c>
    </row>
    <row r="41" spans="1:15">
      <c r="A41" s="5" t="str">
        <f>'YR 1 IS'!A41</f>
        <v xml:space="preserve">    Training &amp; Education</v>
      </c>
      <c r="B41" s="219"/>
      <c r="C41" s="219">
        <f t="shared" ref="C41:M41" si="28">B41</f>
        <v>0</v>
      </c>
      <c r="D41" s="219">
        <f t="shared" si="28"/>
        <v>0</v>
      </c>
      <c r="E41" s="219">
        <f t="shared" si="28"/>
        <v>0</v>
      </c>
      <c r="F41" s="219">
        <f t="shared" si="28"/>
        <v>0</v>
      </c>
      <c r="G41" s="219">
        <f t="shared" si="28"/>
        <v>0</v>
      </c>
      <c r="H41" s="219">
        <f t="shared" si="28"/>
        <v>0</v>
      </c>
      <c r="I41" s="219">
        <f t="shared" si="28"/>
        <v>0</v>
      </c>
      <c r="J41" s="219">
        <f t="shared" si="28"/>
        <v>0</v>
      </c>
      <c r="K41" s="219">
        <f t="shared" si="28"/>
        <v>0</v>
      </c>
      <c r="L41" s="219">
        <f t="shared" si="28"/>
        <v>0</v>
      </c>
      <c r="M41" s="219">
        <f t="shared" si="28"/>
        <v>0</v>
      </c>
      <c r="N41" s="194">
        <f t="shared" si="23"/>
        <v>0</v>
      </c>
      <c r="O41" s="83" t="str">
        <f t="shared" si="2"/>
        <v>0.00%</v>
      </c>
    </row>
    <row r="42" spans="1:15">
      <c r="A42" s="5" t="str">
        <f>'YR 1 IS'!A42</f>
        <v xml:space="preserve">    Travel, Meals &amp; Entertainment</v>
      </c>
      <c r="B42" s="219"/>
      <c r="C42" s="219">
        <f t="shared" ref="C42:M42" si="29">B42</f>
        <v>0</v>
      </c>
      <c r="D42" s="219">
        <f t="shared" si="29"/>
        <v>0</v>
      </c>
      <c r="E42" s="219">
        <f t="shared" si="29"/>
        <v>0</v>
      </c>
      <c r="F42" s="219">
        <f t="shared" si="29"/>
        <v>0</v>
      </c>
      <c r="G42" s="219">
        <f t="shared" si="29"/>
        <v>0</v>
      </c>
      <c r="H42" s="219">
        <f t="shared" si="29"/>
        <v>0</v>
      </c>
      <c r="I42" s="219">
        <f t="shared" si="29"/>
        <v>0</v>
      </c>
      <c r="J42" s="219">
        <f t="shared" si="29"/>
        <v>0</v>
      </c>
      <c r="K42" s="219">
        <f t="shared" si="29"/>
        <v>0</v>
      </c>
      <c r="L42" s="219">
        <f t="shared" si="29"/>
        <v>0</v>
      </c>
      <c r="M42" s="219">
        <f t="shared" si="29"/>
        <v>0</v>
      </c>
      <c r="N42" s="194">
        <f t="shared" si="23"/>
        <v>0</v>
      </c>
      <c r="O42" s="83" t="str">
        <f t="shared" si="2"/>
        <v>0.00%</v>
      </c>
    </row>
    <row r="43" spans="1:15">
      <c r="A43" s="5" t="str">
        <f>'YR 1 IS'!A43</f>
        <v xml:space="preserve">    Uniforms</v>
      </c>
      <c r="B43" s="219"/>
      <c r="C43" s="219">
        <f t="shared" ref="C43:M43" si="30">B43</f>
        <v>0</v>
      </c>
      <c r="D43" s="219">
        <f t="shared" si="30"/>
        <v>0</v>
      </c>
      <c r="E43" s="219">
        <f t="shared" si="30"/>
        <v>0</v>
      </c>
      <c r="F43" s="219">
        <f t="shared" si="30"/>
        <v>0</v>
      </c>
      <c r="G43" s="219">
        <f t="shared" si="30"/>
        <v>0</v>
      </c>
      <c r="H43" s="219">
        <f t="shared" si="30"/>
        <v>0</v>
      </c>
      <c r="I43" s="219">
        <f t="shared" si="30"/>
        <v>0</v>
      </c>
      <c r="J43" s="219">
        <f t="shared" si="30"/>
        <v>0</v>
      </c>
      <c r="K43" s="219">
        <f t="shared" si="30"/>
        <v>0</v>
      </c>
      <c r="L43" s="219">
        <f t="shared" si="30"/>
        <v>0</v>
      </c>
      <c r="M43" s="219">
        <f t="shared" si="30"/>
        <v>0</v>
      </c>
      <c r="N43" s="194">
        <f t="shared" si="23"/>
        <v>0</v>
      </c>
      <c r="O43" s="83" t="str">
        <f t="shared" si="2"/>
        <v>0.00%</v>
      </c>
    </row>
    <row r="44" spans="1:15">
      <c r="A44" s="5" t="str">
        <f>'YR 1 IS'!A44</f>
        <v xml:space="preserve">    Utilities</v>
      </c>
      <c r="B44" s="219"/>
      <c r="C44" s="219">
        <f t="shared" ref="C44:M44" si="31">B44</f>
        <v>0</v>
      </c>
      <c r="D44" s="219">
        <f t="shared" si="31"/>
        <v>0</v>
      </c>
      <c r="E44" s="219">
        <f t="shared" si="31"/>
        <v>0</v>
      </c>
      <c r="F44" s="219">
        <f t="shared" si="31"/>
        <v>0</v>
      </c>
      <c r="G44" s="219">
        <f t="shared" si="31"/>
        <v>0</v>
      </c>
      <c r="H44" s="219">
        <f t="shared" si="31"/>
        <v>0</v>
      </c>
      <c r="I44" s="219">
        <f t="shared" si="31"/>
        <v>0</v>
      </c>
      <c r="J44" s="219">
        <f t="shared" si="31"/>
        <v>0</v>
      </c>
      <c r="K44" s="219">
        <f t="shared" si="31"/>
        <v>0</v>
      </c>
      <c r="L44" s="219">
        <f t="shared" si="31"/>
        <v>0</v>
      </c>
      <c r="M44" s="219">
        <f t="shared" si="31"/>
        <v>0</v>
      </c>
      <c r="N44" s="194">
        <f t="shared" si="23"/>
        <v>0</v>
      </c>
      <c r="O44" s="83" t="str">
        <f t="shared" si="2"/>
        <v>0.00%</v>
      </c>
    </row>
    <row r="45" spans="1:15">
      <c r="A45" s="5" t="str">
        <f>'YR 1 IS'!A45</f>
        <v xml:space="preserve">    Vehicle</v>
      </c>
      <c r="B45" s="219"/>
      <c r="C45" s="219">
        <f t="shared" ref="C45:M45" si="32">B45</f>
        <v>0</v>
      </c>
      <c r="D45" s="219">
        <f t="shared" si="32"/>
        <v>0</v>
      </c>
      <c r="E45" s="219">
        <f t="shared" si="32"/>
        <v>0</v>
      </c>
      <c r="F45" s="219">
        <f t="shared" si="32"/>
        <v>0</v>
      </c>
      <c r="G45" s="219">
        <f t="shared" si="32"/>
        <v>0</v>
      </c>
      <c r="H45" s="219">
        <f t="shared" si="32"/>
        <v>0</v>
      </c>
      <c r="I45" s="219">
        <f t="shared" si="32"/>
        <v>0</v>
      </c>
      <c r="J45" s="219">
        <f t="shared" si="32"/>
        <v>0</v>
      </c>
      <c r="K45" s="219">
        <f t="shared" si="32"/>
        <v>0</v>
      </c>
      <c r="L45" s="219">
        <f t="shared" si="32"/>
        <v>0</v>
      </c>
      <c r="M45" s="219">
        <f t="shared" si="32"/>
        <v>0</v>
      </c>
      <c r="N45" s="194">
        <f t="shared" si="23"/>
        <v>0</v>
      </c>
      <c r="O45" s="83" t="str">
        <f t="shared" si="2"/>
        <v>0.00%</v>
      </c>
    </row>
    <row r="46" spans="1:15">
      <c r="A46" s="5" t="str">
        <f>'YR 1 IS'!A46</f>
        <v xml:space="preserve">    Website</v>
      </c>
      <c r="B46" s="219"/>
      <c r="C46" s="219">
        <f t="shared" ref="C46:M46" si="33">B46</f>
        <v>0</v>
      </c>
      <c r="D46" s="219">
        <f t="shared" si="33"/>
        <v>0</v>
      </c>
      <c r="E46" s="219">
        <f t="shared" si="33"/>
        <v>0</v>
      </c>
      <c r="F46" s="219">
        <f t="shared" si="33"/>
        <v>0</v>
      </c>
      <c r="G46" s="219">
        <f t="shared" si="33"/>
        <v>0</v>
      </c>
      <c r="H46" s="219">
        <f t="shared" si="33"/>
        <v>0</v>
      </c>
      <c r="I46" s="219">
        <f t="shared" si="33"/>
        <v>0</v>
      </c>
      <c r="J46" s="219">
        <f t="shared" si="33"/>
        <v>0</v>
      </c>
      <c r="K46" s="219">
        <f t="shared" si="33"/>
        <v>0</v>
      </c>
      <c r="L46" s="219">
        <f t="shared" si="33"/>
        <v>0</v>
      </c>
      <c r="M46" s="219">
        <f t="shared" si="33"/>
        <v>0</v>
      </c>
      <c r="N46" s="194">
        <f t="shared" si="23"/>
        <v>0</v>
      </c>
      <c r="O46" s="83" t="str">
        <f t="shared" si="2"/>
        <v>0.00%</v>
      </c>
    </row>
    <row r="47" spans="1:15">
      <c r="A47" s="5" t="str">
        <f>'YR 1 IS'!A47</f>
        <v xml:space="preserve">    Vehicle</v>
      </c>
      <c r="B47" s="219"/>
      <c r="C47" s="219">
        <f t="shared" ref="C47:M47" si="34">B47</f>
        <v>0</v>
      </c>
      <c r="D47" s="219">
        <f t="shared" si="34"/>
        <v>0</v>
      </c>
      <c r="E47" s="219">
        <f t="shared" si="34"/>
        <v>0</v>
      </c>
      <c r="F47" s="219">
        <f t="shared" si="34"/>
        <v>0</v>
      </c>
      <c r="G47" s="219">
        <f t="shared" si="34"/>
        <v>0</v>
      </c>
      <c r="H47" s="219">
        <f t="shared" si="34"/>
        <v>0</v>
      </c>
      <c r="I47" s="219">
        <f t="shared" si="34"/>
        <v>0</v>
      </c>
      <c r="J47" s="219">
        <f t="shared" si="34"/>
        <v>0</v>
      </c>
      <c r="K47" s="219">
        <f t="shared" si="34"/>
        <v>0</v>
      </c>
      <c r="L47" s="219">
        <f t="shared" si="34"/>
        <v>0</v>
      </c>
      <c r="M47" s="219">
        <f t="shared" si="34"/>
        <v>0</v>
      </c>
      <c r="N47" s="194">
        <f t="shared" si="23"/>
        <v>0</v>
      </c>
      <c r="O47" s="83" t="str">
        <f t="shared" si="2"/>
        <v>0.00%</v>
      </c>
    </row>
    <row r="48" spans="1:15">
      <c r="A48" s="251" t="s">
        <v>295</v>
      </c>
      <c r="B48" s="219"/>
      <c r="C48" s="219">
        <f t="shared" ref="C48:M48" si="35">B48</f>
        <v>0</v>
      </c>
      <c r="D48" s="219">
        <f t="shared" si="35"/>
        <v>0</v>
      </c>
      <c r="E48" s="219">
        <f t="shared" si="35"/>
        <v>0</v>
      </c>
      <c r="F48" s="219">
        <f t="shared" si="35"/>
        <v>0</v>
      </c>
      <c r="G48" s="219">
        <f t="shared" si="35"/>
        <v>0</v>
      </c>
      <c r="H48" s="219">
        <f t="shared" si="35"/>
        <v>0</v>
      </c>
      <c r="I48" s="219">
        <f t="shared" si="35"/>
        <v>0</v>
      </c>
      <c r="J48" s="219">
        <f t="shared" si="35"/>
        <v>0</v>
      </c>
      <c r="K48" s="219">
        <f t="shared" si="35"/>
        <v>0</v>
      </c>
      <c r="L48" s="219">
        <f t="shared" si="35"/>
        <v>0</v>
      </c>
      <c r="M48" s="219">
        <f t="shared" si="35"/>
        <v>0</v>
      </c>
      <c r="N48" s="194">
        <f>SUM(B48:M48)</f>
        <v>0</v>
      </c>
      <c r="O48" s="83" t="str">
        <f t="shared" si="2"/>
        <v>0.00%</v>
      </c>
    </row>
    <row r="49" spans="1:16">
      <c r="A49" s="251" t="s">
        <v>295</v>
      </c>
      <c r="B49" s="219"/>
      <c r="C49" s="219">
        <f t="shared" ref="C49:M49" si="36">B49</f>
        <v>0</v>
      </c>
      <c r="D49" s="219">
        <f t="shared" si="36"/>
        <v>0</v>
      </c>
      <c r="E49" s="219">
        <f t="shared" si="36"/>
        <v>0</v>
      </c>
      <c r="F49" s="219">
        <f t="shared" si="36"/>
        <v>0</v>
      </c>
      <c r="G49" s="219">
        <f t="shared" si="36"/>
        <v>0</v>
      </c>
      <c r="H49" s="219">
        <f t="shared" si="36"/>
        <v>0</v>
      </c>
      <c r="I49" s="219">
        <f t="shared" si="36"/>
        <v>0</v>
      </c>
      <c r="J49" s="219">
        <f t="shared" si="36"/>
        <v>0</v>
      </c>
      <c r="K49" s="219">
        <f t="shared" si="36"/>
        <v>0</v>
      </c>
      <c r="L49" s="219">
        <f t="shared" si="36"/>
        <v>0</v>
      </c>
      <c r="M49" s="219">
        <f t="shared" si="36"/>
        <v>0</v>
      </c>
      <c r="N49" s="194">
        <f>SUM(B49:M49)</f>
        <v>0</v>
      </c>
      <c r="O49" s="83" t="str">
        <f t="shared" si="2"/>
        <v>0.00%</v>
      </c>
    </row>
    <row r="50" spans="1:16" ht="15.75">
      <c r="A50" s="85" t="s">
        <v>128</v>
      </c>
      <c r="B50" s="152">
        <f t="shared" ref="B50:N50" si="37">SUM(B14:B49)</f>
        <v>0</v>
      </c>
      <c r="C50" s="152">
        <f t="shared" si="37"/>
        <v>0</v>
      </c>
      <c r="D50" s="152">
        <f t="shared" si="37"/>
        <v>0</v>
      </c>
      <c r="E50" s="152">
        <f t="shared" si="37"/>
        <v>0</v>
      </c>
      <c r="F50" s="152">
        <f t="shared" si="37"/>
        <v>0</v>
      </c>
      <c r="G50" s="152">
        <f t="shared" si="37"/>
        <v>0</v>
      </c>
      <c r="H50" s="152">
        <f t="shared" si="37"/>
        <v>0</v>
      </c>
      <c r="I50" s="152">
        <f t="shared" si="37"/>
        <v>0</v>
      </c>
      <c r="J50" s="152">
        <f t="shared" si="37"/>
        <v>0</v>
      </c>
      <c r="K50" s="152">
        <f t="shared" si="37"/>
        <v>0</v>
      </c>
      <c r="L50" s="152">
        <f t="shared" si="37"/>
        <v>0</v>
      </c>
      <c r="M50" s="152">
        <f t="shared" si="37"/>
        <v>0</v>
      </c>
      <c r="N50" s="152">
        <f t="shared" si="37"/>
        <v>0</v>
      </c>
      <c r="O50" s="83" t="str">
        <f>IF($N$9=0, "0.00%",N50/$N$9)</f>
        <v>0.00%</v>
      </c>
    </row>
    <row r="51" spans="1:16" ht="15.75">
      <c r="A51" s="193" t="s">
        <v>2</v>
      </c>
      <c r="B51" s="194">
        <f t="shared" ref="B51:N51" si="38">SUM(B11-B50)</f>
        <v>0</v>
      </c>
      <c r="C51" s="194">
        <f t="shared" si="38"/>
        <v>0</v>
      </c>
      <c r="D51" s="194">
        <f t="shared" si="38"/>
        <v>0</v>
      </c>
      <c r="E51" s="194">
        <f t="shared" si="38"/>
        <v>0</v>
      </c>
      <c r="F51" s="194">
        <f t="shared" si="38"/>
        <v>0</v>
      </c>
      <c r="G51" s="194">
        <f t="shared" si="38"/>
        <v>0</v>
      </c>
      <c r="H51" s="194">
        <f t="shared" si="38"/>
        <v>0</v>
      </c>
      <c r="I51" s="194">
        <f t="shared" si="38"/>
        <v>0</v>
      </c>
      <c r="J51" s="194">
        <f t="shared" si="38"/>
        <v>0</v>
      </c>
      <c r="K51" s="194">
        <f t="shared" si="38"/>
        <v>0</v>
      </c>
      <c r="L51" s="194">
        <f t="shared" si="38"/>
        <v>0</v>
      </c>
      <c r="M51" s="194">
        <f t="shared" si="38"/>
        <v>0</v>
      </c>
      <c r="N51" s="194">
        <f t="shared" si="38"/>
        <v>0</v>
      </c>
      <c r="O51" s="83" t="str">
        <f>IF($N$9=0, "0.00%",N51/$N$9)</f>
        <v>0.00%</v>
      </c>
      <c r="P51" s="63">
        <f>SUM(B51:M51)</f>
        <v>0</v>
      </c>
    </row>
    <row r="52" spans="1:16">
      <c r="A52" s="332" t="s">
        <v>331</v>
      </c>
      <c r="B52" s="346"/>
      <c r="C52" s="346"/>
      <c r="D52" s="346"/>
      <c r="E52" s="346"/>
      <c r="F52" s="346"/>
      <c r="G52" s="346"/>
      <c r="H52" s="346"/>
      <c r="I52" s="346"/>
      <c r="J52" s="346"/>
      <c r="K52" s="346"/>
      <c r="L52" s="346"/>
      <c r="M52" s="346"/>
      <c r="N52" s="202">
        <f>SUM(B52:M52)</f>
        <v>0</v>
      </c>
      <c r="O52" s="83" t="str">
        <f>IF($N$9=0, "0.00%",N52/$N$9)</f>
        <v>0.00%</v>
      </c>
      <c r="P52" s="63"/>
    </row>
    <row r="53" spans="1:16" ht="18">
      <c r="A53" s="193" t="s">
        <v>2</v>
      </c>
      <c r="B53" s="333">
        <f>B51+B52</f>
        <v>0</v>
      </c>
      <c r="C53" s="333">
        <f t="shared" ref="C53:N53" si="39">C51+C52</f>
        <v>0</v>
      </c>
      <c r="D53" s="333">
        <f t="shared" si="39"/>
        <v>0</v>
      </c>
      <c r="E53" s="333">
        <f t="shared" si="39"/>
        <v>0</v>
      </c>
      <c r="F53" s="333">
        <f t="shared" si="39"/>
        <v>0</v>
      </c>
      <c r="G53" s="333">
        <f t="shared" si="39"/>
        <v>0</v>
      </c>
      <c r="H53" s="333">
        <f t="shared" si="39"/>
        <v>0</v>
      </c>
      <c r="I53" s="333">
        <f t="shared" si="39"/>
        <v>0</v>
      </c>
      <c r="J53" s="333">
        <f t="shared" si="39"/>
        <v>0</v>
      </c>
      <c r="K53" s="333">
        <f t="shared" si="39"/>
        <v>0</v>
      </c>
      <c r="L53" s="333">
        <f t="shared" si="39"/>
        <v>0</v>
      </c>
      <c r="M53" s="333">
        <f t="shared" si="39"/>
        <v>0</v>
      </c>
      <c r="N53" s="333">
        <f t="shared" si="39"/>
        <v>0</v>
      </c>
      <c r="O53" s="83" t="str">
        <f>IF($N$9=0, "0.00%",N53/$N$9)</f>
        <v>0.00%</v>
      </c>
    </row>
    <row r="54" spans="1:16" ht="18">
      <c r="A54" s="193"/>
      <c r="B54" s="333"/>
      <c r="C54" s="333"/>
      <c r="D54" s="333"/>
      <c r="E54" s="333"/>
      <c r="F54" s="333"/>
      <c r="G54" s="333"/>
      <c r="H54" s="333"/>
      <c r="I54" s="333"/>
      <c r="J54" s="333"/>
      <c r="K54" s="333"/>
      <c r="L54" s="333"/>
      <c r="M54" s="333"/>
      <c r="N54" s="333"/>
      <c r="O54" s="6"/>
    </row>
    <row r="55" spans="1:16" ht="18">
      <c r="A55" s="1" t="s">
        <v>64</v>
      </c>
      <c r="B55" s="35" t="str">
        <f ca="1">CONCATENATE("The Small Business Development Center (SBDC) has prepared this financial statement as of ", TEXT($A$56,"mm/dd/yyyy")," based on information and assumptions provided by management. Neither the SBDC")</f>
        <v>The Small Business Development Center (SBDC) has prepared this financial statement as of 10/26/2020 based on information and assumptions provided by management. Neither the SBDC</v>
      </c>
      <c r="C55" s="40"/>
      <c r="D55" s="40"/>
      <c r="E55" s="40"/>
      <c r="F55" s="40"/>
      <c r="G55" s="40"/>
      <c r="H55" s="40"/>
      <c r="I55" s="66"/>
      <c r="J55" s="40"/>
      <c r="K55" s="1"/>
      <c r="L55" s="1"/>
      <c r="M55" s="1"/>
      <c r="N55" s="4"/>
    </row>
    <row r="56" spans="1:16">
      <c r="A56" s="79">
        <f ca="1">NOW()</f>
        <v>44130.433104398151</v>
      </c>
      <c r="B56" s="35" t="s">
        <v>76</v>
      </c>
      <c r="C56" s="12"/>
      <c r="D56" s="12"/>
      <c r="E56" s="12"/>
      <c r="F56" s="12"/>
      <c r="G56" s="12"/>
      <c r="H56" s="12"/>
      <c r="I56" s="12"/>
      <c r="J56" s="12"/>
    </row>
    <row r="57" spans="1:16">
      <c r="B57" s="40"/>
      <c r="C57" s="40"/>
      <c r="D57" s="40"/>
      <c r="E57" s="40"/>
      <c r="F57" s="40"/>
      <c r="G57" s="40"/>
      <c r="H57" s="40"/>
      <c r="I57" s="40"/>
      <c r="J57" s="40"/>
    </row>
    <row r="58" spans="1:16">
      <c r="C58" s="12"/>
      <c r="D58" s="12"/>
      <c r="E58" s="12"/>
      <c r="F58" s="12"/>
      <c r="G58" s="12"/>
      <c r="H58" s="12"/>
      <c r="I58" s="12"/>
      <c r="J58" s="12"/>
    </row>
    <row r="64" spans="1:16">
      <c r="A64" s="1"/>
      <c r="B64" s="3"/>
      <c r="C64" s="3"/>
      <c r="D64" s="3"/>
      <c r="E64" s="3"/>
      <c r="F64" s="3"/>
      <c r="G64" s="3"/>
      <c r="H64" s="3"/>
      <c r="I64" s="3"/>
      <c r="J64" s="3"/>
      <c r="K64" s="3"/>
      <c r="L64" s="3"/>
      <c r="M64" s="3"/>
    </row>
    <row r="65" spans="1:3">
      <c r="A65" s="1"/>
      <c r="B65" s="3"/>
      <c r="C65" s="3"/>
    </row>
    <row r="66" spans="1:3">
      <c r="A66" s="1"/>
      <c r="B66" s="3"/>
      <c r="C66" s="3"/>
    </row>
    <row r="67" spans="1:3">
      <c r="A67" s="1"/>
      <c r="B67" s="3"/>
      <c r="C67" s="3"/>
    </row>
    <row r="68" spans="1:3">
      <c r="A68" s="1"/>
      <c r="B68" s="3"/>
      <c r="C68" s="3"/>
    </row>
    <row r="69" spans="1:3">
      <c r="A69" s="1"/>
      <c r="B69" s="3"/>
      <c r="C69" s="3"/>
    </row>
    <row r="70" spans="1:3">
      <c r="A70" s="1"/>
      <c r="B70" s="3"/>
      <c r="C70" s="3"/>
    </row>
    <row r="71" spans="1:3">
      <c r="A71" s="1"/>
      <c r="B71" s="3"/>
      <c r="C71" s="3"/>
    </row>
    <row r="72" spans="1:3">
      <c r="A72" s="1"/>
      <c r="B72" s="3"/>
      <c r="C72" s="3"/>
    </row>
    <row r="73" spans="1:3">
      <c r="A73" s="1"/>
      <c r="B73" s="3"/>
      <c r="C73" s="3"/>
    </row>
    <row r="74" spans="1:3">
      <c r="A74" s="1"/>
      <c r="B74" s="3"/>
      <c r="C74" s="3"/>
    </row>
    <row r="75" spans="1:3">
      <c r="A75" s="1"/>
      <c r="B75" s="3"/>
      <c r="C75" s="3"/>
    </row>
    <row r="76" spans="1:3">
      <c r="A76" s="1"/>
      <c r="B76" s="3"/>
      <c r="C76" s="3"/>
    </row>
    <row r="78" spans="1:3">
      <c r="A78" s="1"/>
      <c r="B78" s="3"/>
      <c r="C78" s="3"/>
    </row>
    <row r="79" spans="1:3">
      <c r="A79" s="1"/>
      <c r="B79" s="3"/>
      <c r="C79" s="3"/>
    </row>
    <row r="80" spans="1:3">
      <c r="A80" s="1"/>
      <c r="B80" s="3"/>
      <c r="C80" s="3"/>
    </row>
    <row r="83" spans="1:3">
      <c r="A83" s="1"/>
      <c r="B83" s="3"/>
      <c r="C83" s="3"/>
    </row>
    <row r="84" spans="1:3">
      <c r="A84" s="1"/>
      <c r="B84" s="3"/>
      <c r="C84" s="3"/>
    </row>
    <row r="85" spans="1:3">
      <c r="A85" s="1"/>
      <c r="B85" s="3"/>
      <c r="C85" s="3"/>
    </row>
    <row r="86" spans="1:3">
      <c r="A86" s="1"/>
      <c r="B86" s="3"/>
      <c r="C86" s="3"/>
    </row>
    <row r="87" spans="1:3">
      <c r="A87" s="1"/>
      <c r="B87" s="3"/>
      <c r="C87" s="3"/>
    </row>
    <row r="88" spans="1:3">
      <c r="A88" s="1"/>
      <c r="B88" s="3"/>
      <c r="C88" s="3"/>
    </row>
    <row r="89" spans="1:3">
      <c r="A89" s="1"/>
      <c r="B89" s="3"/>
      <c r="C89" s="3"/>
    </row>
    <row r="90" spans="1:3">
      <c r="A90" s="1"/>
      <c r="B90" s="3"/>
      <c r="C90" s="3"/>
    </row>
    <row r="91" spans="1:3">
      <c r="A91" s="1"/>
      <c r="B91" s="3"/>
      <c r="C91" s="3"/>
    </row>
    <row r="92" spans="1:3">
      <c r="A92" s="1"/>
      <c r="B92" s="3"/>
      <c r="C92" s="3"/>
    </row>
  </sheetData>
  <sheetProtection password="8D63" sheet="1" formatCells="0" formatColumns="0" formatRows="0" insertColumns="0" insertRows="0"/>
  <printOptions horizontalCentered="1" verticalCentered="1"/>
  <pageMargins left="0.25" right="0.25" top="0.25" bottom="0.25" header="0" footer="0"/>
  <pageSetup scale="62" orientation="landscape" horizontalDpi="1200" verticalDpi="1200" r:id="rId1"/>
  <headerFooter>
    <oddFooter>&amp;L&amp;8Template material is licensed under the Creative Commons License.&amp;C&amp;8http://creativecommons.org/licenses/by-nc-sa/3.0/legalcode&amp;R&amp;8Templates created by UMD Center for Economic Development, 
Jennifer Pontinen, Jenny Herman and Richard Braun.</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pageSetUpPr fitToPage="1"/>
  </sheetPr>
  <dimension ref="A1:O53"/>
  <sheetViews>
    <sheetView topLeftCell="A34" zoomScale="85" zoomScaleNormal="85" workbookViewId="0">
      <selection activeCell="C10" sqref="C10"/>
    </sheetView>
  </sheetViews>
  <sheetFormatPr defaultColWidth="11.5546875" defaultRowHeight="14.25"/>
  <cols>
    <col min="1" max="1" width="24.33203125" style="88" customWidth="1"/>
    <col min="2" max="2" width="12.33203125" style="88" bestFit="1" customWidth="1"/>
    <col min="3" max="16384" width="11.5546875" style="88"/>
  </cols>
  <sheetData>
    <row r="1" spans="1:15" ht="18">
      <c r="A1" s="94" t="str">
        <f>'Sources &amp; Uses'!A1</f>
        <v>Company Name Here</v>
      </c>
      <c r="D1" s="216"/>
      <c r="E1" s="217"/>
    </row>
    <row r="2" spans="1:15" ht="15.75">
      <c r="A2" s="93" t="s">
        <v>95</v>
      </c>
      <c r="B2" s="93"/>
      <c r="C2" s="93"/>
      <c r="D2" s="93"/>
      <c r="E2" s="93"/>
      <c r="F2" s="93"/>
      <c r="G2" s="93"/>
      <c r="H2" s="93"/>
      <c r="I2" s="93"/>
      <c r="J2" s="93"/>
      <c r="K2" s="93"/>
      <c r="L2" s="93"/>
      <c r="M2" s="93"/>
      <c r="N2" s="93"/>
    </row>
    <row r="3" spans="1:15" ht="15.75">
      <c r="A3" s="99" t="str">
        <f>'YR2 IS'!A3</f>
        <v>Year 2</v>
      </c>
      <c r="B3" s="93"/>
      <c r="C3" s="93"/>
      <c r="D3" s="93"/>
      <c r="E3" s="93"/>
      <c r="F3" s="93"/>
      <c r="G3" s="93"/>
      <c r="H3" s="93"/>
      <c r="I3" s="93"/>
      <c r="J3" s="93"/>
      <c r="K3" s="93"/>
      <c r="L3" s="93"/>
      <c r="M3" s="93"/>
      <c r="N3" s="93"/>
    </row>
    <row r="5" spans="1:15" ht="15.75">
      <c r="B5" s="92"/>
      <c r="C5" s="119" t="s">
        <v>7</v>
      </c>
      <c r="D5" s="119" t="s">
        <v>8</v>
      </c>
      <c r="E5" s="119" t="s">
        <v>9</v>
      </c>
      <c r="F5" s="119" t="s">
        <v>10</v>
      </c>
      <c r="G5" s="119" t="s">
        <v>11</v>
      </c>
      <c r="H5" s="119" t="s">
        <v>12</v>
      </c>
      <c r="I5" s="119" t="s">
        <v>13</v>
      </c>
      <c r="J5" s="119" t="s">
        <v>35</v>
      </c>
      <c r="K5" s="119" t="s">
        <v>3</v>
      </c>
      <c r="L5" s="119" t="s">
        <v>4</v>
      </c>
      <c r="M5" s="119" t="s">
        <v>5</v>
      </c>
      <c r="N5" s="119" t="s">
        <v>6</v>
      </c>
      <c r="O5" s="121" t="s">
        <v>14</v>
      </c>
    </row>
    <row r="6" spans="1:15">
      <c r="A6" s="88" t="str">
        <f>'YR 1 CF'!A6</f>
        <v>Net Income Before Taxes</v>
      </c>
      <c r="C6" s="149">
        <f>'YR2 IS'!B53</f>
        <v>0</v>
      </c>
      <c r="D6" s="149">
        <f>'YR2 IS'!C53</f>
        <v>0</v>
      </c>
      <c r="E6" s="149">
        <f>'YR2 IS'!D53</f>
        <v>0</v>
      </c>
      <c r="F6" s="149">
        <f>'YR2 IS'!E53</f>
        <v>0</v>
      </c>
      <c r="G6" s="149">
        <f>'YR2 IS'!F53</f>
        <v>0</v>
      </c>
      <c r="H6" s="149">
        <f>'YR2 IS'!G53</f>
        <v>0</v>
      </c>
      <c r="I6" s="149">
        <f>'YR2 IS'!H53</f>
        <v>0</v>
      </c>
      <c r="J6" s="149">
        <f>'YR2 IS'!I53</f>
        <v>0</v>
      </c>
      <c r="K6" s="149">
        <f>'YR2 IS'!J53</f>
        <v>0</v>
      </c>
      <c r="L6" s="149">
        <f>'YR2 IS'!K53</f>
        <v>0</v>
      </c>
      <c r="M6" s="149">
        <f>'YR2 IS'!L53</f>
        <v>0</v>
      </c>
      <c r="N6" s="149">
        <f>'YR2 IS'!M53</f>
        <v>0</v>
      </c>
      <c r="O6" s="149">
        <f>SUM(C6:N6)</f>
        <v>0</v>
      </c>
    </row>
    <row r="7" spans="1:15">
      <c r="A7" s="88" t="str">
        <f>'YR 1 CF'!A7</f>
        <v>Depreciation</v>
      </c>
      <c r="C7" s="149">
        <f>'YR2 IS'!B18</f>
        <v>0</v>
      </c>
      <c r="D7" s="149">
        <f>'YR2 IS'!C18</f>
        <v>0</v>
      </c>
      <c r="E7" s="149">
        <f>'YR2 IS'!D18</f>
        <v>0</v>
      </c>
      <c r="F7" s="149">
        <f>'YR2 IS'!E18</f>
        <v>0</v>
      </c>
      <c r="G7" s="149">
        <f>'YR2 IS'!F18</f>
        <v>0</v>
      </c>
      <c r="H7" s="149">
        <f>'YR2 IS'!G18</f>
        <v>0</v>
      </c>
      <c r="I7" s="149">
        <f>'YR2 IS'!H18</f>
        <v>0</v>
      </c>
      <c r="J7" s="149">
        <f>'YR2 IS'!I18</f>
        <v>0</v>
      </c>
      <c r="K7" s="149">
        <f>'YR2 IS'!J18</f>
        <v>0</v>
      </c>
      <c r="L7" s="149">
        <f>'YR2 IS'!K18</f>
        <v>0</v>
      </c>
      <c r="M7" s="149">
        <f>'YR2 IS'!L18</f>
        <v>0</v>
      </c>
      <c r="N7" s="149">
        <f>'YR2 IS'!M18</f>
        <v>0</v>
      </c>
      <c r="O7" s="149">
        <f t="shared" ref="O7:O18" si="0">SUM(C7:N7)</f>
        <v>0</v>
      </c>
    </row>
    <row r="8" spans="1:15">
      <c r="A8" s="88" t="str">
        <f>'YR 1 CF'!A8</f>
        <v>Amortization</v>
      </c>
      <c r="C8" s="149">
        <f>'YR2 IS'!B16</f>
        <v>0</v>
      </c>
      <c r="D8" s="149">
        <f>'YR2 IS'!C16</f>
        <v>0</v>
      </c>
      <c r="E8" s="149">
        <f>'YR2 IS'!D16</f>
        <v>0</v>
      </c>
      <c r="F8" s="149">
        <f>'YR2 IS'!E16</f>
        <v>0</v>
      </c>
      <c r="G8" s="149">
        <f>'YR2 IS'!F16</f>
        <v>0</v>
      </c>
      <c r="H8" s="149">
        <f>'YR2 IS'!G16</f>
        <v>0</v>
      </c>
      <c r="I8" s="149">
        <f>'YR2 IS'!H16</f>
        <v>0</v>
      </c>
      <c r="J8" s="149">
        <f>'YR2 IS'!I16</f>
        <v>0</v>
      </c>
      <c r="K8" s="149">
        <f>'YR2 IS'!J16</f>
        <v>0</v>
      </c>
      <c r="L8" s="149">
        <f>'YR2 IS'!K16</f>
        <v>0</v>
      </c>
      <c r="M8" s="149">
        <f>'YR2 IS'!L16</f>
        <v>0</v>
      </c>
      <c r="N8" s="149">
        <f>'YR2 IS'!M16</f>
        <v>0</v>
      </c>
      <c r="O8" s="149">
        <f t="shared" si="0"/>
        <v>0</v>
      </c>
    </row>
    <row r="9" spans="1:15">
      <c r="A9" s="88" t="str">
        <f>'YR 1 CF'!A9</f>
        <v>Accounts Receivable</v>
      </c>
      <c r="B9" s="89" t="s">
        <v>99</v>
      </c>
      <c r="C9" s="149">
        <f>'YR 2 BS'!C8-'YR 2 BS'!D8</f>
        <v>0</v>
      </c>
      <c r="D9" s="149">
        <f>'YR 2 BS'!D8-'YR 2 BS'!E8</f>
        <v>0</v>
      </c>
      <c r="E9" s="149">
        <f>'YR 2 BS'!E8-'YR 2 BS'!F8</f>
        <v>0</v>
      </c>
      <c r="F9" s="149">
        <f>'YR 2 BS'!F8-'YR 2 BS'!G8</f>
        <v>0</v>
      </c>
      <c r="G9" s="149">
        <f>'YR 2 BS'!G8-'YR 2 BS'!H8</f>
        <v>0</v>
      </c>
      <c r="H9" s="149">
        <f>'YR 2 BS'!H8-'YR 2 BS'!I8</f>
        <v>0</v>
      </c>
      <c r="I9" s="149">
        <f>'YR 2 BS'!I8-'YR 2 BS'!J8</f>
        <v>0</v>
      </c>
      <c r="J9" s="149">
        <f>'YR 2 BS'!J8-'YR 2 BS'!K8</f>
        <v>0</v>
      </c>
      <c r="K9" s="149">
        <f>'YR 2 BS'!K8-'YR 2 BS'!L8</f>
        <v>0</v>
      </c>
      <c r="L9" s="149">
        <f>'YR 2 BS'!L8-'YR 2 BS'!M8</f>
        <v>0</v>
      </c>
      <c r="M9" s="149">
        <f>'YR 2 BS'!M8-'YR 2 BS'!N8</f>
        <v>0</v>
      </c>
      <c r="N9" s="149">
        <f>'YR 2 BS'!N8-'YR 2 BS'!O8</f>
        <v>0</v>
      </c>
      <c r="O9" s="149">
        <f t="shared" si="0"/>
        <v>0</v>
      </c>
    </row>
    <row r="10" spans="1:15">
      <c r="A10" s="88" t="str">
        <f>'YR 1 CF'!A10</f>
        <v>Inventory</v>
      </c>
      <c r="B10" s="89" t="s">
        <v>99</v>
      </c>
      <c r="C10" s="190">
        <f>'YR 2 BS'!C10-'YR 2 BS'!D10</f>
        <v>0</v>
      </c>
      <c r="D10" s="190">
        <f>'YR 2 BS'!D10-'YR 2 BS'!E10</f>
        <v>0</v>
      </c>
      <c r="E10" s="190">
        <f>'YR 2 BS'!E10-'YR 2 BS'!F10</f>
        <v>0</v>
      </c>
      <c r="F10" s="190">
        <f>'YR 2 BS'!F10-'YR 2 BS'!G10</f>
        <v>0</v>
      </c>
      <c r="G10" s="190">
        <f>'YR 2 BS'!G10-'YR 2 BS'!H10</f>
        <v>0</v>
      </c>
      <c r="H10" s="190">
        <f>'YR 2 BS'!H10-'YR 2 BS'!I10</f>
        <v>0</v>
      </c>
      <c r="I10" s="190">
        <f>'YR 2 BS'!I10-'YR 2 BS'!J10</f>
        <v>0</v>
      </c>
      <c r="J10" s="190">
        <f>'YR 2 BS'!J10-'YR 2 BS'!K10</f>
        <v>0</v>
      </c>
      <c r="K10" s="190">
        <f>'YR 2 BS'!K10-'YR 2 BS'!L10</f>
        <v>0</v>
      </c>
      <c r="L10" s="190">
        <f>'YR 2 BS'!L10-'YR 2 BS'!M10</f>
        <v>0</v>
      </c>
      <c r="M10" s="190">
        <f>'YR 2 BS'!M10-'YR 2 BS'!N10</f>
        <v>0</v>
      </c>
      <c r="N10" s="190">
        <f>'YR 2 BS'!N10-'YR 2 BS'!O10</f>
        <v>0</v>
      </c>
      <c r="O10" s="149">
        <f t="shared" si="0"/>
        <v>0</v>
      </c>
    </row>
    <row r="11" spans="1:15">
      <c r="A11" s="88" t="str">
        <f>'YR 1 CF'!A11</f>
        <v>Notes Receivable</v>
      </c>
      <c r="B11" s="89" t="s">
        <v>99</v>
      </c>
      <c r="C11" s="221"/>
      <c r="D11" s="221"/>
      <c r="E11" s="221"/>
      <c r="F11" s="221"/>
      <c r="G11" s="221"/>
      <c r="H11" s="221"/>
      <c r="I11" s="221"/>
      <c r="J11" s="221"/>
      <c r="K11" s="221"/>
      <c r="L11" s="221"/>
      <c r="M11" s="221"/>
      <c r="N11" s="221"/>
      <c r="O11" s="149">
        <f t="shared" si="0"/>
        <v>0</v>
      </c>
    </row>
    <row r="12" spans="1:15">
      <c r="A12" s="88" t="str">
        <f>'YR 1 CF'!A12</f>
        <v>Other Current Assets</v>
      </c>
      <c r="B12" s="89" t="s">
        <v>99</v>
      </c>
      <c r="C12" s="221"/>
      <c r="D12" s="221"/>
      <c r="E12" s="221"/>
      <c r="F12" s="221"/>
      <c r="G12" s="221"/>
      <c r="H12" s="221"/>
      <c r="I12" s="221"/>
      <c r="J12" s="221"/>
      <c r="K12" s="221"/>
      <c r="L12" s="221"/>
      <c r="M12" s="221"/>
      <c r="N12" s="221"/>
      <c r="O12" s="149">
        <f t="shared" si="0"/>
        <v>0</v>
      </c>
    </row>
    <row r="13" spans="1:15">
      <c r="A13" s="88" t="str">
        <f>'YR 1 CF'!A13</f>
        <v>Accounts Payable</v>
      </c>
      <c r="B13" s="89" t="s">
        <v>103</v>
      </c>
      <c r="C13" s="149">
        <f>'YR 2 BS'!D40-'YR 2 BS'!C40</f>
        <v>0</v>
      </c>
      <c r="D13" s="149">
        <f>'YR 2 BS'!E40-'YR 2 BS'!D40</f>
        <v>0</v>
      </c>
      <c r="E13" s="149">
        <f>'YR 2 BS'!F40-'YR 2 BS'!E40</f>
        <v>0</v>
      </c>
      <c r="F13" s="149">
        <f>'YR 2 BS'!G40-'YR 2 BS'!F40</f>
        <v>0</v>
      </c>
      <c r="G13" s="149">
        <f>'YR 2 BS'!H40-'YR 2 BS'!G40</f>
        <v>0</v>
      </c>
      <c r="H13" s="149">
        <f>'YR 2 BS'!I40-'YR 2 BS'!H40</f>
        <v>0</v>
      </c>
      <c r="I13" s="149">
        <f>'YR 2 BS'!J40-'YR 2 BS'!I40</f>
        <v>0</v>
      </c>
      <c r="J13" s="149">
        <f>'YR 2 BS'!K40-'YR 2 BS'!J40</f>
        <v>0</v>
      </c>
      <c r="K13" s="149">
        <f>'YR 2 BS'!L40-'YR 2 BS'!K40</f>
        <v>0</v>
      </c>
      <c r="L13" s="149">
        <f>'YR 2 BS'!M40-'YR 2 BS'!L40</f>
        <v>0</v>
      </c>
      <c r="M13" s="149">
        <f>'YR 2 BS'!N40-'YR 2 BS'!M40</f>
        <v>0</v>
      </c>
      <c r="N13" s="149">
        <f>'YR 2 BS'!O40-'YR 2 BS'!N40</f>
        <v>0</v>
      </c>
      <c r="O13" s="149">
        <f t="shared" si="0"/>
        <v>0</v>
      </c>
    </row>
    <row r="14" spans="1:15">
      <c r="A14" s="88" t="str">
        <f>'YR 1 CF'!A14</f>
        <v>Accrued Payroll Tax Liabilities</v>
      </c>
      <c r="B14" s="89" t="s">
        <v>103</v>
      </c>
      <c r="C14" s="149">
        <f>'YR 2 BS'!D36-'YR 2 BS'!C36</f>
        <v>0</v>
      </c>
      <c r="D14" s="149">
        <f>'YR 2 BS'!E36-'YR 2 BS'!D36</f>
        <v>0</v>
      </c>
      <c r="E14" s="149">
        <f>'YR 2 BS'!F36-'YR 2 BS'!E36</f>
        <v>0</v>
      </c>
      <c r="F14" s="149">
        <f>'YR 2 BS'!G36-'YR 2 BS'!F36</f>
        <v>0</v>
      </c>
      <c r="G14" s="149">
        <f>'YR 2 BS'!H36-'YR 2 BS'!G36</f>
        <v>0</v>
      </c>
      <c r="H14" s="149">
        <f>'YR 2 BS'!I36-'YR 2 BS'!H36</f>
        <v>0</v>
      </c>
      <c r="I14" s="149">
        <f>'YR 2 BS'!J36-'YR 2 BS'!I36</f>
        <v>0</v>
      </c>
      <c r="J14" s="149">
        <f>'YR 2 BS'!K36-'YR 2 BS'!J36</f>
        <v>0</v>
      </c>
      <c r="K14" s="149">
        <f>'YR 2 BS'!L36-'YR 2 BS'!K36</f>
        <v>0</v>
      </c>
      <c r="L14" s="149">
        <f>'YR 2 BS'!M36-'YR 2 BS'!L36</f>
        <v>0</v>
      </c>
      <c r="M14" s="149">
        <f>'YR 2 BS'!N36-'YR 2 BS'!M36</f>
        <v>0</v>
      </c>
      <c r="N14" s="149">
        <f>'YR 2 BS'!O36-'YR 2 BS'!N36</f>
        <v>0</v>
      </c>
      <c r="O14" s="149">
        <f t="shared" si="0"/>
        <v>0</v>
      </c>
    </row>
    <row r="15" spans="1:15">
      <c r="A15" s="88" t="str">
        <f>'YR 1 CF'!A15</f>
        <v>Accrued Sales Tax Liabilities</v>
      </c>
      <c r="B15" s="89" t="s">
        <v>103</v>
      </c>
      <c r="C15" s="221"/>
      <c r="D15" s="221"/>
      <c r="E15" s="221"/>
      <c r="F15" s="221"/>
      <c r="G15" s="221"/>
      <c r="H15" s="221"/>
      <c r="I15" s="221"/>
      <c r="J15" s="221"/>
      <c r="K15" s="221"/>
      <c r="L15" s="221"/>
      <c r="M15" s="221"/>
      <c r="N15" s="221"/>
      <c r="O15" s="149">
        <f t="shared" si="0"/>
        <v>0</v>
      </c>
    </row>
    <row r="16" spans="1:15">
      <c r="A16" s="88" t="str">
        <f>'YR 1 CF'!A16</f>
        <v>Income Tax Payable</v>
      </c>
      <c r="B16" s="89" t="s">
        <v>103</v>
      </c>
      <c r="C16" s="221"/>
      <c r="D16" s="221"/>
      <c r="E16" s="221"/>
      <c r="F16" s="221"/>
      <c r="G16" s="221"/>
      <c r="H16" s="221"/>
      <c r="I16" s="221"/>
      <c r="J16" s="221"/>
      <c r="K16" s="221"/>
      <c r="L16" s="221"/>
      <c r="M16" s="221"/>
      <c r="N16" s="221"/>
      <c r="O16" s="149">
        <f t="shared" si="0"/>
        <v>0</v>
      </c>
    </row>
    <row r="17" spans="1:15">
      <c r="A17" s="88" t="str">
        <f>'YR 1 CF'!A17</f>
        <v>Other Current Liabilities</v>
      </c>
      <c r="B17" s="89" t="s">
        <v>103</v>
      </c>
      <c r="C17" s="221"/>
      <c r="D17" s="221"/>
      <c r="E17" s="221"/>
      <c r="F17" s="221"/>
      <c r="G17" s="221"/>
      <c r="H17" s="221"/>
      <c r="I17" s="221"/>
      <c r="J17" s="221"/>
      <c r="K17" s="221"/>
      <c r="L17" s="221"/>
      <c r="M17" s="221"/>
      <c r="N17" s="221"/>
      <c r="O17" s="149">
        <f t="shared" si="0"/>
        <v>0</v>
      </c>
    </row>
    <row r="18" spans="1:15">
      <c r="B18" s="89"/>
      <c r="C18" s="149"/>
      <c r="D18" s="149"/>
      <c r="E18" s="149"/>
      <c r="F18" s="149"/>
      <c r="G18" s="149"/>
      <c r="H18" s="149"/>
      <c r="I18" s="149"/>
      <c r="J18" s="149"/>
      <c r="K18" s="149"/>
      <c r="L18" s="149"/>
      <c r="M18" s="149"/>
      <c r="N18" s="149"/>
      <c r="O18" s="149">
        <f t="shared" si="0"/>
        <v>0</v>
      </c>
    </row>
    <row r="19" spans="1:15" ht="15">
      <c r="A19" s="122" t="s">
        <v>106</v>
      </c>
      <c r="B19" s="123"/>
      <c r="C19" s="150">
        <f t="shared" ref="C19:N19" si="1">SUM(C6:C17)</f>
        <v>0</v>
      </c>
      <c r="D19" s="150">
        <f t="shared" si="1"/>
        <v>0</v>
      </c>
      <c r="E19" s="150">
        <f t="shared" si="1"/>
        <v>0</v>
      </c>
      <c r="F19" s="150">
        <f t="shared" si="1"/>
        <v>0</v>
      </c>
      <c r="G19" s="150">
        <f t="shared" si="1"/>
        <v>0</v>
      </c>
      <c r="H19" s="150">
        <f t="shared" si="1"/>
        <v>0</v>
      </c>
      <c r="I19" s="150">
        <f t="shared" si="1"/>
        <v>0</v>
      </c>
      <c r="J19" s="150">
        <f t="shared" si="1"/>
        <v>0</v>
      </c>
      <c r="K19" s="150">
        <f t="shared" si="1"/>
        <v>0</v>
      </c>
      <c r="L19" s="150">
        <f t="shared" si="1"/>
        <v>0</v>
      </c>
      <c r="M19" s="150">
        <f t="shared" si="1"/>
        <v>0</v>
      </c>
      <c r="N19" s="150">
        <f t="shared" si="1"/>
        <v>0</v>
      </c>
      <c r="O19" s="150">
        <f>SUM(O6:O18)</f>
        <v>0</v>
      </c>
    </row>
    <row r="20" spans="1:15">
      <c r="B20" s="89"/>
      <c r="C20" s="149"/>
      <c r="D20" s="149"/>
      <c r="E20" s="149"/>
      <c r="F20" s="149"/>
      <c r="G20" s="149"/>
      <c r="H20" s="149"/>
      <c r="I20" s="149"/>
      <c r="J20" s="149"/>
      <c r="K20" s="149"/>
      <c r="L20" s="149"/>
      <c r="M20" s="149"/>
      <c r="N20" s="149"/>
      <c r="O20" s="149"/>
    </row>
    <row r="21" spans="1:15">
      <c r="A21" s="88" t="str">
        <f>'YR 1 CF'!A21</f>
        <v>Marketable Securities/LT</v>
      </c>
      <c r="B21" s="89" t="s">
        <v>99</v>
      </c>
      <c r="C21" s="221"/>
      <c r="D21" s="221"/>
      <c r="E21" s="221"/>
      <c r="F21" s="221"/>
      <c r="G21" s="221"/>
      <c r="H21" s="221"/>
      <c r="I21" s="221"/>
      <c r="J21" s="221"/>
      <c r="K21" s="221"/>
      <c r="L21" s="221"/>
      <c r="M21" s="221"/>
      <c r="N21" s="221"/>
      <c r="O21" s="149">
        <f>SUM(C21:N21)</f>
        <v>0</v>
      </c>
    </row>
    <row r="22" spans="1:15">
      <c r="A22" s="88" t="str">
        <f>'YR 1 CF'!A22</f>
        <v>Fixed Assets</v>
      </c>
      <c r="B22" s="89" t="s">
        <v>99</v>
      </c>
      <c r="C22" s="221"/>
      <c r="D22" s="221"/>
      <c r="E22" s="221"/>
      <c r="F22" s="221"/>
      <c r="G22" s="221"/>
      <c r="H22" s="221"/>
      <c r="I22" s="221"/>
      <c r="J22" s="221"/>
      <c r="K22" s="221"/>
      <c r="L22" s="221"/>
      <c r="M22" s="221"/>
      <c r="N22" s="221"/>
      <c r="O22" s="149">
        <f>SUM(C22:N22)</f>
        <v>0</v>
      </c>
    </row>
    <row r="23" spans="1:15">
      <c r="A23" s="88" t="str">
        <f>'YR 1 CF'!A23</f>
        <v>Intangible &amp; Other Assets</v>
      </c>
      <c r="B23" s="89" t="s">
        <v>99</v>
      </c>
      <c r="C23" s="221"/>
      <c r="D23" s="221"/>
      <c r="E23" s="221"/>
      <c r="F23" s="221"/>
      <c r="G23" s="221"/>
      <c r="H23" s="221"/>
      <c r="I23" s="221"/>
      <c r="J23" s="221"/>
      <c r="K23" s="221"/>
      <c r="L23" s="221"/>
      <c r="M23" s="221"/>
      <c r="N23" s="221"/>
      <c r="O23" s="149">
        <f>SUM(C23:N23)</f>
        <v>0</v>
      </c>
    </row>
    <row r="24" spans="1:15">
      <c r="B24" s="89"/>
      <c r="C24" s="149"/>
      <c r="D24" s="149"/>
      <c r="E24" s="149"/>
      <c r="F24" s="149"/>
      <c r="G24" s="149"/>
      <c r="H24" s="149"/>
      <c r="I24" s="149"/>
      <c r="J24" s="149"/>
      <c r="K24" s="149"/>
      <c r="L24" s="149"/>
      <c r="M24" s="149"/>
      <c r="N24" s="149"/>
      <c r="O24" s="149"/>
    </row>
    <row r="25" spans="1:15" ht="15">
      <c r="A25" s="122" t="s">
        <v>108</v>
      </c>
      <c r="B25" s="123"/>
      <c r="C25" s="150">
        <f t="shared" ref="C25:N25" si="2">SUM(C21:C23)</f>
        <v>0</v>
      </c>
      <c r="D25" s="150">
        <f t="shared" si="2"/>
        <v>0</v>
      </c>
      <c r="E25" s="150">
        <f t="shared" si="2"/>
        <v>0</v>
      </c>
      <c r="F25" s="150">
        <f t="shared" si="2"/>
        <v>0</v>
      </c>
      <c r="G25" s="150">
        <f t="shared" si="2"/>
        <v>0</v>
      </c>
      <c r="H25" s="150">
        <f t="shared" si="2"/>
        <v>0</v>
      </c>
      <c r="I25" s="150">
        <f t="shared" si="2"/>
        <v>0</v>
      </c>
      <c r="J25" s="150">
        <f t="shared" si="2"/>
        <v>0</v>
      </c>
      <c r="K25" s="150">
        <f t="shared" si="2"/>
        <v>0</v>
      </c>
      <c r="L25" s="150">
        <f t="shared" si="2"/>
        <v>0</v>
      </c>
      <c r="M25" s="150">
        <f t="shared" si="2"/>
        <v>0</v>
      </c>
      <c r="N25" s="150">
        <f t="shared" si="2"/>
        <v>0</v>
      </c>
      <c r="O25" s="150">
        <f>SUM(O21:O24)</f>
        <v>0</v>
      </c>
    </row>
    <row r="26" spans="1:15">
      <c r="B26" s="89"/>
      <c r="C26" s="149"/>
      <c r="D26" s="149"/>
      <c r="E26" s="149"/>
      <c r="F26" s="149"/>
      <c r="G26" s="149"/>
      <c r="H26" s="149"/>
      <c r="I26" s="149"/>
      <c r="J26" s="149"/>
      <c r="K26" s="149"/>
      <c r="L26" s="149"/>
      <c r="M26" s="149"/>
      <c r="N26" s="149"/>
      <c r="O26" s="149"/>
    </row>
    <row r="27" spans="1:15">
      <c r="A27" s="91" t="s">
        <v>109</v>
      </c>
      <c r="B27" s="89"/>
      <c r="C27" s="149">
        <f t="shared" ref="C27:O27" si="3">C19+C25</f>
        <v>0</v>
      </c>
      <c r="D27" s="149">
        <f t="shared" si="3"/>
        <v>0</v>
      </c>
      <c r="E27" s="149">
        <f t="shared" si="3"/>
        <v>0</v>
      </c>
      <c r="F27" s="149">
        <f t="shared" si="3"/>
        <v>0</v>
      </c>
      <c r="G27" s="149">
        <f t="shared" si="3"/>
        <v>0</v>
      </c>
      <c r="H27" s="149">
        <f t="shared" si="3"/>
        <v>0</v>
      </c>
      <c r="I27" s="149">
        <f t="shared" si="3"/>
        <v>0</v>
      </c>
      <c r="J27" s="149">
        <f t="shared" si="3"/>
        <v>0</v>
      </c>
      <c r="K27" s="149">
        <f t="shared" si="3"/>
        <v>0</v>
      </c>
      <c r="L27" s="149">
        <f t="shared" si="3"/>
        <v>0</v>
      </c>
      <c r="M27" s="149">
        <f t="shared" si="3"/>
        <v>0</v>
      </c>
      <c r="N27" s="149">
        <f t="shared" si="3"/>
        <v>0</v>
      </c>
      <c r="O27" s="149">
        <f t="shared" si="3"/>
        <v>0</v>
      </c>
    </row>
    <row r="28" spans="1:15">
      <c r="B28" s="89"/>
      <c r="C28" s="149"/>
      <c r="D28" s="149"/>
      <c r="E28" s="149"/>
      <c r="F28" s="149"/>
      <c r="G28" s="149"/>
      <c r="H28" s="149"/>
      <c r="I28" s="149"/>
      <c r="J28" s="149"/>
      <c r="K28" s="149"/>
      <c r="L28" s="149"/>
      <c r="M28" s="149"/>
      <c r="N28" s="149"/>
      <c r="O28" s="149"/>
    </row>
    <row r="29" spans="1:15">
      <c r="A29" s="88" t="s">
        <v>276</v>
      </c>
      <c r="B29" s="89" t="s">
        <v>103</v>
      </c>
      <c r="C29" s="221"/>
      <c r="D29" s="221"/>
      <c r="E29" s="221"/>
      <c r="F29" s="221"/>
      <c r="G29" s="221"/>
      <c r="H29" s="221"/>
      <c r="I29" s="221"/>
      <c r="J29" s="221"/>
      <c r="K29" s="221"/>
      <c r="L29" s="221"/>
      <c r="M29" s="221"/>
      <c r="N29" s="221"/>
      <c r="O29" s="149">
        <f t="shared" ref="O29:O35" si="4">SUM(C29:N29)</f>
        <v>0</v>
      </c>
    </row>
    <row r="30" spans="1:15">
      <c r="A30" s="88" t="s">
        <v>275</v>
      </c>
      <c r="B30" s="89" t="s">
        <v>103</v>
      </c>
      <c r="C30" s="359">
        <f>-'Existing Lines,Notes,CC Amorts'!K26</f>
        <v>0</v>
      </c>
      <c r="D30" s="359">
        <f>-'Existing Lines,Notes,CC Amorts'!K27</f>
        <v>0</v>
      </c>
      <c r="E30" s="359">
        <f>-'Existing Lines,Notes,CC Amorts'!K28</f>
        <v>0</v>
      </c>
      <c r="F30" s="359">
        <f>-'Existing Lines,Notes,CC Amorts'!K29</f>
        <v>0</v>
      </c>
      <c r="G30" s="359">
        <f>-'Existing Lines,Notes,CC Amorts'!K30</f>
        <v>0</v>
      </c>
      <c r="H30" s="359">
        <f>-'Existing Lines,Notes,CC Amorts'!K31</f>
        <v>0</v>
      </c>
      <c r="I30" s="359">
        <f>-'Existing Lines,Notes,CC Amorts'!K32</f>
        <v>0</v>
      </c>
      <c r="J30" s="359">
        <f>-'Existing Lines,Notes,CC Amorts'!K33</f>
        <v>0</v>
      </c>
      <c r="K30" s="359">
        <f>-'Existing Lines,Notes,CC Amorts'!K34</f>
        <v>0</v>
      </c>
      <c r="L30" s="359">
        <f>-'Existing Lines,Notes,CC Amorts'!K35</f>
        <v>0</v>
      </c>
      <c r="M30" s="359">
        <f>-'Existing Lines,Notes,CC Amorts'!K36</f>
        <v>0</v>
      </c>
      <c r="N30" s="359">
        <f>-'Existing Lines,Notes,CC Amorts'!K37</f>
        <v>0</v>
      </c>
      <c r="O30" s="149">
        <f t="shared" si="4"/>
        <v>0</v>
      </c>
    </row>
    <row r="31" spans="1:15">
      <c r="A31" s="88" t="s">
        <v>323</v>
      </c>
      <c r="B31" s="89" t="s">
        <v>103</v>
      </c>
      <c r="C31" s="190">
        <f>-'Loan Amortization 1'!D26-'Loan Amortization 2'!D26-'Loan Amortization 3'!D26-'Existing Loan Amortizations'!C26</f>
        <v>0</v>
      </c>
      <c r="D31" s="190">
        <f>-'Loan Amortization 1'!D27-'Loan Amortization 2'!D27-'Loan Amortization 3'!D27-'Existing Loan Amortizations'!C27</f>
        <v>0</v>
      </c>
      <c r="E31" s="190">
        <f>-'Loan Amortization 1'!D28-'Loan Amortization 2'!D28-'Loan Amortization 3'!D28-'Existing Loan Amortizations'!C28</f>
        <v>0</v>
      </c>
      <c r="F31" s="190">
        <f>-'Loan Amortization 1'!D29-'Loan Amortization 2'!D29-'Loan Amortization 3'!D29-'Existing Loan Amortizations'!C29</f>
        <v>0</v>
      </c>
      <c r="G31" s="190">
        <f>-'Loan Amortization 1'!D30-'Loan Amortization 2'!D30-'Loan Amortization 3'!D30-'Existing Loan Amortizations'!C30</f>
        <v>0</v>
      </c>
      <c r="H31" s="190">
        <f>-'Loan Amortization 1'!D31-'Loan Amortization 2'!D31-'Loan Amortization 3'!D31-'Existing Loan Amortizations'!C31</f>
        <v>0</v>
      </c>
      <c r="I31" s="190">
        <f>-'Loan Amortization 1'!D32-'Loan Amortization 2'!D32-'Loan Amortization 3'!D32-'Existing Loan Amortizations'!C32</f>
        <v>0</v>
      </c>
      <c r="J31" s="190">
        <f>-'Loan Amortization 1'!D33-'Loan Amortization 2'!D33-'Loan Amortization 3'!D33-'Existing Loan Amortizations'!C33</f>
        <v>0</v>
      </c>
      <c r="K31" s="190">
        <f>-'Loan Amortization 1'!D34-'Loan Amortization 2'!D34-'Loan Amortization 3'!D34-'Existing Loan Amortizations'!C34</f>
        <v>0</v>
      </c>
      <c r="L31" s="190">
        <f>-'Loan Amortization 1'!D35-'Loan Amortization 2'!D35-'Loan Amortization 3'!D35-'Existing Loan Amortizations'!C35</f>
        <v>0</v>
      </c>
      <c r="M31" s="190">
        <f>-'Loan Amortization 1'!D36-'Loan Amortization 2'!D36-'Loan Amortization 3'!D36-'Existing Loan Amortizations'!C36</f>
        <v>0</v>
      </c>
      <c r="N31" s="190">
        <f>-'Loan Amortization 1'!D37-'Loan Amortization 2'!D37-'Loan Amortization 3'!D37-'Existing Loan Amortizations'!C37</f>
        <v>0</v>
      </c>
      <c r="O31" s="149">
        <f t="shared" si="4"/>
        <v>0</v>
      </c>
    </row>
    <row r="32" spans="1:15">
      <c r="A32" s="88" t="s">
        <v>269</v>
      </c>
      <c r="B32" s="89" t="s">
        <v>103</v>
      </c>
      <c r="C32" s="221"/>
      <c r="D32" s="221"/>
      <c r="E32" s="221"/>
      <c r="F32" s="221"/>
      <c r="G32" s="221"/>
      <c r="H32" s="221"/>
      <c r="I32" s="221"/>
      <c r="J32" s="221"/>
      <c r="K32" s="221"/>
      <c r="L32" s="221"/>
      <c r="M32" s="221"/>
      <c r="N32" s="221"/>
      <c r="O32" s="149">
        <f t="shared" si="4"/>
        <v>0</v>
      </c>
    </row>
    <row r="33" spans="1:15">
      <c r="A33" s="88" t="s">
        <v>338</v>
      </c>
      <c r="B33" s="89" t="s">
        <v>103</v>
      </c>
      <c r="C33" s="221"/>
      <c r="D33" s="221"/>
      <c r="E33" s="221"/>
      <c r="F33" s="221"/>
      <c r="G33" s="221"/>
      <c r="H33" s="221"/>
      <c r="I33" s="221"/>
      <c r="J33" s="221"/>
      <c r="K33" s="221"/>
      <c r="L33" s="221"/>
      <c r="M33" s="221"/>
      <c r="N33" s="221"/>
      <c r="O33" s="149">
        <f t="shared" si="4"/>
        <v>0</v>
      </c>
    </row>
    <row r="34" spans="1:15">
      <c r="A34" s="88" t="s">
        <v>273</v>
      </c>
      <c r="B34" s="89" t="s">
        <v>99</v>
      </c>
      <c r="C34" s="221"/>
      <c r="D34" s="221"/>
      <c r="E34" s="221"/>
      <c r="F34" s="221"/>
      <c r="G34" s="221"/>
      <c r="H34" s="221"/>
      <c r="I34" s="221"/>
      <c r="J34" s="221"/>
      <c r="K34" s="221"/>
      <c r="L34" s="221"/>
      <c r="M34" s="221"/>
      <c r="N34" s="221"/>
      <c r="O34" s="149">
        <f t="shared" si="4"/>
        <v>0</v>
      </c>
    </row>
    <row r="35" spans="1:15">
      <c r="A35" s="88" t="s">
        <v>110</v>
      </c>
      <c r="B35" s="89"/>
      <c r="C35" s="149"/>
      <c r="D35" s="149"/>
      <c r="E35" s="149"/>
      <c r="F35" s="149"/>
      <c r="G35" s="149"/>
      <c r="H35" s="149"/>
      <c r="I35" s="149"/>
      <c r="J35" s="149"/>
      <c r="K35" s="149"/>
      <c r="L35" s="149"/>
      <c r="M35" s="149"/>
      <c r="N35" s="149"/>
      <c r="O35" s="149">
        <f t="shared" si="4"/>
        <v>0</v>
      </c>
    </row>
    <row r="36" spans="1:15">
      <c r="B36" s="89"/>
      <c r="C36" s="149"/>
      <c r="D36" s="149"/>
      <c r="E36" s="149"/>
      <c r="F36" s="149"/>
      <c r="G36" s="149"/>
      <c r="H36" s="149"/>
      <c r="I36" s="149"/>
      <c r="J36" s="149"/>
      <c r="K36" s="149"/>
      <c r="L36" s="149"/>
      <c r="M36" s="149"/>
      <c r="N36" s="149"/>
      <c r="O36" s="149"/>
    </row>
    <row r="37" spans="1:15" ht="15">
      <c r="A37" s="122" t="s">
        <v>111</v>
      </c>
      <c r="B37" s="123"/>
      <c r="C37" s="150">
        <f t="shared" ref="C37:O37" si="5">SUM(C29:C35)</f>
        <v>0</v>
      </c>
      <c r="D37" s="150">
        <f t="shared" si="5"/>
        <v>0</v>
      </c>
      <c r="E37" s="150">
        <f t="shared" si="5"/>
        <v>0</v>
      </c>
      <c r="F37" s="150">
        <f t="shared" si="5"/>
        <v>0</v>
      </c>
      <c r="G37" s="150">
        <f t="shared" si="5"/>
        <v>0</v>
      </c>
      <c r="H37" s="150">
        <f t="shared" si="5"/>
        <v>0</v>
      </c>
      <c r="I37" s="150">
        <f t="shared" si="5"/>
        <v>0</v>
      </c>
      <c r="J37" s="150">
        <f t="shared" si="5"/>
        <v>0</v>
      </c>
      <c r="K37" s="150">
        <f t="shared" si="5"/>
        <v>0</v>
      </c>
      <c r="L37" s="150">
        <f t="shared" si="5"/>
        <v>0</v>
      </c>
      <c r="M37" s="150">
        <f t="shared" si="5"/>
        <v>0</v>
      </c>
      <c r="N37" s="150">
        <f t="shared" si="5"/>
        <v>0</v>
      </c>
      <c r="O37" s="150">
        <f t="shared" si="5"/>
        <v>0</v>
      </c>
    </row>
    <row r="38" spans="1:15">
      <c r="B38" s="89"/>
      <c r="C38" s="149"/>
      <c r="D38" s="149"/>
      <c r="E38" s="149"/>
      <c r="F38" s="149"/>
      <c r="G38" s="149"/>
      <c r="H38" s="149"/>
      <c r="I38" s="149"/>
      <c r="J38" s="149"/>
      <c r="K38" s="149"/>
      <c r="L38" s="149"/>
      <c r="M38" s="149"/>
      <c r="N38" s="149"/>
      <c r="O38" s="149"/>
    </row>
    <row r="39" spans="1:15" ht="15">
      <c r="A39" s="124" t="s">
        <v>95</v>
      </c>
      <c r="B39" s="125"/>
      <c r="C39" s="151">
        <f t="shared" ref="C39:O39" si="6">C37+C25+C19</f>
        <v>0</v>
      </c>
      <c r="D39" s="151">
        <f t="shared" si="6"/>
        <v>0</v>
      </c>
      <c r="E39" s="151">
        <f t="shared" si="6"/>
        <v>0</v>
      </c>
      <c r="F39" s="151">
        <f t="shared" si="6"/>
        <v>0</v>
      </c>
      <c r="G39" s="151">
        <f t="shared" si="6"/>
        <v>0</v>
      </c>
      <c r="H39" s="151">
        <f t="shared" si="6"/>
        <v>0</v>
      </c>
      <c r="I39" s="151">
        <f t="shared" si="6"/>
        <v>0</v>
      </c>
      <c r="J39" s="151">
        <f t="shared" si="6"/>
        <v>0</v>
      </c>
      <c r="K39" s="151">
        <f t="shared" si="6"/>
        <v>0</v>
      </c>
      <c r="L39" s="151">
        <f t="shared" si="6"/>
        <v>0</v>
      </c>
      <c r="M39" s="151">
        <f t="shared" si="6"/>
        <v>0</v>
      </c>
      <c r="N39" s="151">
        <f t="shared" si="6"/>
        <v>0</v>
      </c>
      <c r="O39" s="151">
        <f t="shared" si="6"/>
        <v>0</v>
      </c>
    </row>
    <row r="40" spans="1:15">
      <c r="B40" s="89"/>
      <c r="C40" s="149"/>
      <c r="D40" s="149"/>
      <c r="E40" s="149"/>
      <c r="F40" s="149"/>
      <c r="G40" s="149"/>
      <c r="H40" s="149"/>
      <c r="I40" s="149"/>
      <c r="J40" s="149"/>
      <c r="K40" s="149"/>
      <c r="L40" s="149"/>
      <c r="M40" s="149"/>
      <c r="N40" s="149"/>
      <c r="O40" s="149"/>
    </row>
    <row r="41" spans="1:15" ht="15">
      <c r="A41" s="90" t="s">
        <v>112</v>
      </c>
      <c r="B41" s="89"/>
      <c r="C41" s="228">
        <f>'YR 2 BS'!C7</f>
        <v>0</v>
      </c>
      <c r="D41" s="149">
        <f t="shared" ref="D41:N41" si="7">C45</f>
        <v>0</v>
      </c>
      <c r="E41" s="149">
        <f t="shared" si="7"/>
        <v>0</v>
      </c>
      <c r="F41" s="149">
        <f t="shared" si="7"/>
        <v>0</v>
      </c>
      <c r="G41" s="149">
        <f t="shared" si="7"/>
        <v>0</v>
      </c>
      <c r="H41" s="149">
        <f t="shared" si="7"/>
        <v>0</v>
      </c>
      <c r="I41" s="149">
        <f t="shared" si="7"/>
        <v>0</v>
      </c>
      <c r="J41" s="149">
        <f t="shared" si="7"/>
        <v>0</v>
      </c>
      <c r="K41" s="149">
        <f t="shared" si="7"/>
        <v>0</v>
      </c>
      <c r="L41" s="149">
        <f t="shared" si="7"/>
        <v>0</v>
      </c>
      <c r="M41" s="149">
        <f t="shared" si="7"/>
        <v>0</v>
      </c>
      <c r="N41" s="149">
        <f t="shared" si="7"/>
        <v>0</v>
      </c>
      <c r="O41" s="149"/>
    </row>
    <row r="42" spans="1:15">
      <c r="A42" s="88" t="s">
        <v>113</v>
      </c>
      <c r="B42" s="89"/>
      <c r="C42" s="149">
        <f t="shared" ref="C42:N42" si="8">C19</f>
        <v>0</v>
      </c>
      <c r="D42" s="149">
        <f t="shared" si="8"/>
        <v>0</v>
      </c>
      <c r="E42" s="149">
        <f t="shared" si="8"/>
        <v>0</v>
      </c>
      <c r="F42" s="149">
        <f t="shared" si="8"/>
        <v>0</v>
      </c>
      <c r="G42" s="149">
        <f t="shared" si="8"/>
        <v>0</v>
      </c>
      <c r="H42" s="149">
        <f t="shared" si="8"/>
        <v>0</v>
      </c>
      <c r="I42" s="149">
        <f t="shared" si="8"/>
        <v>0</v>
      </c>
      <c r="J42" s="149">
        <f t="shared" si="8"/>
        <v>0</v>
      </c>
      <c r="K42" s="149">
        <f t="shared" si="8"/>
        <v>0</v>
      </c>
      <c r="L42" s="149">
        <f t="shared" si="8"/>
        <v>0</v>
      </c>
      <c r="M42" s="149">
        <f t="shared" si="8"/>
        <v>0</v>
      </c>
      <c r="N42" s="149">
        <f t="shared" si="8"/>
        <v>0</v>
      </c>
      <c r="O42" s="149"/>
    </row>
    <row r="43" spans="1:15">
      <c r="A43" s="88" t="s">
        <v>114</v>
      </c>
      <c r="B43" s="89"/>
      <c r="C43" s="149">
        <f t="shared" ref="C43:N43" si="9">C25</f>
        <v>0</v>
      </c>
      <c r="D43" s="149">
        <f t="shared" si="9"/>
        <v>0</v>
      </c>
      <c r="E43" s="149">
        <f t="shared" si="9"/>
        <v>0</v>
      </c>
      <c r="F43" s="149">
        <f t="shared" si="9"/>
        <v>0</v>
      </c>
      <c r="G43" s="149">
        <f t="shared" si="9"/>
        <v>0</v>
      </c>
      <c r="H43" s="149">
        <f t="shared" si="9"/>
        <v>0</v>
      </c>
      <c r="I43" s="149">
        <f t="shared" si="9"/>
        <v>0</v>
      </c>
      <c r="J43" s="149">
        <f t="shared" si="9"/>
        <v>0</v>
      </c>
      <c r="K43" s="149">
        <f t="shared" si="9"/>
        <v>0</v>
      </c>
      <c r="L43" s="149">
        <f t="shared" si="9"/>
        <v>0</v>
      </c>
      <c r="M43" s="149">
        <f t="shared" si="9"/>
        <v>0</v>
      </c>
      <c r="N43" s="149">
        <f t="shared" si="9"/>
        <v>0</v>
      </c>
      <c r="O43" s="149"/>
    </row>
    <row r="44" spans="1:15">
      <c r="A44" s="88" t="s">
        <v>115</v>
      </c>
      <c r="B44" s="89"/>
      <c r="C44" s="149">
        <f t="shared" ref="C44:N44" si="10">C37</f>
        <v>0</v>
      </c>
      <c r="D44" s="149">
        <f t="shared" si="10"/>
        <v>0</v>
      </c>
      <c r="E44" s="149">
        <f t="shared" si="10"/>
        <v>0</v>
      </c>
      <c r="F44" s="149">
        <f t="shared" si="10"/>
        <v>0</v>
      </c>
      <c r="G44" s="149">
        <f t="shared" si="10"/>
        <v>0</v>
      </c>
      <c r="H44" s="149">
        <f t="shared" si="10"/>
        <v>0</v>
      </c>
      <c r="I44" s="149">
        <f t="shared" si="10"/>
        <v>0</v>
      </c>
      <c r="J44" s="149">
        <f t="shared" si="10"/>
        <v>0</v>
      </c>
      <c r="K44" s="149">
        <f t="shared" si="10"/>
        <v>0</v>
      </c>
      <c r="L44" s="149">
        <f t="shared" si="10"/>
        <v>0</v>
      </c>
      <c r="M44" s="149">
        <f t="shared" si="10"/>
        <v>0</v>
      </c>
      <c r="N44" s="149">
        <f t="shared" si="10"/>
        <v>0</v>
      </c>
      <c r="O44" s="149"/>
    </row>
    <row r="45" spans="1:15" ht="15">
      <c r="A45" s="90" t="s">
        <v>15</v>
      </c>
      <c r="B45" s="89"/>
      <c r="C45" s="149">
        <f t="shared" ref="C45:N45" si="11">SUM(C41:C44)</f>
        <v>0</v>
      </c>
      <c r="D45" s="149">
        <f t="shared" si="11"/>
        <v>0</v>
      </c>
      <c r="E45" s="149">
        <f t="shared" si="11"/>
        <v>0</v>
      </c>
      <c r="F45" s="149">
        <f t="shared" si="11"/>
        <v>0</v>
      </c>
      <c r="G45" s="149">
        <f t="shared" si="11"/>
        <v>0</v>
      </c>
      <c r="H45" s="149">
        <f t="shared" si="11"/>
        <v>0</v>
      </c>
      <c r="I45" s="149">
        <f t="shared" si="11"/>
        <v>0</v>
      </c>
      <c r="J45" s="149">
        <f t="shared" si="11"/>
        <v>0</v>
      </c>
      <c r="K45" s="149">
        <f t="shared" si="11"/>
        <v>0</v>
      </c>
      <c r="L45" s="149">
        <f t="shared" si="11"/>
        <v>0</v>
      </c>
      <c r="M45" s="149">
        <f t="shared" si="11"/>
        <v>0</v>
      </c>
      <c r="N45" s="149">
        <f t="shared" si="11"/>
        <v>0</v>
      </c>
      <c r="O45" s="149">
        <f>N45</f>
        <v>0</v>
      </c>
    </row>
    <row r="46" spans="1:15">
      <c r="B46" s="393" t="s">
        <v>378</v>
      </c>
      <c r="C46" s="363">
        <f>C45-'YR 2 BS'!D7</f>
        <v>0</v>
      </c>
      <c r="D46" s="363">
        <f>D45-'YR 2 BS'!E7</f>
        <v>0</v>
      </c>
      <c r="E46" s="363">
        <f>E45-'YR 2 BS'!F7</f>
        <v>0</v>
      </c>
      <c r="F46" s="363">
        <f>F45-'YR 2 BS'!G7</f>
        <v>0</v>
      </c>
      <c r="G46" s="363">
        <f>G45-'YR 2 BS'!H7</f>
        <v>0</v>
      </c>
      <c r="H46" s="363">
        <f>H45-'YR 2 BS'!I7</f>
        <v>0</v>
      </c>
      <c r="I46" s="363">
        <f>I45-'YR 2 BS'!J7</f>
        <v>0</v>
      </c>
      <c r="J46" s="363">
        <f>J45-'YR 2 BS'!K7</f>
        <v>0</v>
      </c>
      <c r="K46" s="363">
        <f>K45-'YR 2 BS'!L7</f>
        <v>0</v>
      </c>
      <c r="L46" s="363">
        <f>L45-'YR 2 BS'!M7</f>
        <v>0</v>
      </c>
      <c r="M46" s="363">
        <f>M45-'YR 2 BS'!N7</f>
        <v>0</v>
      </c>
      <c r="N46" s="363">
        <f>N45-'YR 2 BS'!O7</f>
        <v>0</v>
      </c>
    </row>
    <row r="47" spans="1:15">
      <c r="A47" s="52" t="s">
        <v>61</v>
      </c>
    </row>
    <row r="48" spans="1:15">
      <c r="A48" s="57" t="str">
        <f ca="1">CONCATENATE("The Small Business Development Center (SBDC) has prepared this financial statement as of ", TEXT($A$53,"mm/dd/yyyy")," based on information and assumptions provided by management.  Neither the SBDC nor its personnel are licensed by")</f>
        <v>The Small Business Development Center (SBDC) has prepared this financial statement as of 10/26/2020 based on information and assumptions provided by management.  Neither the SBDC nor its personnel are licensed by</v>
      </c>
    </row>
    <row r="49" spans="1:1">
      <c r="A49" s="57" t="s">
        <v>150</v>
      </c>
    </row>
    <row r="50" spans="1:1">
      <c r="A50" s="12"/>
    </row>
    <row r="53" spans="1:1">
      <c r="A53" s="167">
        <f ca="1">NOW()</f>
        <v>44130.433104398151</v>
      </c>
    </row>
  </sheetData>
  <sheetProtection password="8D63" sheet="1" formatCells="0" formatColumns="0" formatRows="0"/>
  <printOptions horizontalCentered="1" verticalCentered="1"/>
  <pageMargins left="0.25" right="0.25" top="0.25" bottom="0.25" header="0" footer="0"/>
  <pageSetup scale="60" orientation="landscape" horizontalDpi="1200" verticalDpi="1200" r:id="rId1"/>
  <headerFooter>
    <oddFooter>&amp;L&amp;8Template material is licensed under the Creative Commons License.&amp;C&amp;8http://creativecommons.org/licenses/by-nc-sa/3.0/legalcode&amp;R&amp;8Templates created by UMD Center for Economic Development, 
Jennifer Pontinen, Jenny Herman and Richard Braun.</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pageSetUpPr fitToPage="1"/>
  </sheetPr>
  <dimension ref="A1:P73"/>
  <sheetViews>
    <sheetView topLeftCell="A49" zoomScale="80" zoomScaleNormal="80" workbookViewId="0">
      <selection activeCell="O3" sqref="O3"/>
    </sheetView>
  </sheetViews>
  <sheetFormatPr defaultColWidth="8.6640625" defaultRowHeight="15"/>
  <cols>
    <col min="1" max="1" width="31.88671875" customWidth="1"/>
    <col min="2" max="2" width="4.6640625" customWidth="1"/>
    <col min="3" max="15" width="10.6640625" customWidth="1"/>
  </cols>
  <sheetData>
    <row r="1" spans="1:16" ht="18">
      <c r="A1" s="95" t="str">
        <f>'Sources &amp; Uses'!A1</f>
        <v>Company Name Here</v>
      </c>
      <c r="B1" s="15"/>
      <c r="C1" s="80"/>
      <c r="D1" s="17"/>
      <c r="G1" s="18"/>
    </row>
    <row r="2" spans="1:16" ht="18">
      <c r="A2" s="85" t="s">
        <v>250</v>
      </c>
      <c r="B2" s="15" t="s">
        <v>0</v>
      </c>
      <c r="C2" s="10"/>
      <c r="D2" s="15"/>
      <c r="E2" s="17"/>
      <c r="F2" s="18"/>
      <c r="G2" s="18"/>
    </row>
    <row r="3" spans="1:16" ht="18">
      <c r="A3" s="98" t="str">
        <f>'YR 2 CF'!A3</f>
        <v>Year 2</v>
      </c>
      <c r="B3" s="15"/>
      <c r="C3" s="353" t="str">
        <f>'YR 1 BS'!C3</f>
        <v>Est. Purchases</v>
      </c>
      <c r="D3" s="222"/>
      <c r="E3" s="222"/>
      <c r="F3" s="222"/>
      <c r="G3" s="222"/>
      <c r="H3" s="354"/>
      <c r="I3" s="354"/>
      <c r="J3" s="354"/>
      <c r="K3" s="354"/>
      <c r="L3" s="354"/>
      <c r="M3" s="354"/>
      <c r="N3" s="354"/>
      <c r="O3" s="354"/>
    </row>
    <row r="4" spans="1:16" ht="18">
      <c r="A4" s="14" t="s">
        <v>0</v>
      </c>
      <c r="B4" s="15"/>
      <c r="C4" s="100"/>
      <c r="D4" s="100"/>
      <c r="E4" s="15"/>
      <c r="F4" s="14"/>
      <c r="G4" s="14"/>
    </row>
    <row r="5" spans="1:16" ht="18">
      <c r="A5" s="14"/>
      <c r="B5" s="20" t="s">
        <v>0</v>
      </c>
      <c r="C5" s="203" t="s">
        <v>17</v>
      </c>
      <c r="D5" s="204">
        <v>40574</v>
      </c>
      <c r="E5" s="204">
        <v>40602</v>
      </c>
      <c r="F5" s="204">
        <v>40633</v>
      </c>
      <c r="G5" s="204">
        <v>40663</v>
      </c>
      <c r="H5" s="204">
        <v>40694</v>
      </c>
      <c r="I5" s="204">
        <v>40724</v>
      </c>
      <c r="J5" s="204">
        <v>40755</v>
      </c>
      <c r="K5" s="204">
        <v>40786</v>
      </c>
      <c r="L5" s="204">
        <v>40816</v>
      </c>
      <c r="M5" s="204">
        <v>40847</v>
      </c>
      <c r="N5" s="204">
        <v>40877</v>
      </c>
      <c r="O5" s="204">
        <v>40908</v>
      </c>
    </row>
    <row r="6" spans="1:16" ht="18">
      <c r="A6" s="76" t="s">
        <v>18</v>
      </c>
      <c r="B6" s="15" t="s">
        <v>0</v>
      </c>
      <c r="C6" s="14"/>
      <c r="D6" s="14"/>
      <c r="E6" s="14"/>
      <c r="F6" s="14"/>
      <c r="G6" s="205"/>
      <c r="H6" s="191"/>
      <c r="I6" s="191"/>
      <c r="P6" s="312"/>
    </row>
    <row r="7" spans="1:16" ht="18">
      <c r="A7" t="str">
        <f>'YR 1 BS'!A7</f>
        <v xml:space="preserve">    Cash</v>
      </c>
      <c r="B7" s="22" t="s">
        <v>0</v>
      </c>
      <c r="C7" s="159">
        <f>'YR 1 BS'!O7</f>
        <v>0</v>
      </c>
      <c r="D7" s="154">
        <f>D66-D26-D19-D11-D10-D9-D8</f>
        <v>0</v>
      </c>
      <c r="E7" s="154">
        <f t="shared" ref="E7:O7" si="0">E66-E26-E19-E11-E10-E9-E8</f>
        <v>0</v>
      </c>
      <c r="F7" s="154">
        <f t="shared" si="0"/>
        <v>0</v>
      </c>
      <c r="G7" s="154">
        <f t="shared" si="0"/>
        <v>0</v>
      </c>
      <c r="H7" s="154">
        <f t="shared" si="0"/>
        <v>0</v>
      </c>
      <c r="I7" s="154">
        <f t="shared" si="0"/>
        <v>0</v>
      </c>
      <c r="J7" s="154">
        <f t="shared" si="0"/>
        <v>0</v>
      </c>
      <c r="K7" s="154">
        <f t="shared" si="0"/>
        <v>0</v>
      </c>
      <c r="L7" s="154">
        <f t="shared" si="0"/>
        <v>0</v>
      </c>
      <c r="M7" s="154">
        <f t="shared" si="0"/>
        <v>0</v>
      </c>
      <c r="N7" s="154">
        <f t="shared" si="0"/>
        <v>0</v>
      </c>
      <c r="O7" s="154">
        <f t="shared" si="0"/>
        <v>0</v>
      </c>
      <c r="P7" s="312"/>
    </row>
    <row r="8" spans="1:16" ht="18">
      <c r="A8" t="str">
        <f>'YR 1 BS'!A8</f>
        <v xml:space="preserve">    Accounts Receivable</v>
      </c>
      <c r="B8" s="22"/>
      <c r="C8" s="159">
        <f>'YR 1 BS'!O8</f>
        <v>0</v>
      </c>
      <c r="D8" s="154">
        <f>('YR2 IS'!$M$2/30)*'YR2 IS'!B9</f>
        <v>0</v>
      </c>
      <c r="E8" s="154">
        <f>('YR2 IS'!$M$2/30)*'YR2 IS'!C9</f>
        <v>0</v>
      </c>
      <c r="F8" s="154">
        <f>('YR2 IS'!$M$2/30)*'YR2 IS'!D9</f>
        <v>0</v>
      </c>
      <c r="G8" s="154">
        <f>('YR2 IS'!$M$2/30)*'YR2 IS'!E9</f>
        <v>0</v>
      </c>
      <c r="H8" s="154">
        <f>('YR2 IS'!$M$2/30)*'YR2 IS'!F9</f>
        <v>0</v>
      </c>
      <c r="I8" s="154">
        <f>('YR2 IS'!$M$2/30)*'YR2 IS'!G9</f>
        <v>0</v>
      </c>
      <c r="J8" s="154">
        <f>('YR2 IS'!$M$2/30)*'YR2 IS'!H9</f>
        <v>0</v>
      </c>
      <c r="K8" s="154">
        <f>('YR2 IS'!$M$2/30)*'YR2 IS'!I9</f>
        <v>0</v>
      </c>
      <c r="L8" s="154">
        <f>('YR2 IS'!$M$2/30)*'YR2 IS'!J9</f>
        <v>0</v>
      </c>
      <c r="M8" s="154">
        <f>('YR2 IS'!$M$2/30)*'YR2 IS'!K9</f>
        <v>0</v>
      </c>
      <c r="N8" s="154">
        <f>('YR2 IS'!$M$2/30)*'YR2 IS'!L9</f>
        <v>0</v>
      </c>
      <c r="O8" s="154">
        <f>('YR2 IS'!$M$2/30)*'YR2 IS'!M9</f>
        <v>0</v>
      </c>
      <c r="P8" s="312"/>
    </row>
    <row r="9" spans="1:16" ht="18">
      <c r="A9" t="str">
        <f>'YR 1 BS'!A9</f>
        <v xml:space="preserve">    Notes Receivable</v>
      </c>
      <c r="B9" s="22"/>
      <c r="C9" s="159">
        <f>'YR 1 BS'!O9</f>
        <v>0</v>
      </c>
      <c r="D9" s="154">
        <f>C9-'YR 2 CF'!C11</f>
        <v>0</v>
      </c>
      <c r="E9" s="154">
        <f>D9-'YR 2 CF'!D11</f>
        <v>0</v>
      </c>
      <c r="F9" s="154">
        <f>E9-'YR 2 CF'!E11</f>
        <v>0</v>
      </c>
      <c r="G9" s="154">
        <f>F9-'YR 2 CF'!F11</f>
        <v>0</v>
      </c>
      <c r="H9" s="154">
        <f>G9-'YR 2 CF'!G11</f>
        <v>0</v>
      </c>
      <c r="I9" s="154">
        <f>H9-'YR 2 CF'!H11</f>
        <v>0</v>
      </c>
      <c r="J9" s="154">
        <f>I9-'YR 2 CF'!I11</f>
        <v>0</v>
      </c>
      <c r="K9" s="154">
        <f>J9-'YR 2 CF'!J11</f>
        <v>0</v>
      </c>
      <c r="L9" s="154">
        <f>K9-'YR 2 CF'!K11</f>
        <v>0</v>
      </c>
      <c r="M9" s="154">
        <f>L9-'YR 2 CF'!L11</f>
        <v>0</v>
      </c>
      <c r="N9" s="154">
        <f>M9-'YR 2 CF'!M11</f>
        <v>0</v>
      </c>
      <c r="O9" s="154">
        <f>N9-'YR 2 CF'!N11</f>
        <v>0</v>
      </c>
      <c r="P9" s="312"/>
    </row>
    <row r="10" spans="1:16" ht="18">
      <c r="A10" t="str">
        <f>'YR 1 BS'!A10</f>
        <v xml:space="preserve">    Inventory</v>
      </c>
      <c r="B10" s="22"/>
      <c r="C10" s="159">
        <f>'YR 1 BS'!O10</f>
        <v>0</v>
      </c>
      <c r="D10" s="154">
        <f>C10-'YR2 IS'!B10+D3</f>
        <v>0</v>
      </c>
      <c r="E10" s="154">
        <f>D10-'YR2 IS'!C10+E3</f>
        <v>0</v>
      </c>
      <c r="F10" s="154">
        <f>E10-'YR2 IS'!D10+F3</f>
        <v>0</v>
      </c>
      <c r="G10" s="154">
        <f>F10-'YR2 IS'!E10+G3</f>
        <v>0</v>
      </c>
      <c r="H10" s="154">
        <f>G10-'YR2 IS'!F10+H3</f>
        <v>0</v>
      </c>
      <c r="I10" s="154">
        <f>H10-'YR2 IS'!G10+I3</f>
        <v>0</v>
      </c>
      <c r="J10" s="154">
        <f>I10-'YR2 IS'!H10+J3</f>
        <v>0</v>
      </c>
      <c r="K10" s="154">
        <f>J10-'YR2 IS'!I10+K3</f>
        <v>0</v>
      </c>
      <c r="L10" s="154">
        <f>K10-'YR2 IS'!J10+L3</f>
        <v>0</v>
      </c>
      <c r="M10" s="154">
        <f>L10-'YR2 IS'!K10+M3</f>
        <v>0</v>
      </c>
      <c r="N10" s="154">
        <f>M10-'YR2 IS'!L10+N3</f>
        <v>0</v>
      </c>
      <c r="O10" s="154">
        <f>N10-'YR2 IS'!M10+O3</f>
        <v>0</v>
      </c>
      <c r="P10" s="312"/>
    </row>
    <row r="11" spans="1:16" ht="18">
      <c r="A11" t="str">
        <f>'YR 1 BS'!A11</f>
        <v xml:space="preserve">    Other Current Assets</v>
      </c>
      <c r="B11" s="22"/>
      <c r="C11" s="159">
        <f>'YR 1 BS'!O11</f>
        <v>0</v>
      </c>
      <c r="D11" s="154">
        <f>C11-'YR 2 CF'!C12</f>
        <v>0</v>
      </c>
      <c r="E11" s="154">
        <f>D11-'YR 2 CF'!D12</f>
        <v>0</v>
      </c>
      <c r="F11" s="154">
        <f>E11-'YR 2 CF'!E12</f>
        <v>0</v>
      </c>
      <c r="G11" s="154">
        <f>F11-'YR 2 CF'!F12</f>
        <v>0</v>
      </c>
      <c r="H11" s="154">
        <f>G11-'YR 2 CF'!G12</f>
        <v>0</v>
      </c>
      <c r="I11" s="154">
        <f>H11-'YR 2 CF'!H12</f>
        <v>0</v>
      </c>
      <c r="J11" s="154">
        <f>I11-'YR 2 CF'!I12</f>
        <v>0</v>
      </c>
      <c r="K11" s="154">
        <f>J11-'YR 2 CF'!J12</f>
        <v>0</v>
      </c>
      <c r="L11" s="154">
        <f>K11-'YR 2 CF'!K12</f>
        <v>0</v>
      </c>
      <c r="M11" s="154">
        <f>L11-'YR 2 CF'!L12</f>
        <v>0</v>
      </c>
      <c r="N11" s="154">
        <f>M11-'YR 2 CF'!M12</f>
        <v>0</v>
      </c>
      <c r="O11" s="154">
        <f>N11-'YR 2 CF'!N12</f>
        <v>0</v>
      </c>
      <c r="P11" s="312"/>
    </row>
    <row r="12" spans="1:16" ht="18">
      <c r="B12" s="19" t="s">
        <v>0</v>
      </c>
      <c r="C12" s="207" t="s">
        <v>1</v>
      </c>
      <c r="D12" s="207" t="s">
        <v>1</v>
      </c>
      <c r="E12" s="207" t="s">
        <v>1</v>
      </c>
      <c r="F12" s="207" t="s">
        <v>1</v>
      </c>
      <c r="G12" s="207" t="s">
        <v>1</v>
      </c>
      <c r="H12" s="207" t="s">
        <v>1</v>
      </c>
      <c r="I12" s="207" t="s">
        <v>1</v>
      </c>
      <c r="J12" s="207" t="s">
        <v>1</v>
      </c>
      <c r="K12" s="207" t="s">
        <v>1</v>
      </c>
      <c r="L12" s="207" t="s">
        <v>1</v>
      </c>
      <c r="M12" s="207" t="s">
        <v>1</v>
      </c>
      <c r="N12" s="207" t="s">
        <v>1</v>
      </c>
      <c r="O12" s="207" t="s">
        <v>1</v>
      </c>
      <c r="P12" s="312"/>
    </row>
    <row r="13" spans="1:16" ht="18">
      <c r="A13" s="14" t="s">
        <v>19</v>
      </c>
      <c r="B13" s="23"/>
      <c r="C13" s="159">
        <f>SUM(C7:C11)</f>
        <v>0</v>
      </c>
      <c r="D13" s="154">
        <f t="shared" ref="D13:O13" si="1">SUM(D7:D11)</f>
        <v>0</v>
      </c>
      <c r="E13" s="154">
        <f t="shared" si="1"/>
        <v>0</v>
      </c>
      <c r="F13" s="154">
        <f t="shared" si="1"/>
        <v>0</v>
      </c>
      <c r="G13" s="154">
        <f t="shared" si="1"/>
        <v>0</v>
      </c>
      <c r="H13" s="154">
        <f t="shared" si="1"/>
        <v>0</v>
      </c>
      <c r="I13" s="154">
        <f t="shared" si="1"/>
        <v>0</v>
      </c>
      <c r="J13" s="154">
        <f t="shared" si="1"/>
        <v>0</v>
      </c>
      <c r="K13" s="154">
        <f t="shared" si="1"/>
        <v>0</v>
      </c>
      <c r="L13" s="154">
        <f t="shared" si="1"/>
        <v>0</v>
      </c>
      <c r="M13" s="154">
        <f t="shared" si="1"/>
        <v>0</v>
      </c>
      <c r="N13" s="154">
        <f t="shared" si="1"/>
        <v>0</v>
      </c>
      <c r="O13" s="154">
        <f t="shared" si="1"/>
        <v>0</v>
      </c>
      <c r="P13" s="312"/>
    </row>
    <row r="14" spans="1:16" ht="18">
      <c r="A14" s="14"/>
      <c r="B14" s="23"/>
      <c r="C14" s="159"/>
      <c r="D14" s="154"/>
      <c r="E14" s="159"/>
      <c r="F14" s="159"/>
      <c r="G14" s="159"/>
      <c r="H14" s="206"/>
      <c r="I14" s="206"/>
      <c r="P14" s="312"/>
    </row>
    <row r="15" spans="1:16" ht="18">
      <c r="A15" s="76" t="s">
        <v>20</v>
      </c>
      <c r="B15" s="23"/>
      <c r="C15" s="158"/>
      <c r="D15" s="11"/>
      <c r="E15" s="157"/>
      <c r="F15" s="157"/>
      <c r="G15" s="206"/>
      <c r="H15" s="206"/>
      <c r="I15" s="206"/>
      <c r="P15" s="312"/>
    </row>
    <row r="16" spans="1:16" ht="18">
      <c r="A16" t="str">
        <f>'YR 1 BS'!A16</f>
        <v xml:space="preserve">     Equipment/Land/Buildings</v>
      </c>
      <c r="B16" s="23"/>
      <c r="C16" s="159">
        <f>'YR 1 BS'!O16</f>
        <v>0</v>
      </c>
      <c r="D16" s="154">
        <f>C16-'YR 2 CF'!C22</f>
        <v>0</v>
      </c>
      <c r="E16" s="154">
        <f>D16-'YR 2 CF'!D22</f>
        <v>0</v>
      </c>
      <c r="F16" s="154">
        <f>E16-'YR 2 CF'!E22</f>
        <v>0</v>
      </c>
      <c r="G16" s="154">
        <f>F16-'YR 2 CF'!F22</f>
        <v>0</v>
      </c>
      <c r="H16" s="154">
        <f>G16-'YR 2 CF'!G22</f>
        <v>0</v>
      </c>
      <c r="I16" s="154">
        <f>H16-'YR 2 CF'!H22</f>
        <v>0</v>
      </c>
      <c r="J16" s="154">
        <f>I16-'YR 2 CF'!I22</f>
        <v>0</v>
      </c>
      <c r="K16" s="154">
        <f>J16-'YR 2 CF'!J22</f>
        <v>0</v>
      </c>
      <c r="L16" s="154">
        <f>K16-'YR 2 CF'!K22</f>
        <v>0</v>
      </c>
      <c r="M16" s="154">
        <f>L16-'YR 2 CF'!L22</f>
        <v>0</v>
      </c>
      <c r="N16" s="154">
        <f>M16-'YR 2 CF'!M22</f>
        <v>0</v>
      </c>
      <c r="O16" s="154">
        <f>N16-'YR 2 CF'!N22</f>
        <v>0</v>
      </c>
      <c r="P16" s="312"/>
    </row>
    <row r="17" spans="1:16" ht="18">
      <c r="A17" t="str">
        <f>'YR 1 BS'!A17</f>
        <v xml:space="preserve">       Less: Accumulated Depreciation</v>
      </c>
      <c r="B17" s="23"/>
      <c r="C17" s="159">
        <f>'YR 1 BS'!O17</f>
        <v>0</v>
      </c>
      <c r="D17" s="154">
        <f>C17-'YR2 IS'!B18</f>
        <v>0</v>
      </c>
      <c r="E17" s="154">
        <f>D17-'YR2 IS'!C18</f>
        <v>0</v>
      </c>
      <c r="F17" s="154">
        <f>E17-'YR2 IS'!D18</f>
        <v>0</v>
      </c>
      <c r="G17" s="154">
        <f>F17-'YR2 IS'!E18</f>
        <v>0</v>
      </c>
      <c r="H17" s="154">
        <f>G17-'YR2 IS'!F18</f>
        <v>0</v>
      </c>
      <c r="I17" s="154">
        <f>H17-'YR2 IS'!G18</f>
        <v>0</v>
      </c>
      <c r="J17" s="154">
        <f>I17-'YR2 IS'!H18</f>
        <v>0</v>
      </c>
      <c r="K17" s="154">
        <f>J17-'YR2 IS'!I18</f>
        <v>0</v>
      </c>
      <c r="L17" s="154">
        <f>K17-'YR2 IS'!J18</f>
        <v>0</v>
      </c>
      <c r="M17" s="154">
        <f>L17-'YR2 IS'!K18</f>
        <v>0</v>
      </c>
      <c r="N17" s="154">
        <f>M17-'YR2 IS'!L18</f>
        <v>0</v>
      </c>
      <c r="O17" s="154">
        <f>N17-'YR2 IS'!M18</f>
        <v>0</v>
      </c>
      <c r="P17" s="313"/>
    </row>
    <row r="18" spans="1:16" ht="18">
      <c r="A18" s="14"/>
      <c r="B18" s="25" t="s">
        <v>0</v>
      </c>
      <c r="C18" s="207" t="s">
        <v>1</v>
      </c>
      <c r="D18" s="21" t="s">
        <v>1</v>
      </c>
      <c r="E18" s="207" t="s">
        <v>1</v>
      </c>
      <c r="F18" s="21" t="s">
        <v>1</v>
      </c>
      <c r="G18" s="207" t="s">
        <v>1</v>
      </c>
      <c r="H18" s="21" t="s">
        <v>1</v>
      </c>
      <c r="I18" s="207" t="s">
        <v>1</v>
      </c>
      <c r="J18" s="21" t="s">
        <v>1</v>
      </c>
      <c r="K18" s="21" t="s">
        <v>1</v>
      </c>
      <c r="L18" s="21" t="s">
        <v>1</v>
      </c>
      <c r="M18" s="21" t="s">
        <v>1</v>
      </c>
      <c r="N18" s="21" t="s">
        <v>1</v>
      </c>
      <c r="O18" s="21" t="s">
        <v>1</v>
      </c>
      <c r="P18" s="312"/>
    </row>
    <row r="19" spans="1:16" ht="18">
      <c r="A19" s="14" t="s">
        <v>21</v>
      </c>
      <c r="B19" s="15"/>
      <c r="C19" s="159">
        <f>SUM(C16:C17)</f>
        <v>0</v>
      </c>
      <c r="D19" s="154">
        <f t="shared" ref="D19:O19" si="2">SUM(D16:D17)</f>
        <v>0</v>
      </c>
      <c r="E19" s="154">
        <f t="shared" si="2"/>
        <v>0</v>
      </c>
      <c r="F19" s="154">
        <f t="shared" si="2"/>
        <v>0</v>
      </c>
      <c r="G19" s="154">
        <f t="shared" si="2"/>
        <v>0</v>
      </c>
      <c r="H19" s="154">
        <f t="shared" si="2"/>
        <v>0</v>
      </c>
      <c r="I19" s="154">
        <f t="shared" si="2"/>
        <v>0</v>
      </c>
      <c r="J19" s="154">
        <f t="shared" si="2"/>
        <v>0</v>
      </c>
      <c r="K19" s="154">
        <f t="shared" si="2"/>
        <v>0</v>
      </c>
      <c r="L19" s="154">
        <f t="shared" si="2"/>
        <v>0</v>
      </c>
      <c r="M19" s="154">
        <f t="shared" si="2"/>
        <v>0</v>
      </c>
      <c r="N19" s="154">
        <f t="shared" si="2"/>
        <v>0</v>
      </c>
      <c r="O19" s="154">
        <f t="shared" si="2"/>
        <v>0</v>
      </c>
      <c r="P19" s="312"/>
    </row>
    <row r="20" spans="1:16" ht="18">
      <c r="A20" s="14"/>
      <c r="B20" s="15"/>
      <c r="C20" s="159"/>
      <c r="D20" s="154"/>
      <c r="E20" s="159"/>
      <c r="F20" s="159"/>
      <c r="G20" s="159"/>
      <c r="H20" s="206"/>
      <c r="I20" s="206"/>
      <c r="P20" s="312"/>
    </row>
    <row r="21" spans="1:16" ht="18">
      <c r="A21" s="76" t="s">
        <v>82</v>
      </c>
      <c r="B21" s="15"/>
      <c r="C21" s="159"/>
      <c r="D21" s="154"/>
      <c r="E21" s="159"/>
      <c r="F21" s="159"/>
      <c r="G21" s="159"/>
      <c r="H21" s="206"/>
      <c r="I21" s="206"/>
      <c r="P21" s="312"/>
    </row>
    <row r="22" spans="1:16" ht="18">
      <c r="A22" t="str">
        <f>'YR 1 BS'!A22</f>
        <v xml:space="preserve">     Marketable Securities (Long-Term)</v>
      </c>
      <c r="B22" s="15"/>
      <c r="C22" s="159">
        <f>'YR 1 BS'!O22</f>
        <v>0</v>
      </c>
      <c r="D22" s="154">
        <f>C22-'YR 2 CF'!C21</f>
        <v>0</v>
      </c>
      <c r="E22" s="154">
        <f>D22-'YR 2 CF'!D21</f>
        <v>0</v>
      </c>
      <c r="F22" s="154">
        <f>E22-'YR 2 CF'!E21</f>
        <v>0</v>
      </c>
      <c r="G22" s="154">
        <f>F22-'YR 2 CF'!F21</f>
        <v>0</v>
      </c>
      <c r="H22" s="154">
        <f>G22-'YR 2 CF'!G21</f>
        <v>0</v>
      </c>
      <c r="I22" s="154">
        <f>H22-'YR 2 CF'!H21</f>
        <v>0</v>
      </c>
      <c r="J22" s="154">
        <f>I22-'YR 2 CF'!I21</f>
        <v>0</v>
      </c>
      <c r="K22" s="154">
        <f>J22-'YR 2 CF'!J21</f>
        <v>0</v>
      </c>
      <c r="L22" s="154">
        <f>K22-'YR 2 CF'!K21</f>
        <v>0</v>
      </c>
      <c r="M22" s="154">
        <f>L22-'YR 2 CF'!L21</f>
        <v>0</v>
      </c>
      <c r="N22" s="154">
        <f>M22-'YR 2 CF'!M21</f>
        <v>0</v>
      </c>
      <c r="O22" s="154">
        <f>N22-'YR 2 CF'!N21</f>
        <v>0</v>
      </c>
      <c r="P22" s="312"/>
    </row>
    <row r="23" spans="1:16" ht="18">
      <c r="A23" t="str">
        <f>'YR 1 BS'!A23</f>
        <v xml:space="preserve">     Intangibles (Start-Up Costs/Goodwill/Etc.)</v>
      </c>
      <c r="B23" s="15"/>
      <c r="C23" s="159">
        <f>'YR 1 BS'!O23</f>
        <v>0</v>
      </c>
      <c r="D23" s="154">
        <f>C23-'YR 2 CF'!C23</f>
        <v>0</v>
      </c>
      <c r="E23" s="154">
        <f>D23-'YR 2 CF'!D23</f>
        <v>0</v>
      </c>
      <c r="F23" s="154">
        <f>E23-'YR 2 CF'!E23</f>
        <v>0</v>
      </c>
      <c r="G23" s="154">
        <f>F23-'YR 2 CF'!F23</f>
        <v>0</v>
      </c>
      <c r="H23" s="154">
        <f>G23-'YR 2 CF'!G23</f>
        <v>0</v>
      </c>
      <c r="I23" s="154">
        <f>H23-'YR 2 CF'!H23</f>
        <v>0</v>
      </c>
      <c r="J23" s="154">
        <f>I23-'YR 2 CF'!I23</f>
        <v>0</v>
      </c>
      <c r="K23" s="154">
        <f>J23-'YR 2 CF'!J23</f>
        <v>0</v>
      </c>
      <c r="L23" s="154">
        <f>K23-'YR 2 CF'!K23</f>
        <v>0</v>
      </c>
      <c r="M23" s="154">
        <f>L23-'YR 2 CF'!L23</f>
        <v>0</v>
      </c>
      <c r="N23" s="154">
        <f>M23-'YR 2 CF'!M23</f>
        <v>0</v>
      </c>
      <c r="O23" s="154">
        <f>N23-'YR 2 CF'!N23</f>
        <v>0</v>
      </c>
      <c r="P23" s="312"/>
    </row>
    <row r="24" spans="1:16" ht="18">
      <c r="A24" t="str">
        <f>'YR 1 BS'!A24</f>
        <v xml:space="preserve">         Less: Accumulated Amortization</v>
      </c>
      <c r="B24" s="15"/>
      <c r="C24" s="159">
        <f>'YR 1 BS'!O24</f>
        <v>0</v>
      </c>
      <c r="D24" s="154">
        <f>C24-'YR2 IS'!B16</f>
        <v>0</v>
      </c>
      <c r="E24" s="154">
        <f>D24-'YR2 IS'!C16</f>
        <v>0</v>
      </c>
      <c r="F24" s="154">
        <f>E24-'YR2 IS'!D16</f>
        <v>0</v>
      </c>
      <c r="G24" s="154">
        <f>F24-'YR2 IS'!E16</f>
        <v>0</v>
      </c>
      <c r="H24" s="154">
        <f>G24-'YR2 IS'!F16</f>
        <v>0</v>
      </c>
      <c r="I24" s="154">
        <f>H24-'YR2 IS'!G16</f>
        <v>0</v>
      </c>
      <c r="J24" s="154">
        <f>I24-'YR2 IS'!H16</f>
        <v>0</v>
      </c>
      <c r="K24" s="154">
        <f>J24-'YR2 IS'!I16</f>
        <v>0</v>
      </c>
      <c r="L24" s="154">
        <f>K24-'YR2 IS'!J16</f>
        <v>0</v>
      </c>
      <c r="M24" s="154">
        <f>L24-'YR2 IS'!K16</f>
        <v>0</v>
      </c>
      <c r="N24" s="154">
        <f>M24-'YR2 IS'!L16</f>
        <v>0</v>
      </c>
      <c r="O24" s="154">
        <f>N24-'YR2 IS'!M16</f>
        <v>0</v>
      </c>
      <c r="P24" s="312"/>
    </row>
    <row r="25" spans="1:16" ht="18">
      <c r="A25" s="14"/>
      <c r="B25" s="15"/>
      <c r="C25" s="207" t="s">
        <v>1</v>
      </c>
      <c r="D25" s="21" t="s">
        <v>1</v>
      </c>
      <c r="E25" s="207" t="s">
        <v>1</v>
      </c>
      <c r="F25" s="21" t="s">
        <v>1</v>
      </c>
      <c r="G25" s="207" t="s">
        <v>1</v>
      </c>
      <c r="H25" s="21" t="s">
        <v>1</v>
      </c>
      <c r="I25" s="207" t="s">
        <v>1</v>
      </c>
      <c r="J25" s="21" t="s">
        <v>1</v>
      </c>
      <c r="K25" s="21" t="s">
        <v>1</v>
      </c>
      <c r="L25" s="21" t="s">
        <v>1</v>
      </c>
      <c r="M25" s="21" t="s">
        <v>1</v>
      </c>
      <c r="N25" s="21" t="s">
        <v>1</v>
      </c>
      <c r="O25" s="21" t="s">
        <v>1</v>
      </c>
      <c r="P25" s="312"/>
    </row>
    <row r="26" spans="1:16" ht="18">
      <c r="A26" s="14" t="s">
        <v>83</v>
      </c>
      <c r="B26" s="15"/>
      <c r="C26" s="159">
        <f t="shared" ref="C26:O26" si="3">SUM(C22:C24)</f>
        <v>0</v>
      </c>
      <c r="D26" s="154">
        <f t="shared" si="3"/>
        <v>0</v>
      </c>
      <c r="E26" s="154">
        <f t="shared" si="3"/>
        <v>0</v>
      </c>
      <c r="F26" s="154">
        <f t="shared" si="3"/>
        <v>0</v>
      </c>
      <c r="G26" s="154">
        <f t="shared" si="3"/>
        <v>0</v>
      </c>
      <c r="H26" s="154">
        <f t="shared" si="3"/>
        <v>0</v>
      </c>
      <c r="I26" s="154">
        <f t="shared" si="3"/>
        <v>0</v>
      </c>
      <c r="J26" s="154">
        <f t="shared" si="3"/>
        <v>0</v>
      </c>
      <c r="K26" s="154">
        <f t="shared" si="3"/>
        <v>0</v>
      </c>
      <c r="L26" s="154">
        <f t="shared" si="3"/>
        <v>0</v>
      </c>
      <c r="M26" s="154">
        <f t="shared" si="3"/>
        <v>0</v>
      </c>
      <c r="N26" s="154">
        <f t="shared" si="3"/>
        <v>0</v>
      </c>
      <c r="O26" s="154">
        <f t="shared" si="3"/>
        <v>0</v>
      </c>
      <c r="P26" s="312"/>
    </row>
    <row r="27" spans="1:16" ht="18">
      <c r="A27" s="14"/>
      <c r="B27" s="15"/>
      <c r="C27" s="208"/>
      <c r="D27" s="14"/>
      <c r="E27" s="208"/>
      <c r="F27" s="205"/>
      <c r="G27" s="208"/>
      <c r="H27" s="191"/>
      <c r="I27" s="191"/>
      <c r="P27" s="312"/>
    </row>
    <row r="28" spans="1:16" ht="18">
      <c r="A28" s="14"/>
      <c r="B28" s="15"/>
      <c r="C28" s="209" t="s">
        <v>1</v>
      </c>
      <c r="D28" s="77" t="s">
        <v>1</v>
      </c>
      <c r="E28" s="209" t="s">
        <v>1</v>
      </c>
      <c r="F28" s="77" t="s">
        <v>1</v>
      </c>
      <c r="G28" s="209" t="s">
        <v>1</v>
      </c>
      <c r="H28" s="77" t="s">
        <v>1</v>
      </c>
      <c r="I28" s="209" t="s">
        <v>1</v>
      </c>
      <c r="J28" s="77" t="s">
        <v>1</v>
      </c>
      <c r="K28" s="77" t="s">
        <v>1</v>
      </c>
      <c r="L28" s="77" t="s">
        <v>1</v>
      </c>
      <c r="M28" s="77" t="s">
        <v>1</v>
      </c>
      <c r="N28" s="77" t="s">
        <v>1</v>
      </c>
      <c r="O28" s="77" t="s">
        <v>1</v>
      </c>
      <c r="P28" s="312"/>
    </row>
    <row r="29" spans="1:16" ht="18.75">
      <c r="A29" s="26" t="s">
        <v>22</v>
      </c>
      <c r="B29" s="16"/>
      <c r="C29" s="229">
        <f t="shared" ref="C29:O29" si="4">SUM(C13+C19+C26)</f>
        <v>0</v>
      </c>
      <c r="D29" s="155">
        <f t="shared" si="4"/>
        <v>0</v>
      </c>
      <c r="E29" s="155">
        <f t="shared" si="4"/>
        <v>0</v>
      </c>
      <c r="F29" s="155">
        <f t="shared" si="4"/>
        <v>0</v>
      </c>
      <c r="G29" s="155">
        <f t="shared" si="4"/>
        <v>0</v>
      </c>
      <c r="H29" s="155">
        <f t="shared" si="4"/>
        <v>0</v>
      </c>
      <c r="I29" s="155">
        <f t="shared" si="4"/>
        <v>0</v>
      </c>
      <c r="J29" s="155">
        <f t="shared" si="4"/>
        <v>0</v>
      </c>
      <c r="K29" s="155">
        <f t="shared" si="4"/>
        <v>0</v>
      </c>
      <c r="L29" s="155">
        <f t="shared" si="4"/>
        <v>0</v>
      </c>
      <c r="M29" s="155">
        <f t="shared" si="4"/>
        <v>0</v>
      </c>
      <c r="N29" s="155">
        <f t="shared" si="4"/>
        <v>0</v>
      </c>
      <c r="O29" s="155">
        <f t="shared" si="4"/>
        <v>0</v>
      </c>
      <c r="P29" s="312"/>
    </row>
    <row r="30" spans="1:16" ht="18.75">
      <c r="A30" s="26"/>
      <c r="B30" s="16"/>
      <c r="C30" s="210" t="s">
        <v>52</v>
      </c>
      <c r="D30" s="29" t="s">
        <v>52</v>
      </c>
      <c r="E30" s="210" t="s">
        <v>52</v>
      </c>
      <c r="F30" s="29" t="s">
        <v>52</v>
      </c>
      <c r="G30" s="210" t="s">
        <v>52</v>
      </c>
      <c r="H30" s="29" t="s">
        <v>52</v>
      </c>
      <c r="I30" s="210" t="s">
        <v>52</v>
      </c>
      <c r="J30" s="29" t="s">
        <v>52</v>
      </c>
      <c r="K30" s="29" t="s">
        <v>52</v>
      </c>
      <c r="L30" s="29" t="s">
        <v>52</v>
      </c>
      <c r="M30" s="29" t="s">
        <v>52</v>
      </c>
      <c r="N30" s="29" t="s">
        <v>52</v>
      </c>
      <c r="O30" s="29" t="s">
        <v>52</v>
      </c>
      <c r="P30" s="312"/>
    </row>
    <row r="31" spans="1:16" ht="18.75">
      <c r="A31" s="26"/>
      <c r="B31" s="16"/>
      <c r="C31" s="210"/>
      <c r="D31" s="26"/>
      <c r="E31" s="210"/>
      <c r="F31" s="211"/>
      <c r="G31" s="210"/>
      <c r="H31" s="191"/>
      <c r="I31" s="191"/>
      <c r="P31" s="312"/>
    </row>
    <row r="32" spans="1:16" ht="18.75">
      <c r="A32" s="76" t="s">
        <v>38</v>
      </c>
      <c r="B32" s="16"/>
      <c r="C32" s="191"/>
      <c r="E32" s="191"/>
      <c r="F32" s="191"/>
      <c r="G32" s="191"/>
      <c r="H32" s="191"/>
      <c r="I32" s="191"/>
      <c r="P32" s="312"/>
    </row>
    <row r="33" spans="1:16" ht="18.75">
      <c r="A33" t="str">
        <f>'YR 1 BS'!A33</f>
        <v xml:space="preserve">    Current Portion of Long-Term Debt</v>
      </c>
      <c r="B33" s="16"/>
      <c r="C33" s="159">
        <f>'YR 1 BS'!O33</f>
        <v>0</v>
      </c>
      <c r="D33" s="159">
        <f>SUM('Loan Amortization 1'!D27:D38)+SUM('Loan Amortization 2'!D27:D38)+SUM('Loan Amortization 3'!D27:D38)+SUM('Existing Loan Amortizations'!C27:C38)</f>
        <v>0</v>
      </c>
      <c r="E33" s="225">
        <f>SUM('Loan Amortization 1'!D28:D39)+SUM('Loan Amortization 2'!D28:D39)+SUM('Loan Amortization 3'!D28:D39)+SUM('Existing Loan Amortizations'!C28:C39)</f>
        <v>0</v>
      </c>
      <c r="F33" s="159">
        <f>SUM('Loan Amortization 1'!D29:D40)+SUM('Loan Amortization 2'!D29:D40)+SUM('Loan Amortization 3'!D29:D40)+SUM('Existing Loan Amortizations'!C29:C40)</f>
        <v>0</v>
      </c>
      <c r="G33" s="225">
        <f>SUM('Loan Amortization 1'!D30:D41)+SUM('Loan Amortization 2'!D30:D41)+SUM('Loan Amortization 3'!D30:D41)+SUM('Existing Loan Amortizations'!C30:C41)</f>
        <v>0</v>
      </c>
      <c r="H33" s="226">
        <f>SUM('Loan Amortization 1'!D31:D42)+SUM('Loan Amortization 2'!D31:D42)+SUM('Loan Amortization 3'!D31:D42)+SUM('Existing Loan Amortizations'!C31:C42)</f>
        <v>0</v>
      </c>
      <c r="I33" s="226">
        <f>SUM('Loan Amortization 1'!D32:D43)+SUM('Loan Amortization 2'!D32:D43)+SUM('Loan Amortization 3'!D32:D43)+SUM('Existing Loan Amortizations'!C32:C43)</f>
        <v>0</v>
      </c>
      <c r="J33" s="226">
        <f>SUM('Loan Amortization 1'!D33:D44)+SUM('Loan Amortization 2'!D33:D44)+SUM('Loan Amortization 3'!D33:D44)+SUM('Existing Loan Amortizations'!C33:C44)</f>
        <v>0</v>
      </c>
      <c r="K33" s="226">
        <f>SUM('Loan Amortization 1'!D34:D45)+SUM('Loan Amortization 2'!D34:D45)+SUM('Loan Amortization 3'!D34:D45)+SUM('Existing Loan Amortizations'!C34:C45)</f>
        <v>0</v>
      </c>
      <c r="L33" s="226">
        <f>SUM('Loan Amortization 1'!D35:D46)+SUM('Loan Amortization 2'!D35:D46)+SUM('Loan Amortization 3'!D35:D46)+SUM('Existing Loan Amortizations'!C35:C46)</f>
        <v>0</v>
      </c>
      <c r="M33" s="226">
        <f>SUM('Loan Amortization 1'!D36:D47)+SUM('Loan Amortization 2'!D36:D47)+SUM('Loan Amortization 3'!D36:D47)+SUM('Existing Loan Amortizations'!C36:C47)</f>
        <v>0</v>
      </c>
      <c r="N33" s="226">
        <f>SUM('Loan Amortization 1'!D37:D48)+SUM('Loan Amortization 2'!D37:D48)+SUM('Loan Amortization 3'!D37:D48)+SUM('Existing Loan Amortizations'!C37:C48)</f>
        <v>0</v>
      </c>
      <c r="O33" s="226">
        <f>SUM('Loan Amortization 1'!D38:D49)+SUM('Loan Amortization 2'!D38:D49)+SUM('Loan Amortization 3'!D38:D49)+SUM('Existing Loan Amortizations'!C38:C49)</f>
        <v>0</v>
      </c>
      <c r="P33" s="312"/>
    </row>
    <row r="34" spans="1:16" ht="18.75">
      <c r="A34" t="str">
        <f>'YR 1 BS'!A34</f>
        <v xml:space="preserve">    Note Payable - Bank (LOC)</v>
      </c>
      <c r="B34" s="16"/>
      <c r="C34" s="159">
        <f>'YR 1 BS'!O34</f>
        <v>0</v>
      </c>
      <c r="D34" s="159">
        <f>C34+'YR 2 CF'!C29</f>
        <v>0</v>
      </c>
      <c r="E34" s="159">
        <f>D34+'YR 2 CF'!D29</f>
        <v>0</v>
      </c>
      <c r="F34" s="159">
        <f>E34+'YR 2 CF'!E29</f>
        <v>0</v>
      </c>
      <c r="G34" s="159">
        <f>F34+'YR 2 CF'!F29</f>
        <v>0</v>
      </c>
      <c r="H34" s="159">
        <f>G34+'YR 2 CF'!G29</f>
        <v>0</v>
      </c>
      <c r="I34" s="159">
        <f>H34+'YR 2 CF'!H29</f>
        <v>0</v>
      </c>
      <c r="J34" s="159">
        <f>I34+'YR 2 CF'!I29</f>
        <v>0</v>
      </c>
      <c r="K34" s="159">
        <f>J34+'YR 2 CF'!J29</f>
        <v>0</v>
      </c>
      <c r="L34" s="159">
        <f>K34+'YR 2 CF'!K29</f>
        <v>0</v>
      </c>
      <c r="M34" s="159">
        <f>L34+'YR 2 CF'!L29</f>
        <v>0</v>
      </c>
      <c r="N34" s="159">
        <f>M34+'YR 2 CF'!M29</f>
        <v>0</v>
      </c>
      <c r="O34" s="159">
        <f>N34+'YR 2 CF'!N29</f>
        <v>0</v>
      </c>
      <c r="P34" s="312"/>
    </row>
    <row r="35" spans="1:16" ht="18.75">
      <c r="A35" t="str">
        <f>'YR 1 BS'!A35</f>
        <v xml:space="preserve">    Note Payable - Other</v>
      </c>
      <c r="B35" s="16"/>
      <c r="C35" s="159">
        <f>'YR 1 BS'!O35</f>
        <v>0</v>
      </c>
      <c r="D35" s="227">
        <f>C35+'YR 2 CF'!C30</f>
        <v>0</v>
      </c>
      <c r="E35" s="227">
        <f>D35+'YR 2 CF'!D30</f>
        <v>0</v>
      </c>
      <c r="F35" s="227">
        <f>E35+'YR 2 CF'!E30</f>
        <v>0</v>
      </c>
      <c r="G35" s="227">
        <f>F35+'YR 2 CF'!F30</f>
        <v>0</v>
      </c>
      <c r="H35" s="227">
        <f>G35+'YR 2 CF'!G30</f>
        <v>0</v>
      </c>
      <c r="I35" s="227">
        <f>H35+'YR 2 CF'!H30</f>
        <v>0</v>
      </c>
      <c r="J35" s="227">
        <f>I35+'YR 2 CF'!I30</f>
        <v>0</v>
      </c>
      <c r="K35" s="227">
        <f>J35+'YR 2 CF'!J30</f>
        <v>0</v>
      </c>
      <c r="L35" s="227">
        <f>K35+'YR 2 CF'!K30</f>
        <v>0</v>
      </c>
      <c r="M35" s="227">
        <f>L35+'YR 2 CF'!L30</f>
        <v>0</v>
      </c>
      <c r="N35" s="227">
        <f>M35+'YR 2 CF'!M30</f>
        <v>0</v>
      </c>
      <c r="O35" s="227">
        <f>N35+'YR 2 CF'!N30</f>
        <v>0</v>
      </c>
      <c r="P35" s="312"/>
    </row>
    <row r="36" spans="1:16" ht="18.75">
      <c r="A36" t="str">
        <f>'YR 1 BS'!A36</f>
        <v xml:space="preserve">    Accrued Payroll Liabilities</v>
      </c>
      <c r="B36" s="16"/>
      <c r="C36" s="159">
        <f>'YR 1 BS'!O36</f>
        <v>0</v>
      </c>
      <c r="D36" s="154">
        <f>('YR2 IS'!B31+'YR2 IS'!B33)*0.25</f>
        <v>0</v>
      </c>
      <c r="E36" s="154">
        <f>('YR2 IS'!C31+'YR2 IS'!C33)*0.25</f>
        <v>0</v>
      </c>
      <c r="F36" s="154">
        <f>('YR2 IS'!D31+'YR2 IS'!D33)*0.25</f>
        <v>0</v>
      </c>
      <c r="G36" s="154">
        <f>('YR2 IS'!E31+'YR2 IS'!E33)*0.25</f>
        <v>0</v>
      </c>
      <c r="H36" s="154">
        <f>('YR2 IS'!F31+'YR2 IS'!F33)*0.25</f>
        <v>0</v>
      </c>
      <c r="I36" s="154">
        <f>('YR2 IS'!G31+'YR2 IS'!G33)*0.25</f>
        <v>0</v>
      </c>
      <c r="J36" s="154">
        <f>('YR2 IS'!H31+'YR2 IS'!H33)*0.25</f>
        <v>0</v>
      </c>
      <c r="K36" s="154">
        <f>('YR2 IS'!I31+'YR2 IS'!I33)*0.25</f>
        <v>0</v>
      </c>
      <c r="L36" s="154">
        <f>('YR2 IS'!J31+'YR2 IS'!J33)*0.25</f>
        <v>0</v>
      </c>
      <c r="M36" s="154">
        <f>('YR2 IS'!K31+'YR2 IS'!K33)*0.25</f>
        <v>0</v>
      </c>
      <c r="N36" s="154">
        <f>('YR2 IS'!L31+'YR2 IS'!L33)*0.25</f>
        <v>0</v>
      </c>
      <c r="O36" s="154">
        <f>('YR2 IS'!M31+'YR2 IS'!M33)*0.25</f>
        <v>0</v>
      </c>
      <c r="P36" s="312"/>
    </row>
    <row r="37" spans="1:16" ht="18.75">
      <c r="A37" t="str">
        <f>'YR 1 BS'!A37</f>
        <v xml:space="preserve">    Accrued Sales Tax Liabilities</v>
      </c>
      <c r="B37" s="16"/>
      <c r="C37" s="159">
        <f>'YR 1 BS'!O37</f>
        <v>0</v>
      </c>
      <c r="D37" s="154">
        <f>C37+'YR 2 CF'!C15</f>
        <v>0</v>
      </c>
      <c r="E37" s="154">
        <f>D37+'YR 2 CF'!D15</f>
        <v>0</v>
      </c>
      <c r="F37" s="154">
        <f>E37+'YR 2 CF'!E15</f>
        <v>0</v>
      </c>
      <c r="G37" s="154">
        <f>F37+'YR 2 CF'!F15</f>
        <v>0</v>
      </c>
      <c r="H37" s="154">
        <f>G37+'YR 2 CF'!G15</f>
        <v>0</v>
      </c>
      <c r="I37" s="154">
        <f>H37+'YR 2 CF'!H15</f>
        <v>0</v>
      </c>
      <c r="J37" s="154">
        <f>I37+'YR 2 CF'!I15</f>
        <v>0</v>
      </c>
      <c r="K37" s="154">
        <f>J37+'YR 2 CF'!J15</f>
        <v>0</v>
      </c>
      <c r="L37" s="154">
        <f>K37+'YR 2 CF'!K15</f>
        <v>0</v>
      </c>
      <c r="M37" s="154">
        <f>L37+'YR 2 CF'!L15</f>
        <v>0</v>
      </c>
      <c r="N37" s="154">
        <f>M37+'YR 2 CF'!M15</f>
        <v>0</v>
      </c>
      <c r="O37" s="154">
        <f>N37+'YR 2 CF'!N15</f>
        <v>0</v>
      </c>
      <c r="P37" s="312"/>
    </row>
    <row r="38" spans="1:16" ht="18.75">
      <c r="A38" t="str">
        <f>'YR 1 BS'!A38</f>
        <v xml:space="preserve">    Income Taxes Payable</v>
      </c>
      <c r="B38" s="16"/>
      <c r="C38" s="159">
        <f>'YR 1 BS'!O38</f>
        <v>0</v>
      </c>
      <c r="D38" s="154">
        <f>C38+'YR 2 CF'!C16</f>
        <v>0</v>
      </c>
      <c r="E38" s="154">
        <f>D38+'YR 2 CF'!D16</f>
        <v>0</v>
      </c>
      <c r="F38" s="154">
        <f>E38+'YR 2 CF'!E16</f>
        <v>0</v>
      </c>
      <c r="G38" s="154">
        <f>F38+'YR 2 CF'!F16</f>
        <v>0</v>
      </c>
      <c r="H38" s="154">
        <f>G38+'YR 2 CF'!G16</f>
        <v>0</v>
      </c>
      <c r="I38" s="154">
        <f>H38+'YR 2 CF'!H16</f>
        <v>0</v>
      </c>
      <c r="J38" s="154">
        <f>I38+'YR 2 CF'!I16</f>
        <v>0</v>
      </c>
      <c r="K38" s="154">
        <f>J38+'YR 2 CF'!J16</f>
        <v>0</v>
      </c>
      <c r="L38" s="154">
        <f>K38+'YR 2 CF'!K16</f>
        <v>0</v>
      </c>
      <c r="M38" s="154">
        <f>L38+'YR 2 CF'!L16</f>
        <v>0</v>
      </c>
      <c r="N38" s="154">
        <f>M38+'YR 2 CF'!M16</f>
        <v>0</v>
      </c>
      <c r="O38" s="154">
        <f>N38+'YR 2 CF'!N16</f>
        <v>0</v>
      </c>
      <c r="P38" s="312"/>
    </row>
    <row r="39" spans="1:16" ht="18.75">
      <c r="A39" t="str">
        <f>'YR 1 BS'!A39</f>
        <v xml:space="preserve">    Other Current Liabilities</v>
      </c>
      <c r="B39" s="16"/>
      <c r="C39" s="159">
        <f>'YR 1 BS'!O39</f>
        <v>0</v>
      </c>
      <c r="D39" s="154">
        <f>C39+'YR 2 CF'!C17</f>
        <v>0</v>
      </c>
      <c r="E39" s="154">
        <f>D39+'YR 2 CF'!D17</f>
        <v>0</v>
      </c>
      <c r="F39" s="154">
        <f>E39+'YR 2 CF'!E17</f>
        <v>0</v>
      </c>
      <c r="G39" s="154">
        <f>F39+'YR 2 CF'!F17</f>
        <v>0</v>
      </c>
      <c r="H39" s="154">
        <f>G39+'YR 2 CF'!G17</f>
        <v>0</v>
      </c>
      <c r="I39" s="154">
        <f>H39+'YR 2 CF'!H17</f>
        <v>0</v>
      </c>
      <c r="J39" s="154">
        <f>I39+'YR 2 CF'!I17</f>
        <v>0</v>
      </c>
      <c r="K39" s="154">
        <f>J39+'YR 2 CF'!J17</f>
        <v>0</v>
      </c>
      <c r="L39" s="154">
        <f>K39+'YR 2 CF'!K17</f>
        <v>0</v>
      </c>
      <c r="M39" s="154">
        <f>L39+'YR 2 CF'!L17</f>
        <v>0</v>
      </c>
      <c r="N39" s="154">
        <f>M39+'YR 2 CF'!M17</f>
        <v>0</v>
      </c>
      <c r="O39" s="154">
        <f>N39+'YR 2 CF'!N17</f>
        <v>0</v>
      </c>
      <c r="P39" s="312"/>
    </row>
    <row r="40" spans="1:16" ht="18.75">
      <c r="A40" t="str">
        <f>'YR 1 BS'!A40</f>
        <v xml:space="preserve">    Accounts Payable</v>
      </c>
      <c r="B40" s="16"/>
      <c r="C40" s="159">
        <f>'YR 1 BS'!O40</f>
        <v>0</v>
      </c>
      <c r="D40" s="154">
        <f>('YR2 IS'!$M$3/30)*'YR2 IS'!B10</f>
        <v>0</v>
      </c>
      <c r="E40" s="154">
        <f>('YR2 IS'!$M$3/30)*'YR2 IS'!C10</f>
        <v>0</v>
      </c>
      <c r="F40" s="154">
        <f>('YR2 IS'!$M$3/30)*'YR2 IS'!D10</f>
        <v>0</v>
      </c>
      <c r="G40" s="154">
        <f>('YR2 IS'!$M$3/30)*'YR2 IS'!E10</f>
        <v>0</v>
      </c>
      <c r="H40" s="154">
        <f>('YR2 IS'!$M$3/30)*'YR2 IS'!F10</f>
        <v>0</v>
      </c>
      <c r="I40" s="154">
        <f>('YR2 IS'!$M$3/30)*'YR2 IS'!G10</f>
        <v>0</v>
      </c>
      <c r="J40" s="154">
        <f>('YR2 IS'!$M$3/30)*'YR2 IS'!H10</f>
        <v>0</v>
      </c>
      <c r="K40" s="154">
        <f>('YR2 IS'!$M$3/30)*'YR2 IS'!I10</f>
        <v>0</v>
      </c>
      <c r="L40" s="154">
        <f>('YR2 IS'!$M$3/30)*'YR2 IS'!J10</f>
        <v>0</v>
      </c>
      <c r="M40" s="154">
        <f>('YR2 IS'!$M$3/30)*'YR2 IS'!K10</f>
        <v>0</v>
      </c>
      <c r="N40" s="154">
        <f>('YR2 IS'!$M$3/30)*'YR2 IS'!L10</f>
        <v>0</v>
      </c>
      <c r="O40" s="154">
        <f>('YR2 IS'!$M$3/30)*'YR2 IS'!M10</f>
        <v>0</v>
      </c>
      <c r="P40" s="312"/>
    </row>
    <row r="41" spans="1:16" ht="18.75">
      <c r="A41" s="76"/>
      <c r="B41" s="16"/>
      <c r="C41" s="207" t="s">
        <v>1</v>
      </c>
      <c r="D41" s="21" t="s">
        <v>1</v>
      </c>
      <c r="E41" s="207" t="s">
        <v>1</v>
      </c>
      <c r="F41" s="21" t="s">
        <v>1</v>
      </c>
      <c r="G41" s="207" t="s">
        <v>1</v>
      </c>
      <c r="H41" s="21" t="s">
        <v>1</v>
      </c>
      <c r="I41" s="207" t="s">
        <v>1</v>
      </c>
      <c r="J41" s="21" t="s">
        <v>1</v>
      </c>
      <c r="K41" s="21" t="s">
        <v>1</v>
      </c>
      <c r="L41" s="21" t="s">
        <v>1</v>
      </c>
      <c r="M41" s="21" t="s">
        <v>1</v>
      </c>
      <c r="N41" s="21" t="s">
        <v>1</v>
      </c>
      <c r="O41" s="21" t="s">
        <v>1</v>
      </c>
      <c r="P41" s="312"/>
    </row>
    <row r="42" spans="1:16" ht="18.75">
      <c r="A42" s="14" t="s">
        <v>84</v>
      </c>
      <c r="B42" s="16"/>
      <c r="C42" s="159">
        <f>SUM(C33:C40)</f>
        <v>0</v>
      </c>
      <c r="D42" s="154">
        <f t="shared" ref="D42:O42" si="5">SUM(D33:D40)</f>
        <v>0</v>
      </c>
      <c r="E42" s="154">
        <f t="shared" si="5"/>
        <v>0</v>
      </c>
      <c r="F42" s="154">
        <f t="shared" si="5"/>
        <v>0</v>
      </c>
      <c r="G42" s="154">
        <f t="shared" si="5"/>
        <v>0</v>
      </c>
      <c r="H42" s="154">
        <f t="shared" si="5"/>
        <v>0</v>
      </c>
      <c r="I42" s="154">
        <f t="shared" si="5"/>
        <v>0</v>
      </c>
      <c r="J42" s="154">
        <f t="shared" si="5"/>
        <v>0</v>
      </c>
      <c r="K42" s="154">
        <f t="shared" si="5"/>
        <v>0</v>
      </c>
      <c r="L42" s="154">
        <f t="shared" si="5"/>
        <v>0</v>
      </c>
      <c r="M42" s="154">
        <f t="shared" si="5"/>
        <v>0</v>
      </c>
      <c r="N42" s="154">
        <f t="shared" si="5"/>
        <v>0</v>
      </c>
      <c r="O42" s="154">
        <f t="shared" si="5"/>
        <v>0</v>
      </c>
      <c r="P42" s="312"/>
    </row>
    <row r="43" spans="1:16" ht="18">
      <c r="A43" s="14"/>
      <c r="B43" s="23"/>
      <c r="C43" s="159" t="s">
        <v>0</v>
      </c>
      <c r="D43" s="154"/>
      <c r="E43" s="159" t="s">
        <v>0</v>
      </c>
      <c r="F43" s="159"/>
      <c r="G43" s="159"/>
      <c r="H43" s="206"/>
      <c r="I43" s="206"/>
      <c r="P43" s="312"/>
    </row>
    <row r="44" spans="1:16" ht="18">
      <c r="A44" s="76" t="s">
        <v>23</v>
      </c>
      <c r="B44" s="23"/>
      <c r="C44" s="159"/>
      <c r="D44" s="154"/>
      <c r="E44" s="159"/>
      <c r="F44" s="159"/>
      <c r="G44" s="159"/>
      <c r="H44" s="206"/>
      <c r="I44" s="206"/>
      <c r="P44" s="312"/>
    </row>
    <row r="45" spans="1:16" ht="18">
      <c r="A45" t="str">
        <f>'YR 1 BS'!A45</f>
        <v xml:space="preserve">     Bank Loan 1</v>
      </c>
      <c r="B45" s="22" t="s">
        <v>0</v>
      </c>
      <c r="C45" s="159">
        <f>'YR 1 BS'!O45</f>
        <v>0</v>
      </c>
      <c r="D45" s="159">
        <f>'Loan Amortization 1'!E38</f>
        <v>0</v>
      </c>
      <c r="E45" s="159">
        <f>'Loan Amortization 1'!E39</f>
        <v>0</v>
      </c>
      <c r="F45" s="159">
        <f>'Loan Amortization 1'!E40</f>
        <v>0</v>
      </c>
      <c r="G45" s="159">
        <f>'Loan Amortization 1'!E41</f>
        <v>0</v>
      </c>
      <c r="H45" s="206">
        <f>'Loan Amortization 1'!E42</f>
        <v>0</v>
      </c>
      <c r="I45" s="206">
        <f>'Loan Amortization 1'!E43</f>
        <v>0</v>
      </c>
      <c r="J45" s="157">
        <f>'Loan Amortization 1'!E44</f>
        <v>0</v>
      </c>
      <c r="K45" s="157">
        <f>'Loan Amortization 1'!E45</f>
        <v>0</v>
      </c>
      <c r="L45" s="157">
        <f>'Loan Amortization 1'!E46</f>
        <v>0</v>
      </c>
      <c r="M45" s="157">
        <f>'Loan Amortization 1'!E47</f>
        <v>0</v>
      </c>
      <c r="N45" s="157">
        <f>'Loan Amortization 1'!E48</f>
        <v>0</v>
      </c>
      <c r="O45" s="157">
        <f>'Loan Amortization 1'!E49</f>
        <v>0</v>
      </c>
      <c r="P45" s="312"/>
    </row>
    <row r="46" spans="1:16" ht="18">
      <c r="A46" t="str">
        <f>'YR 1 BS'!A46</f>
        <v xml:space="preserve">     Bank Loan 2</v>
      </c>
      <c r="B46" s="22"/>
      <c r="C46" s="159">
        <f>'YR 1 BS'!O46</f>
        <v>0</v>
      </c>
      <c r="D46" s="159">
        <f>'Loan Amortization 2'!E38</f>
        <v>0</v>
      </c>
      <c r="E46" s="159">
        <f>'Loan Amortization 2'!E39</f>
        <v>0</v>
      </c>
      <c r="F46" s="159">
        <f>'Loan Amortization 2'!E40</f>
        <v>0</v>
      </c>
      <c r="G46" s="159">
        <f>'Loan Amortization 2'!E41</f>
        <v>0</v>
      </c>
      <c r="H46" s="206">
        <f>'Loan Amortization 2'!E42</f>
        <v>0</v>
      </c>
      <c r="I46" s="206">
        <f>'Loan Amortization 2'!E43</f>
        <v>0</v>
      </c>
      <c r="J46" s="157">
        <f>'Loan Amortization 2'!E44</f>
        <v>0</v>
      </c>
      <c r="K46" s="157">
        <f>'Loan Amortization 2'!E45</f>
        <v>0</v>
      </c>
      <c r="L46" s="157">
        <f>'Loan Amortization 2'!E46</f>
        <v>0</v>
      </c>
      <c r="M46" s="157">
        <f>'Loan Amortization 2'!E47</f>
        <v>0</v>
      </c>
      <c r="N46" s="157">
        <f>'Loan Amortization 2'!E48</f>
        <v>0</v>
      </c>
      <c r="O46" s="157">
        <f>'Loan Amortization 2'!E49</f>
        <v>0</v>
      </c>
      <c r="P46" s="312"/>
    </row>
    <row r="47" spans="1:16" ht="18">
      <c r="A47" t="str">
        <f>'YR 1 BS'!A47</f>
        <v xml:space="preserve">     Bank Loan 3</v>
      </c>
      <c r="B47" s="22"/>
      <c r="C47" s="159">
        <f>'YR 1 BS'!O47</f>
        <v>0</v>
      </c>
      <c r="D47" s="159">
        <f>'Loan Amortization 3'!E38</f>
        <v>0</v>
      </c>
      <c r="E47" s="159">
        <f>'Loan Amortization 3'!E39</f>
        <v>0</v>
      </c>
      <c r="F47" s="159">
        <f>'Loan Amortization 3'!E40</f>
        <v>0</v>
      </c>
      <c r="G47" s="159">
        <f>'Loan Amortization 3'!E41</f>
        <v>0</v>
      </c>
      <c r="H47" s="206">
        <f>'Loan Amortization 3'!E42</f>
        <v>0</v>
      </c>
      <c r="I47" s="206">
        <f>'Loan Amortization 3'!E43</f>
        <v>0</v>
      </c>
      <c r="J47" s="157">
        <f>'Loan Amortization 3'!E44</f>
        <v>0</v>
      </c>
      <c r="K47" s="157">
        <f>'Loan Amortization 3'!E45</f>
        <v>0</v>
      </c>
      <c r="L47" s="157">
        <f>'Loan Amortization 3'!E46</f>
        <v>0</v>
      </c>
      <c r="M47" s="157">
        <f>'Loan Amortization 3'!E47</f>
        <v>0</v>
      </c>
      <c r="N47" s="157">
        <f>'Loan Amortization 3'!E48</f>
        <v>0</v>
      </c>
      <c r="O47" s="157">
        <f>'Loan Amortization 3'!E49</f>
        <v>0</v>
      </c>
      <c r="P47" s="312"/>
    </row>
    <row r="48" spans="1:16" ht="18">
      <c r="A48" t="str">
        <f>'YR 1 BS'!A48</f>
        <v xml:space="preserve">     Existing Loans</v>
      </c>
      <c r="B48" s="22"/>
      <c r="C48" s="159">
        <f>'YR 1 BS'!O48</f>
        <v>0</v>
      </c>
      <c r="D48" s="159">
        <f>'Existing Loan Amortizations'!D38</f>
        <v>0</v>
      </c>
      <c r="E48" s="159">
        <f>'Existing Loan Amortizations'!D39</f>
        <v>0</v>
      </c>
      <c r="F48" s="159">
        <f>'Existing Loan Amortizations'!D40</f>
        <v>0</v>
      </c>
      <c r="G48" s="159">
        <f>'Existing Loan Amortizations'!D41</f>
        <v>0</v>
      </c>
      <c r="H48" s="159">
        <f>'Existing Loan Amortizations'!D42</f>
        <v>0</v>
      </c>
      <c r="I48" s="159">
        <f>'Existing Loan Amortizations'!D43</f>
        <v>0</v>
      </c>
      <c r="J48" s="159">
        <f>'Existing Loan Amortizations'!D44</f>
        <v>0</v>
      </c>
      <c r="K48" s="159">
        <f>'Existing Loan Amortizations'!D45</f>
        <v>0</v>
      </c>
      <c r="L48" s="159">
        <f>'Existing Loan Amortizations'!D46</f>
        <v>0</v>
      </c>
      <c r="M48" s="159">
        <f>'Existing Loan Amortizations'!D47</f>
        <v>0</v>
      </c>
      <c r="N48" s="159">
        <f>'Existing Loan Amortizations'!D48</f>
        <v>0</v>
      </c>
      <c r="O48" s="159">
        <f>'Existing Loan Amortizations'!D49</f>
        <v>0</v>
      </c>
      <c r="P48" s="312"/>
    </row>
    <row r="49" spans="1:16" ht="18">
      <c r="A49" t="str">
        <f>'YR 1 BS'!A49</f>
        <v xml:space="preserve">     Subordinated Officer Debt</v>
      </c>
      <c r="B49" s="22"/>
      <c r="C49" s="159">
        <f>'YR 1 BS'!O49</f>
        <v>0</v>
      </c>
      <c r="D49" s="154">
        <f>C49+'YR 2 CF'!C32</f>
        <v>0</v>
      </c>
      <c r="E49" s="154">
        <f>D49+'YR 2 CF'!D32</f>
        <v>0</v>
      </c>
      <c r="F49" s="154">
        <f>E49+'YR 2 CF'!E32</f>
        <v>0</v>
      </c>
      <c r="G49" s="154">
        <f>F49+'YR 2 CF'!F32</f>
        <v>0</v>
      </c>
      <c r="H49" s="154">
        <f>G49+'YR 2 CF'!G32</f>
        <v>0</v>
      </c>
      <c r="I49" s="154">
        <f>H49+'YR 2 CF'!H32</f>
        <v>0</v>
      </c>
      <c r="J49" s="154">
        <f>I49+'YR 2 CF'!I32</f>
        <v>0</v>
      </c>
      <c r="K49" s="154">
        <f>J49+'YR 2 CF'!J32</f>
        <v>0</v>
      </c>
      <c r="L49" s="154">
        <f>K49+'YR 2 CF'!K32</f>
        <v>0</v>
      </c>
      <c r="M49" s="154">
        <f>L49+'YR 2 CF'!L32</f>
        <v>0</v>
      </c>
      <c r="N49" s="154">
        <f>M49+'YR 2 CF'!M32</f>
        <v>0</v>
      </c>
      <c r="O49" s="154">
        <f>N49+'YR 2 CF'!N32</f>
        <v>0</v>
      </c>
      <c r="P49" s="312"/>
    </row>
    <row r="50" spans="1:16" ht="18">
      <c r="A50" s="14"/>
      <c r="B50" s="27" t="s">
        <v>0</v>
      </c>
      <c r="C50" s="207" t="s">
        <v>1</v>
      </c>
      <c r="D50" s="21" t="s">
        <v>1</v>
      </c>
      <c r="E50" s="207" t="s">
        <v>1</v>
      </c>
      <c r="F50" s="21" t="s">
        <v>1</v>
      </c>
      <c r="G50" s="207" t="s">
        <v>1</v>
      </c>
      <c r="H50" s="21" t="s">
        <v>1</v>
      </c>
      <c r="I50" s="207" t="s">
        <v>1</v>
      </c>
      <c r="J50" s="21" t="s">
        <v>1</v>
      </c>
      <c r="K50" s="21" t="s">
        <v>1</v>
      </c>
      <c r="L50" s="21" t="s">
        <v>1</v>
      </c>
      <c r="M50" s="21" t="s">
        <v>1</v>
      </c>
      <c r="N50" s="21" t="s">
        <v>1</v>
      </c>
      <c r="O50" s="21" t="s">
        <v>1</v>
      </c>
      <c r="P50" s="312"/>
    </row>
    <row r="51" spans="1:16" ht="18">
      <c r="A51" s="14" t="s">
        <v>39</v>
      </c>
      <c r="B51" s="23"/>
      <c r="C51" s="159">
        <f>SUM(C45:C49)</f>
        <v>0</v>
      </c>
      <c r="D51" s="154">
        <f t="shared" ref="D51:O51" si="6">SUM(D45:D49)</f>
        <v>0</v>
      </c>
      <c r="E51" s="154">
        <f t="shared" si="6"/>
        <v>0</v>
      </c>
      <c r="F51" s="154">
        <f t="shared" si="6"/>
        <v>0</v>
      </c>
      <c r="G51" s="154">
        <f t="shared" si="6"/>
        <v>0</v>
      </c>
      <c r="H51" s="154">
        <f t="shared" si="6"/>
        <v>0</v>
      </c>
      <c r="I51" s="154">
        <f t="shared" si="6"/>
        <v>0</v>
      </c>
      <c r="J51" s="154">
        <f t="shared" si="6"/>
        <v>0</v>
      </c>
      <c r="K51" s="154">
        <f t="shared" si="6"/>
        <v>0</v>
      </c>
      <c r="L51" s="154">
        <f t="shared" si="6"/>
        <v>0</v>
      </c>
      <c r="M51" s="154">
        <f t="shared" si="6"/>
        <v>0</v>
      </c>
      <c r="N51" s="154">
        <f t="shared" si="6"/>
        <v>0</v>
      </c>
      <c r="O51" s="154">
        <f t="shared" si="6"/>
        <v>0</v>
      </c>
      <c r="P51" s="312"/>
    </row>
    <row r="52" spans="1:16" ht="18">
      <c r="A52" s="14"/>
      <c r="B52" s="23"/>
      <c r="C52" s="208"/>
      <c r="D52" s="14"/>
      <c r="E52" s="208"/>
      <c r="F52" s="208"/>
      <c r="G52" s="208"/>
      <c r="H52" s="191"/>
      <c r="I52" s="191"/>
      <c r="P52" s="312"/>
    </row>
    <row r="53" spans="1:16" ht="18">
      <c r="A53" s="14"/>
      <c r="B53" s="23"/>
      <c r="C53" s="207" t="s">
        <v>1</v>
      </c>
      <c r="D53" s="21" t="s">
        <v>1</v>
      </c>
      <c r="E53" s="207" t="s">
        <v>1</v>
      </c>
      <c r="F53" s="21" t="s">
        <v>1</v>
      </c>
      <c r="G53" s="207" t="s">
        <v>1</v>
      </c>
      <c r="H53" s="21" t="s">
        <v>1</v>
      </c>
      <c r="I53" s="207" t="s">
        <v>1</v>
      </c>
      <c r="J53" s="21" t="s">
        <v>1</v>
      </c>
      <c r="K53" s="21" t="s">
        <v>1</v>
      </c>
      <c r="L53" s="21" t="s">
        <v>1</v>
      </c>
      <c r="M53" s="21" t="s">
        <v>1</v>
      </c>
      <c r="N53" s="21" t="s">
        <v>1</v>
      </c>
      <c r="O53" s="21" t="s">
        <v>1</v>
      </c>
      <c r="P53" s="312"/>
    </row>
    <row r="54" spans="1:16" ht="18">
      <c r="A54" s="76" t="s">
        <v>85</v>
      </c>
      <c r="B54" s="23"/>
      <c r="C54" s="230">
        <f>C42+C51</f>
        <v>0</v>
      </c>
      <c r="D54" s="156">
        <f t="shared" ref="D54:O54" si="7">D42+D51</f>
        <v>0</v>
      </c>
      <c r="E54" s="156">
        <f t="shared" si="7"/>
        <v>0</v>
      </c>
      <c r="F54" s="156">
        <f t="shared" si="7"/>
        <v>0</v>
      </c>
      <c r="G54" s="156">
        <f t="shared" si="7"/>
        <v>0</v>
      </c>
      <c r="H54" s="156">
        <f t="shared" si="7"/>
        <v>0</v>
      </c>
      <c r="I54" s="156">
        <f t="shared" si="7"/>
        <v>0</v>
      </c>
      <c r="J54" s="156">
        <f t="shared" si="7"/>
        <v>0</v>
      </c>
      <c r="K54" s="156">
        <f t="shared" si="7"/>
        <v>0</v>
      </c>
      <c r="L54" s="156">
        <f t="shared" si="7"/>
        <v>0</v>
      </c>
      <c r="M54" s="156">
        <f t="shared" si="7"/>
        <v>0</v>
      </c>
      <c r="N54" s="156">
        <f t="shared" si="7"/>
        <v>0</v>
      </c>
      <c r="O54" s="156">
        <f t="shared" si="7"/>
        <v>0</v>
      </c>
      <c r="P54" s="312"/>
    </row>
    <row r="55" spans="1:16" ht="18">
      <c r="A55" s="14" t="s">
        <v>0</v>
      </c>
      <c r="B55" s="23"/>
      <c r="C55" s="207" t="s">
        <v>1</v>
      </c>
      <c r="D55" s="21" t="s">
        <v>1</v>
      </c>
      <c r="E55" s="207" t="s">
        <v>1</v>
      </c>
      <c r="F55" s="21" t="s">
        <v>1</v>
      </c>
      <c r="G55" s="207" t="s">
        <v>1</v>
      </c>
      <c r="H55" s="21" t="s">
        <v>1</v>
      </c>
      <c r="I55" s="207" t="s">
        <v>1</v>
      </c>
      <c r="J55" s="21" t="s">
        <v>1</v>
      </c>
      <c r="K55" s="21" t="s">
        <v>1</v>
      </c>
      <c r="L55" s="21" t="s">
        <v>1</v>
      </c>
      <c r="M55" s="21" t="s">
        <v>1</v>
      </c>
      <c r="N55" s="21" t="s">
        <v>1</v>
      </c>
      <c r="O55" s="21" t="s">
        <v>1</v>
      </c>
      <c r="P55" s="312"/>
    </row>
    <row r="56" spans="1:16" ht="18">
      <c r="A56" s="76" t="s">
        <v>86</v>
      </c>
      <c r="B56" s="22"/>
      <c r="C56" s="208"/>
      <c r="D56" s="14"/>
      <c r="E56" s="208"/>
      <c r="F56" s="205"/>
      <c r="G56" s="205"/>
      <c r="H56" s="191"/>
      <c r="I56" s="191"/>
      <c r="P56" s="312"/>
    </row>
    <row r="57" spans="1:16" ht="18">
      <c r="A57" t="str">
        <f>'YR 1 BS'!A57</f>
        <v xml:space="preserve">    Capital Stock/Owner's Equity</v>
      </c>
      <c r="B57" s="22" t="s">
        <v>0</v>
      </c>
      <c r="C57" s="159">
        <f>'YR 1 BS'!O57</f>
        <v>0</v>
      </c>
      <c r="D57" s="154">
        <f>C57</f>
        <v>0</v>
      </c>
      <c r="E57" s="154">
        <f t="shared" ref="E57:O57" si="8">D57</f>
        <v>0</v>
      </c>
      <c r="F57" s="154">
        <f t="shared" si="8"/>
        <v>0</v>
      </c>
      <c r="G57" s="154">
        <f t="shared" si="8"/>
        <v>0</v>
      </c>
      <c r="H57" s="154">
        <f t="shared" si="8"/>
        <v>0</v>
      </c>
      <c r="I57" s="154">
        <f t="shared" si="8"/>
        <v>0</v>
      </c>
      <c r="J57" s="154">
        <f t="shared" si="8"/>
        <v>0</v>
      </c>
      <c r="K57" s="154">
        <f t="shared" si="8"/>
        <v>0</v>
      </c>
      <c r="L57" s="154">
        <f t="shared" si="8"/>
        <v>0</v>
      </c>
      <c r="M57" s="154">
        <f t="shared" si="8"/>
        <v>0</v>
      </c>
      <c r="N57" s="154">
        <f t="shared" si="8"/>
        <v>0</v>
      </c>
      <c r="O57" s="154">
        <f t="shared" si="8"/>
        <v>0</v>
      </c>
      <c r="P57" s="312"/>
    </row>
    <row r="58" spans="1:16" ht="18">
      <c r="A58" t="str">
        <f>'YR 1 BS'!A58</f>
        <v xml:space="preserve">    Paid-In Capital</v>
      </c>
      <c r="B58" s="22"/>
      <c r="C58" s="159">
        <f>'YR 1 BS'!O58</f>
        <v>0</v>
      </c>
      <c r="D58" s="154">
        <f>C58+'YR 2 CF'!C33</f>
        <v>0</v>
      </c>
      <c r="E58" s="154">
        <f>D58+'YR 2 CF'!D33</f>
        <v>0</v>
      </c>
      <c r="F58" s="154">
        <f>E58+'YR 2 CF'!E33</f>
        <v>0</v>
      </c>
      <c r="G58" s="154">
        <f>F58+'YR 2 CF'!F33</f>
        <v>0</v>
      </c>
      <c r="H58" s="154">
        <f>G58+'YR 2 CF'!G33</f>
        <v>0</v>
      </c>
      <c r="I58" s="154">
        <f>H58+'YR 2 CF'!H33</f>
        <v>0</v>
      </c>
      <c r="J58" s="154">
        <f>I58+'YR 2 CF'!I33</f>
        <v>0</v>
      </c>
      <c r="K58" s="154">
        <f>J58+'YR 2 CF'!J33</f>
        <v>0</v>
      </c>
      <c r="L58" s="154">
        <f>K58+'YR 2 CF'!K33</f>
        <v>0</v>
      </c>
      <c r="M58" s="154">
        <f>L58+'YR 2 CF'!L33</f>
        <v>0</v>
      </c>
      <c r="N58" s="154">
        <f>M58+'YR 2 CF'!M33</f>
        <v>0</v>
      </c>
      <c r="O58" s="154">
        <f>N58+'YR 2 CF'!N33</f>
        <v>0</v>
      </c>
      <c r="P58" s="312"/>
    </row>
    <row r="59" spans="1:16" ht="18">
      <c r="A59" t="str">
        <f>'YR 1 BS'!A59</f>
        <v xml:space="preserve">    Owner Distributions</v>
      </c>
      <c r="B59" s="22"/>
      <c r="C59" s="159">
        <f>'YR 1 BS'!O59</f>
        <v>0</v>
      </c>
      <c r="D59" s="154">
        <f>C59+'YR 2 CF'!C34</f>
        <v>0</v>
      </c>
      <c r="E59" s="154">
        <f>D59+'YR 2 CF'!D34</f>
        <v>0</v>
      </c>
      <c r="F59" s="154">
        <f>E59+'YR 2 CF'!E34</f>
        <v>0</v>
      </c>
      <c r="G59" s="154">
        <f>F59+'YR 2 CF'!F34</f>
        <v>0</v>
      </c>
      <c r="H59" s="154">
        <f>G59+'YR 2 CF'!G34</f>
        <v>0</v>
      </c>
      <c r="I59" s="154">
        <f>H59+'YR 2 CF'!H34</f>
        <v>0</v>
      </c>
      <c r="J59" s="154">
        <f>I59+'YR 2 CF'!I34</f>
        <v>0</v>
      </c>
      <c r="K59" s="154">
        <f>J59+'YR 2 CF'!J34</f>
        <v>0</v>
      </c>
      <c r="L59" s="154">
        <f>K59+'YR 2 CF'!K34</f>
        <v>0</v>
      </c>
      <c r="M59" s="154">
        <f>L59+'YR 2 CF'!L34</f>
        <v>0</v>
      </c>
      <c r="N59" s="154">
        <f>M59+'YR 2 CF'!M34</f>
        <v>0</v>
      </c>
      <c r="O59" s="154">
        <f>N59+'YR 2 CF'!N34</f>
        <v>0</v>
      </c>
      <c r="P59" s="312"/>
    </row>
    <row r="60" spans="1:16" ht="18">
      <c r="A60" t="str">
        <f>'YR 1 BS'!A60</f>
        <v xml:space="preserve">    Retained Earnings</v>
      </c>
      <c r="B60" s="22"/>
      <c r="C60" s="159">
        <f>'YR 1 BS'!O60</f>
        <v>0</v>
      </c>
      <c r="D60" s="154">
        <f>C60+'YR2 IS'!B53</f>
        <v>0</v>
      </c>
      <c r="E60" s="154">
        <f>D60+'YR2 IS'!C53</f>
        <v>0</v>
      </c>
      <c r="F60" s="154">
        <f>E60+'YR2 IS'!D53</f>
        <v>0</v>
      </c>
      <c r="G60" s="154">
        <f>F60+'YR2 IS'!E53</f>
        <v>0</v>
      </c>
      <c r="H60" s="154">
        <f>G60+'YR2 IS'!F53</f>
        <v>0</v>
      </c>
      <c r="I60" s="154">
        <f>H60+'YR2 IS'!G53</f>
        <v>0</v>
      </c>
      <c r="J60" s="154">
        <f>I60+'YR2 IS'!H53</f>
        <v>0</v>
      </c>
      <c r="K60" s="154">
        <f>J60+'YR2 IS'!I53</f>
        <v>0</v>
      </c>
      <c r="L60" s="154">
        <f>K60+'YR2 IS'!J53</f>
        <v>0</v>
      </c>
      <c r="M60" s="154">
        <f>L60+'YR2 IS'!K53</f>
        <v>0</v>
      </c>
      <c r="N60" s="154">
        <f>M60+'YR2 IS'!L53</f>
        <v>0</v>
      </c>
      <c r="O60" s="154">
        <f>N60+'YR2 IS'!M53</f>
        <v>0</v>
      </c>
      <c r="P60" s="312"/>
    </row>
    <row r="61" spans="1:16" ht="18">
      <c r="A61" s="14"/>
      <c r="B61" s="22"/>
      <c r="C61" s="21" t="s">
        <v>1</v>
      </c>
      <c r="D61" s="21" t="s">
        <v>1</v>
      </c>
      <c r="E61" s="207" t="s">
        <v>1</v>
      </c>
      <c r="F61" s="21" t="s">
        <v>1</v>
      </c>
      <c r="G61" s="207" t="s">
        <v>1</v>
      </c>
      <c r="H61" s="21" t="s">
        <v>1</v>
      </c>
      <c r="I61" s="207" t="s">
        <v>1</v>
      </c>
      <c r="J61" s="21" t="s">
        <v>1</v>
      </c>
      <c r="K61" s="21" t="s">
        <v>1</v>
      </c>
      <c r="L61" s="21" t="s">
        <v>1</v>
      </c>
      <c r="M61" s="21" t="s">
        <v>1</v>
      </c>
      <c r="N61" s="21" t="s">
        <v>1</v>
      </c>
      <c r="O61" s="21" t="s">
        <v>1</v>
      </c>
      <c r="P61" s="312"/>
    </row>
    <row r="62" spans="1:16" ht="18">
      <c r="A62" s="76" t="s">
        <v>87</v>
      </c>
      <c r="B62" s="22"/>
      <c r="C62" s="156">
        <f>SUM(C57:C60)</f>
        <v>0</v>
      </c>
      <c r="D62" s="156">
        <f t="shared" ref="D62:O62" si="9">SUM(D57:D60)</f>
        <v>0</v>
      </c>
      <c r="E62" s="156">
        <f t="shared" si="9"/>
        <v>0</v>
      </c>
      <c r="F62" s="156">
        <f t="shared" si="9"/>
        <v>0</v>
      </c>
      <c r="G62" s="156">
        <f t="shared" si="9"/>
        <v>0</v>
      </c>
      <c r="H62" s="156">
        <f t="shared" si="9"/>
        <v>0</v>
      </c>
      <c r="I62" s="156">
        <f t="shared" si="9"/>
        <v>0</v>
      </c>
      <c r="J62" s="156">
        <f t="shared" si="9"/>
        <v>0</v>
      </c>
      <c r="K62" s="156">
        <f t="shared" si="9"/>
        <v>0</v>
      </c>
      <c r="L62" s="156">
        <f t="shared" si="9"/>
        <v>0</v>
      </c>
      <c r="M62" s="156">
        <f t="shared" si="9"/>
        <v>0</v>
      </c>
      <c r="N62" s="156">
        <f t="shared" si="9"/>
        <v>0</v>
      </c>
      <c r="O62" s="156">
        <f t="shared" si="9"/>
        <v>0</v>
      </c>
      <c r="P62" s="312"/>
    </row>
    <row r="63" spans="1:16" ht="18">
      <c r="A63" s="14"/>
      <c r="B63" s="22"/>
      <c r="C63" s="21" t="s">
        <v>1</v>
      </c>
      <c r="D63" s="21" t="s">
        <v>1</v>
      </c>
      <c r="E63" s="207" t="s">
        <v>1</v>
      </c>
      <c r="F63" s="21" t="s">
        <v>1</v>
      </c>
      <c r="G63" s="207" t="s">
        <v>1</v>
      </c>
      <c r="H63" s="21" t="s">
        <v>1</v>
      </c>
      <c r="I63" s="207" t="s">
        <v>1</v>
      </c>
      <c r="J63" s="21" t="s">
        <v>1</v>
      </c>
      <c r="K63" s="21" t="s">
        <v>1</v>
      </c>
      <c r="L63" s="21" t="s">
        <v>1</v>
      </c>
      <c r="M63" s="21" t="s">
        <v>1</v>
      </c>
      <c r="N63" s="21" t="s">
        <v>1</v>
      </c>
      <c r="O63" s="21" t="s">
        <v>1</v>
      </c>
      <c r="P63" s="312"/>
    </row>
    <row r="64" spans="1:16" ht="18">
      <c r="A64" s="14"/>
      <c r="B64" s="22"/>
      <c r="C64" s="21"/>
      <c r="D64" s="24"/>
      <c r="E64" s="207"/>
      <c r="F64" s="208"/>
      <c r="G64" s="207"/>
      <c r="H64" s="191"/>
      <c r="I64" s="191"/>
      <c r="P64" s="312"/>
    </row>
    <row r="65" spans="1:16" ht="18">
      <c r="A65" s="14"/>
      <c r="B65" s="19" t="s">
        <v>0</v>
      </c>
      <c r="C65" s="78" t="s">
        <v>1</v>
      </c>
      <c r="D65" s="78" t="s">
        <v>1</v>
      </c>
      <c r="E65" s="212" t="s">
        <v>1</v>
      </c>
      <c r="F65" s="78" t="s">
        <v>1</v>
      </c>
      <c r="G65" s="212" t="s">
        <v>1</v>
      </c>
      <c r="H65" s="78" t="s">
        <v>1</v>
      </c>
      <c r="I65" s="212" t="s">
        <v>1</v>
      </c>
      <c r="J65" s="78" t="s">
        <v>1</v>
      </c>
      <c r="K65" s="78" t="s">
        <v>1</v>
      </c>
      <c r="L65" s="78" t="s">
        <v>1</v>
      </c>
      <c r="M65" s="78" t="s">
        <v>1</v>
      </c>
      <c r="N65" s="78" t="s">
        <v>1</v>
      </c>
      <c r="O65" s="78" t="s">
        <v>1</v>
      </c>
      <c r="P65" s="312"/>
    </row>
    <row r="66" spans="1:16" ht="18.75">
      <c r="A66" s="26" t="s">
        <v>24</v>
      </c>
      <c r="B66" s="28"/>
      <c r="C66" s="155">
        <f>SUM(C54+C62)</f>
        <v>0</v>
      </c>
      <c r="D66" s="155">
        <f t="shared" ref="D66:O66" si="10">SUM(D54+D62)</f>
        <v>0</v>
      </c>
      <c r="E66" s="155">
        <f t="shared" si="10"/>
        <v>0</v>
      </c>
      <c r="F66" s="155">
        <f t="shared" si="10"/>
        <v>0</v>
      </c>
      <c r="G66" s="155">
        <f t="shared" si="10"/>
        <v>0</v>
      </c>
      <c r="H66" s="155">
        <f t="shared" si="10"/>
        <v>0</v>
      </c>
      <c r="I66" s="155">
        <f t="shared" si="10"/>
        <v>0</v>
      </c>
      <c r="J66" s="155">
        <f t="shared" si="10"/>
        <v>0</v>
      </c>
      <c r="K66" s="155">
        <f t="shared" si="10"/>
        <v>0</v>
      </c>
      <c r="L66" s="155">
        <f t="shared" si="10"/>
        <v>0</v>
      </c>
      <c r="M66" s="155">
        <f t="shared" si="10"/>
        <v>0</v>
      </c>
      <c r="N66" s="155">
        <f t="shared" si="10"/>
        <v>0</v>
      </c>
      <c r="O66" s="155">
        <f t="shared" si="10"/>
        <v>0</v>
      </c>
      <c r="P66" s="312"/>
    </row>
    <row r="67" spans="1:16" ht="18.75">
      <c r="A67" s="26"/>
      <c r="B67" s="28" t="s">
        <v>0</v>
      </c>
      <c r="C67" s="29" t="s">
        <v>52</v>
      </c>
      <c r="D67" s="29" t="s">
        <v>52</v>
      </c>
      <c r="E67" s="210" t="s">
        <v>52</v>
      </c>
      <c r="F67" s="29" t="s">
        <v>52</v>
      </c>
      <c r="G67" s="210" t="s">
        <v>52</v>
      </c>
      <c r="H67" s="29" t="s">
        <v>52</v>
      </c>
      <c r="I67" s="210" t="s">
        <v>52</v>
      </c>
      <c r="J67" s="29" t="s">
        <v>52</v>
      </c>
      <c r="K67" s="29" t="s">
        <v>52</v>
      </c>
      <c r="L67" s="29" t="s">
        <v>52</v>
      </c>
      <c r="M67" s="29" t="s">
        <v>52</v>
      </c>
      <c r="N67" s="29" t="s">
        <v>52</v>
      </c>
      <c r="O67" s="29" t="s">
        <v>52</v>
      </c>
      <c r="P67" s="312"/>
    </row>
    <row r="68" spans="1:16" ht="18">
      <c r="A68" s="18"/>
      <c r="B68" s="17"/>
      <c r="C68" s="71"/>
      <c r="D68" s="71"/>
      <c r="E68" s="71"/>
      <c r="F68" s="71"/>
      <c r="G68" s="71"/>
    </row>
    <row r="69" spans="1:16">
      <c r="A69" s="215" t="s">
        <v>61</v>
      </c>
    </row>
    <row r="70" spans="1:16">
      <c r="A70" s="214" t="str">
        <f ca="1">CONCATENATE("The Small Business Development Center (SBDC) has prepared this financial statement as of ", TEXT($A$73,"mm/dd/yyyy")," based on information and assumptions provided by management.  Neither the SBDC nor its personnel are licensed by the State of")</f>
        <v>The Small Business Development Center (SBDC) has prepared this financial statement as of 10/26/2020 based on information and assumptions provided by management.  Neither the SBDC nor its personnel are licensed by the State of</v>
      </c>
    </row>
    <row r="71" spans="1:16">
      <c r="A71" s="214" t="s">
        <v>264</v>
      </c>
    </row>
    <row r="72" spans="1:16">
      <c r="A72" s="57"/>
    </row>
    <row r="73" spans="1:16">
      <c r="A73" s="163">
        <f ca="1">NOW()</f>
        <v>44130.433104398151</v>
      </c>
    </row>
  </sheetData>
  <sheetProtection password="8D63" sheet="1" formatCells="0" formatColumns="0" formatRows="0" insertColumns="0" insertRows="0"/>
  <printOptions horizontalCentered="1" verticalCentered="1"/>
  <pageMargins left="0.25" right="0.25" top="0.25" bottom="0.25" header="0" footer="0"/>
  <pageSetup scale="48" orientation="portrait" horizontalDpi="1200" verticalDpi="1200" r:id="rId1"/>
  <headerFooter>
    <oddFooter>&amp;L&amp;8Template material is licensed under the Creative Commons License.&amp;C&amp;8http://creativecommons.org/licenses/by-nc-sa/3.0/legalcode&amp;R&amp;8Templates created by UMD Center for Economic Development, 
Jennifer Pontinen, Jenny Herman and Richard Braun.</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Q131"/>
  <sheetViews>
    <sheetView zoomScale="70" zoomScaleNormal="70" workbookViewId="0">
      <selection activeCell="P17" sqref="P17"/>
    </sheetView>
  </sheetViews>
  <sheetFormatPr defaultColWidth="11.44140625" defaultRowHeight="15"/>
  <cols>
    <col min="1" max="1" width="28.6640625" customWidth="1"/>
    <col min="2" max="2" width="7.6640625" customWidth="1"/>
    <col min="3" max="6" width="10.6640625" customWidth="1"/>
    <col min="7" max="7" width="11" customWidth="1"/>
    <col min="8" max="14" width="10.6640625" customWidth="1"/>
    <col min="15" max="15" width="13.33203125" customWidth="1"/>
  </cols>
  <sheetData>
    <row r="1" spans="1:16" ht="18">
      <c r="A1" s="95" t="str">
        <f>'Sources &amp; Uses'!A1</f>
        <v>Company Name Here</v>
      </c>
      <c r="B1" s="95"/>
      <c r="C1" s="2"/>
      <c r="D1" s="41"/>
      <c r="E1" s="82"/>
      <c r="F1" s="32"/>
      <c r="H1" s="1"/>
      <c r="I1" s="2"/>
      <c r="J1" s="2"/>
      <c r="K1" s="2"/>
      <c r="L1" s="2"/>
      <c r="M1" s="2"/>
      <c r="N1" s="2"/>
      <c r="O1" s="2"/>
      <c r="P1" s="2"/>
    </row>
    <row r="2" spans="1:16" ht="18">
      <c r="A2" s="85" t="s">
        <v>131</v>
      </c>
      <c r="B2" s="85"/>
      <c r="C2" s="2"/>
      <c r="D2" s="2"/>
      <c r="E2" s="81"/>
      <c r="F2" s="2"/>
      <c r="G2" s="2"/>
      <c r="H2" s="2"/>
      <c r="I2" s="2"/>
      <c r="J2" s="2"/>
      <c r="K2" s="2"/>
      <c r="L2" s="2"/>
      <c r="M2" s="2"/>
      <c r="N2" s="2"/>
      <c r="O2" s="2"/>
      <c r="P2" s="2"/>
    </row>
    <row r="3" spans="1:16" ht="18.75" thickBot="1">
      <c r="A3" s="98" t="s">
        <v>424</v>
      </c>
      <c r="B3" s="98"/>
      <c r="C3" s="2"/>
      <c r="E3" s="38"/>
      <c r="F3" s="2"/>
      <c r="H3" s="2"/>
      <c r="I3" s="2"/>
      <c r="J3" s="2"/>
      <c r="K3" s="2"/>
      <c r="L3" s="2"/>
      <c r="M3" s="2"/>
      <c r="N3" s="2"/>
      <c r="O3" s="2"/>
      <c r="P3" s="2"/>
    </row>
    <row r="4" spans="1:16" ht="18.75" thickBot="1">
      <c r="A4" s="52"/>
      <c r="B4" s="52"/>
      <c r="N4" s="60" t="s">
        <v>291</v>
      </c>
      <c r="O4" s="261"/>
      <c r="P4" s="2"/>
    </row>
    <row r="5" spans="1:16">
      <c r="A5" s="192" t="s">
        <v>294</v>
      </c>
      <c r="B5" s="192"/>
      <c r="C5" s="341">
        <f>'YR 2 Sales'!C5</f>
        <v>8.3333333333333329E-2</v>
      </c>
      <c r="D5" s="341">
        <f>'YR 2 Sales'!D5</f>
        <v>8.3333333333333329E-2</v>
      </c>
      <c r="E5" s="341">
        <f>'YR 2 Sales'!E5</f>
        <v>8.3333333333333329E-2</v>
      </c>
      <c r="F5" s="341">
        <f>'YR 2 Sales'!F5</f>
        <v>8.3333333333333329E-2</v>
      </c>
      <c r="G5" s="341">
        <f>'YR 2 Sales'!G5</f>
        <v>8.3333333333333329E-2</v>
      </c>
      <c r="H5" s="341">
        <f>'YR 2 Sales'!H5</f>
        <v>8.3333333333333329E-2</v>
      </c>
      <c r="I5" s="341">
        <f>'YR 2 Sales'!I5</f>
        <v>8.3333333333333329E-2</v>
      </c>
      <c r="J5" s="341">
        <f>'YR 2 Sales'!J5</f>
        <v>8.3333333333333329E-2</v>
      </c>
      <c r="K5" s="341">
        <f>'YR 2 Sales'!K5</f>
        <v>8.3333333333333329E-2</v>
      </c>
      <c r="L5" s="341">
        <f>'YR 2 Sales'!L5</f>
        <v>8.3333333333333329E-2</v>
      </c>
      <c r="M5" s="341">
        <f>'YR 2 Sales'!M5</f>
        <v>8.3333333333333329E-2</v>
      </c>
      <c r="N5" s="341">
        <f>'YR 2 Sales'!N5</f>
        <v>8.3333333333333329E-2</v>
      </c>
      <c r="O5" s="342">
        <f>SUM(C5:N5)</f>
        <v>1</v>
      </c>
      <c r="P5" s="8"/>
    </row>
    <row r="6" spans="1:16">
      <c r="A6" s="8"/>
      <c r="B6" s="8"/>
    </row>
    <row r="7" spans="1:16" ht="15.75">
      <c r="B7" s="38"/>
      <c r="C7" s="118" t="s">
        <v>7</v>
      </c>
      <c r="D7" s="118" t="s">
        <v>8</v>
      </c>
      <c r="E7" s="118" t="s">
        <v>143</v>
      </c>
      <c r="F7" s="118" t="s">
        <v>144</v>
      </c>
      <c r="G7" s="118" t="s">
        <v>11</v>
      </c>
      <c r="H7" s="118" t="s">
        <v>12</v>
      </c>
      <c r="I7" s="118" t="s">
        <v>13</v>
      </c>
      <c r="J7" s="118" t="s">
        <v>35</v>
      </c>
      <c r="K7" s="118" t="s">
        <v>3</v>
      </c>
      <c r="L7" s="118" t="s">
        <v>4</v>
      </c>
      <c r="M7" s="118" t="s">
        <v>5</v>
      </c>
      <c r="N7" s="118" t="s">
        <v>6</v>
      </c>
      <c r="O7" s="37" t="s">
        <v>14</v>
      </c>
      <c r="P7" s="253"/>
    </row>
    <row r="8" spans="1:16" ht="15.75">
      <c r="A8" s="257" t="str">
        <f>'YR 2 Sales'!A8</f>
        <v>Product 1</v>
      </c>
      <c r="B8" s="258"/>
      <c r="C8" s="118"/>
      <c r="D8" s="118"/>
      <c r="E8" s="118"/>
      <c r="F8" s="118"/>
      <c r="G8" s="118"/>
      <c r="H8" s="118"/>
      <c r="I8" s="118"/>
      <c r="J8" s="118"/>
      <c r="K8" s="118"/>
      <c r="L8" s="118"/>
      <c r="M8" s="118"/>
      <c r="N8" s="118"/>
      <c r="O8" s="37"/>
      <c r="P8" s="253"/>
    </row>
    <row r="9" spans="1:16">
      <c r="A9" s="5" t="s">
        <v>249</v>
      </c>
      <c r="B9" s="260">
        <f>'YR 2 Sales'!B9</f>
        <v>1</v>
      </c>
      <c r="C9" s="128"/>
      <c r="D9" s="128"/>
      <c r="E9" s="128" t="s">
        <v>0</v>
      </c>
      <c r="F9" s="128"/>
      <c r="G9" s="128"/>
      <c r="H9" s="128"/>
      <c r="I9" s="128"/>
      <c r="J9" s="128"/>
      <c r="K9" s="128"/>
      <c r="L9" s="128"/>
      <c r="M9" s="128"/>
      <c r="N9" s="128"/>
      <c r="O9" s="13"/>
      <c r="P9" s="253"/>
    </row>
    <row r="10" spans="1:16" ht="15.75">
      <c r="A10" s="85" t="s">
        <v>132</v>
      </c>
      <c r="B10" s="85"/>
      <c r="C10" s="13">
        <f>$O$4*$B$9*C5</f>
        <v>0</v>
      </c>
      <c r="D10" s="13">
        <f t="shared" ref="D10:N10" si="0">$O$4*$B$9*D5</f>
        <v>0</v>
      </c>
      <c r="E10" s="13">
        <f t="shared" si="0"/>
        <v>0</v>
      </c>
      <c r="F10" s="13">
        <f t="shared" si="0"/>
        <v>0</v>
      </c>
      <c r="G10" s="13">
        <f t="shared" si="0"/>
        <v>0</v>
      </c>
      <c r="H10" s="13">
        <f t="shared" si="0"/>
        <v>0</v>
      </c>
      <c r="I10" s="13">
        <f t="shared" si="0"/>
        <v>0</v>
      </c>
      <c r="J10" s="13">
        <f t="shared" si="0"/>
        <v>0</v>
      </c>
      <c r="K10" s="13">
        <f t="shared" si="0"/>
        <v>0</v>
      </c>
      <c r="L10" s="13">
        <f t="shared" si="0"/>
        <v>0</v>
      </c>
      <c r="M10" s="13">
        <f t="shared" si="0"/>
        <v>0</v>
      </c>
      <c r="N10" s="13">
        <f t="shared" si="0"/>
        <v>0</v>
      </c>
      <c r="O10" s="13">
        <f>SUM(C10:N10)</f>
        <v>0</v>
      </c>
      <c r="P10" s="309"/>
    </row>
    <row r="11" spans="1:16">
      <c r="A11" s="5" t="s">
        <v>146</v>
      </c>
      <c r="B11" s="260"/>
      <c r="C11" s="194">
        <f>C10*$B$11</f>
        <v>0</v>
      </c>
      <c r="D11" s="194">
        <f t="shared" ref="D11:N11" si="1">D10*$B$11</f>
        <v>0</v>
      </c>
      <c r="E11" s="194">
        <f t="shared" si="1"/>
        <v>0</v>
      </c>
      <c r="F11" s="194">
        <f t="shared" si="1"/>
        <v>0</v>
      </c>
      <c r="G11" s="194">
        <f t="shared" si="1"/>
        <v>0</v>
      </c>
      <c r="H11" s="194">
        <f t="shared" si="1"/>
        <v>0</v>
      </c>
      <c r="I11" s="194">
        <f t="shared" si="1"/>
        <v>0</v>
      </c>
      <c r="J11" s="194">
        <f t="shared" si="1"/>
        <v>0</v>
      </c>
      <c r="K11" s="194">
        <f t="shared" si="1"/>
        <v>0</v>
      </c>
      <c r="L11" s="194">
        <f t="shared" si="1"/>
        <v>0</v>
      </c>
      <c r="M11" s="194">
        <f t="shared" si="1"/>
        <v>0</v>
      </c>
      <c r="N11" s="194">
        <f t="shared" si="1"/>
        <v>0</v>
      </c>
      <c r="O11" s="13">
        <f>SUM(C11:N11)</f>
        <v>0</v>
      </c>
      <c r="P11" s="310"/>
    </row>
    <row r="12" spans="1:16" ht="15.75">
      <c r="A12" s="85" t="s">
        <v>133</v>
      </c>
      <c r="B12" s="85"/>
      <c r="C12" s="13">
        <f>C10-C11</f>
        <v>0</v>
      </c>
      <c r="D12" s="13">
        <f t="shared" ref="D12:N12" si="2">D10-D11</f>
        <v>0</v>
      </c>
      <c r="E12" s="13">
        <f t="shared" si="2"/>
        <v>0</v>
      </c>
      <c r="F12" s="13">
        <f t="shared" si="2"/>
        <v>0</v>
      </c>
      <c r="G12" s="13">
        <f t="shared" si="2"/>
        <v>0</v>
      </c>
      <c r="H12" s="13">
        <f t="shared" si="2"/>
        <v>0</v>
      </c>
      <c r="I12" s="13">
        <f t="shared" si="2"/>
        <v>0</v>
      </c>
      <c r="J12" s="13">
        <f t="shared" si="2"/>
        <v>0</v>
      </c>
      <c r="K12" s="13">
        <f t="shared" si="2"/>
        <v>0</v>
      </c>
      <c r="L12" s="13">
        <f t="shared" si="2"/>
        <v>0</v>
      </c>
      <c r="M12" s="13">
        <f t="shared" si="2"/>
        <v>0</v>
      </c>
      <c r="N12" s="13">
        <f t="shared" si="2"/>
        <v>0</v>
      </c>
      <c r="O12" s="13">
        <f>SUM(C12:N12)</f>
        <v>0</v>
      </c>
      <c r="P12" s="310"/>
    </row>
    <row r="13" spans="1:16" ht="15.75">
      <c r="A13" s="5" t="s">
        <v>292</v>
      </c>
      <c r="B13" s="85"/>
      <c r="C13" s="259"/>
      <c r="D13" s="308">
        <f>C13</f>
        <v>0</v>
      </c>
      <c r="E13" s="308">
        <f t="shared" ref="E13:N13" si="3">D13</f>
        <v>0</v>
      </c>
      <c r="F13" s="308">
        <f t="shared" si="3"/>
        <v>0</v>
      </c>
      <c r="G13" s="308">
        <f t="shared" si="3"/>
        <v>0</v>
      </c>
      <c r="H13" s="308">
        <f t="shared" si="3"/>
        <v>0</v>
      </c>
      <c r="I13" s="308">
        <f t="shared" si="3"/>
        <v>0</v>
      </c>
      <c r="J13" s="308">
        <f t="shared" si="3"/>
        <v>0</v>
      </c>
      <c r="K13" s="308">
        <f t="shared" si="3"/>
        <v>0</v>
      </c>
      <c r="L13" s="308">
        <f t="shared" si="3"/>
        <v>0</v>
      </c>
      <c r="M13" s="308">
        <f t="shared" si="3"/>
        <v>0</v>
      </c>
      <c r="N13" s="308">
        <f t="shared" si="3"/>
        <v>0</v>
      </c>
      <c r="O13" s="13"/>
      <c r="P13" s="310"/>
    </row>
    <row r="14" spans="1:16" ht="15.75">
      <c r="A14" s="5" t="s">
        <v>293</v>
      </c>
      <c r="B14" s="85"/>
      <c r="C14" s="13">
        <f>IF(C13=0,0,C10/C13)</f>
        <v>0</v>
      </c>
      <c r="D14" s="13">
        <f t="shared" ref="D14:N14" si="4">IF(D13=0,0,D10/D13)</f>
        <v>0</v>
      </c>
      <c r="E14" s="13">
        <f t="shared" si="4"/>
        <v>0</v>
      </c>
      <c r="F14" s="13">
        <f t="shared" si="4"/>
        <v>0</v>
      </c>
      <c r="G14" s="13">
        <f t="shared" si="4"/>
        <v>0</v>
      </c>
      <c r="H14" s="13">
        <f t="shared" si="4"/>
        <v>0</v>
      </c>
      <c r="I14" s="13">
        <f t="shared" si="4"/>
        <v>0</v>
      </c>
      <c r="J14" s="13">
        <f t="shared" si="4"/>
        <v>0</v>
      </c>
      <c r="K14" s="13">
        <f t="shared" si="4"/>
        <v>0</v>
      </c>
      <c r="L14" s="13">
        <f t="shared" si="4"/>
        <v>0</v>
      </c>
      <c r="M14" s="13">
        <f t="shared" si="4"/>
        <v>0</v>
      </c>
      <c r="N14" s="13">
        <f t="shared" si="4"/>
        <v>0</v>
      </c>
      <c r="O14" s="13">
        <f>SUM(C14:N14)</f>
        <v>0</v>
      </c>
      <c r="P14" s="310"/>
    </row>
    <row r="15" spans="1:16" ht="15.75">
      <c r="A15" s="5"/>
      <c r="B15" s="85"/>
      <c r="C15" s="68"/>
      <c r="D15" s="68"/>
      <c r="E15" s="68"/>
      <c r="F15" s="68"/>
      <c r="G15" s="68"/>
      <c r="H15" s="68"/>
      <c r="I15" s="68"/>
      <c r="J15" s="68"/>
      <c r="K15" s="68"/>
      <c r="L15" s="68"/>
      <c r="M15" s="68"/>
      <c r="N15" s="68"/>
      <c r="O15" s="13"/>
      <c r="P15" s="310"/>
    </row>
    <row r="16" spans="1:16" ht="15.75">
      <c r="A16" s="257" t="str">
        <f>'YR 2 Sales'!A16</f>
        <v>Product 2</v>
      </c>
      <c r="B16" s="258"/>
      <c r="C16" s="118"/>
      <c r="D16" s="118"/>
      <c r="E16" s="118"/>
      <c r="F16" s="118"/>
      <c r="G16" s="118"/>
      <c r="H16" s="118"/>
      <c r="I16" s="118"/>
      <c r="J16" s="118"/>
      <c r="K16" s="118"/>
      <c r="L16" s="118"/>
      <c r="M16" s="118"/>
      <c r="N16" s="118"/>
      <c r="O16" s="37"/>
      <c r="P16" s="310"/>
    </row>
    <row r="17" spans="1:16">
      <c r="A17" s="5" t="s">
        <v>249</v>
      </c>
      <c r="B17" s="260">
        <f>'YR 2 Sales'!B17</f>
        <v>0</v>
      </c>
      <c r="C17" s="128"/>
      <c r="D17" s="128"/>
      <c r="E17" s="128" t="s">
        <v>0</v>
      </c>
      <c r="F17" s="128"/>
      <c r="G17" s="128"/>
      <c r="H17" s="128"/>
      <c r="I17" s="128"/>
      <c r="J17" s="128"/>
      <c r="K17" s="128"/>
      <c r="L17" s="128"/>
      <c r="M17" s="128"/>
      <c r="N17" s="128"/>
      <c r="O17" s="13"/>
      <c r="P17" s="310"/>
    </row>
    <row r="18" spans="1:16" ht="15.75">
      <c r="A18" s="85" t="s">
        <v>132</v>
      </c>
      <c r="B18" s="85"/>
      <c r="C18" s="13">
        <f>$O$4*$B$17*C5</f>
        <v>0</v>
      </c>
      <c r="D18" s="13">
        <f t="shared" ref="D18:N18" si="5">$O$4*$B$17*D5</f>
        <v>0</v>
      </c>
      <c r="E18" s="13">
        <f t="shared" si="5"/>
        <v>0</v>
      </c>
      <c r="F18" s="13">
        <f t="shared" si="5"/>
        <v>0</v>
      </c>
      <c r="G18" s="13">
        <f t="shared" si="5"/>
        <v>0</v>
      </c>
      <c r="H18" s="13">
        <f t="shared" si="5"/>
        <v>0</v>
      </c>
      <c r="I18" s="13">
        <f t="shared" si="5"/>
        <v>0</v>
      </c>
      <c r="J18" s="13">
        <f t="shared" si="5"/>
        <v>0</v>
      </c>
      <c r="K18" s="13">
        <f t="shared" si="5"/>
        <v>0</v>
      </c>
      <c r="L18" s="13">
        <f t="shared" si="5"/>
        <v>0</v>
      </c>
      <c r="M18" s="13">
        <f t="shared" si="5"/>
        <v>0</v>
      </c>
      <c r="N18" s="13">
        <f t="shared" si="5"/>
        <v>0</v>
      </c>
      <c r="O18" s="13">
        <f>SUM(C18:N18)</f>
        <v>0</v>
      </c>
      <c r="P18" s="310"/>
    </row>
    <row r="19" spans="1:16">
      <c r="A19" s="5" t="s">
        <v>146</v>
      </c>
      <c r="B19" s="260"/>
      <c r="C19" s="194">
        <f>C18*$B$19</f>
        <v>0</v>
      </c>
      <c r="D19" s="194">
        <f t="shared" ref="D19:N19" si="6">D18*$B$19</f>
        <v>0</v>
      </c>
      <c r="E19" s="194">
        <f t="shared" si="6"/>
        <v>0</v>
      </c>
      <c r="F19" s="194">
        <f t="shared" si="6"/>
        <v>0</v>
      </c>
      <c r="G19" s="194">
        <f t="shared" si="6"/>
        <v>0</v>
      </c>
      <c r="H19" s="194">
        <f t="shared" si="6"/>
        <v>0</v>
      </c>
      <c r="I19" s="194">
        <f t="shared" si="6"/>
        <v>0</v>
      </c>
      <c r="J19" s="194">
        <f t="shared" si="6"/>
        <v>0</v>
      </c>
      <c r="K19" s="194">
        <f t="shared" si="6"/>
        <v>0</v>
      </c>
      <c r="L19" s="194">
        <f t="shared" si="6"/>
        <v>0</v>
      </c>
      <c r="M19" s="194">
        <f t="shared" si="6"/>
        <v>0</v>
      </c>
      <c r="N19" s="194">
        <f t="shared" si="6"/>
        <v>0</v>
      </c>
      <c r="O19" s="13">
        <f>SUM(C19:N19)</f>
        <v>0</v>
      </c>
      <c r="P19" s="310"/>
    </row>
    <row r="20" spans="1:16" ht="15.75">
      <c r="A20" s="85" t="s">
        <v>133</v>
      </c>
      <c r="B20" s="85"/>
      <c r="C20" s="13">
        <f>C18-C19</f>
        <v>0</v>
      </c>
      <c r="D20" s="13">
        <f t="shared" ref="D20:N20" si="7">D18-D19</f>
        <v>0</v>
      </c>
      <c r="E20" s="13">
        <f t="shared" si="7"/>
        <v>0</v>
      </c>
      <c r="F20" s="13">
        <f t="shared" si="7"/>
        <v>0</v>
      </c>
      <c r="G20" s="13">
        <f t="shared" si="7"/>
        <v>0</v>
      </c>
      <c r="H20" s="13">
        <f t="shared" si="7"/>
        <v>0</v>
      </c>
      <c r="I20" s="13">
        <f t="shared" si="7"/>
        <v>0</v>
      </c>
      <c r="J20" s="13">
        <f t="shared" si="7"/>
        <v>0</v>
      </c>
      <c r="K20" s="13">
        <f t="shared" si="7"/>
        <v>0</v>
      </c>
      <c r="L20" s="13">
        <f t="shared" si="7"/>
        <v>0</v>
      </c>
      <c r="M20" s="13">
        <f t="shared" si="7"/>
        <v>0</v>
      </c>
      <c r="N20" s="13">
        <f t="shared" si="7"/>
        <v>0</v>
      </c>
      <c r="O20" s="13">
        <f>SUM(C20:N20)</f>
        <v>0</v>
      </c>
      <c r="P20" s="310"/>
    </row>
    <row r="21" spans="1:16" ht="15.75">
      <c r="A21" s="5" t="s">
        <v>292</v>
      </c>
      <c r="B21" s="85"/>
      <c r="C21" s="259"/>
      <c r="D21" s="308">
        <f>C21</f>
        <v>0</v>
      </c>
      <c r="E21" s="308">
        <f t="shared" ref="E21:N21" si="8">D21</f>
        <v>0</v>
      </c>
      <c r="F21" s="308">
        <f t="shared" si="8"/>
        <v>0</v>
      </c>
      <c r="G21" s="308">
        <f t="shared" si="8"/>
        <v>0</v>
      </c>
      <c r="H21" s="308">
        <f t="shared" si="8"/>
        <v>0</v>
      </c>
      <c r="I21" s="308">
        <f t="shared" si="8"/>
        <v>0</v>
      </c>
      <c r="J21" s="308">
        <f t="shared" si="8"/>
        <v>0</v>
      </c>
      <c r="K21" s="308">
        <f t="shared" si="8"/>
        <v>0</v>
      </c>
      <c r="L21" s="308">
        <f t="shared" si="8"/>
        <v>0</v>
      </c>
      <c r="M21" s="308">
        <f t="shared" si="8"/>
        <v>0</v>
      </c>
      <c r="N21" s="308">
        <f t="shared" si="8"/>
        <v>0</v>
      </c>
      <c r="O21" s="13"/>
      <c r="P21" s="310"/>
    </row>
    <row r="22" spans="1:16" ht="15.75">
      <c r="A22" s="5" t="s">
        <v>293</v>
      </c>
      <c r="B22" s="85"/>
      <c r="C22" s="13">
        <f>IF(C21=0,0,C18/C21)</f>
        <v>0</v>
      </c>
      <c r="D22" s="13">
        <f t="shared" ref="D22:N22" si="9">IF(D21=0,0,D18/D21)</f>
        <v>0</v>
      </c>
      <c r="E22" s="13">
        <f t="shared" si="9"/>
        <v>0</v>
      </c>
      <c r="F22" s="13">
        <f t="shared" si="9"/>
        <v>0</v>
      </c>
      <c r="G22" s="13">
        <f t="shared" si="9"/>
        <v>0</v>
      </c>
      <c r="H22" s="13">
        <f t="shared" si="9"/>
        <v>0</v>
      </c>
      <c r="I22" s="13">
        <f t="shared" si="9"/>
        <v>0</v>
      </c>
      <c r="J22" s="13">
        <f t="shared" si="9"/>
        <v>0</v>
      </c>
      <c r="K22" s="13">
        <f t="shared" si="9"/>
        <v>0</v>
      </c>
      <c r="L22" s="13">
        <f t="shared" si="9"/>
        <v>0</v>
      </c>
      <c r="M22" s="13">
        <f t="shared" si="9"/>
        <v>0</v>
      </c>
      <c r="N22" s="13">
        <f t="shared" si="9"/>
        <v>0</v>
      </c>
      <c r="O22" s="13">
        <f>SUM(C22:N22)</f>
        <v>0</v>
      </c>
      <c r="P22" s="310"/>
    </row>
    <row r="23" spans="1:16" ht="15.75">
      <c r="A23" s="126"/>
      <c r="B23" s="126"/>
      <c r="C23" s="262"/>
      <c r="D23" s="137"/>
      <c r="E23" s="137"/>
      <c r="F23" s="137"/>
      <c r="G23" s="137"/>
      <c r="H23" s="137"/>
      <c r="I23" s="137"/>
      <c r="J23" s="137"/>
      <c r="K23" s="137"/>
      <c r="L23" s="137"/>
      <c r="M23" s="137"/>
      <c r="N23" s="137"/>
      <c r="O23" s="13"/>
      <c r="P23" s="310"/>
    </row>
    <row r="24" spans="1:16" ht="15.75">
      <c r="A24" s="257" t="str">
        <f>'YR 2 Sales'!A24</f>
        <v>Product Name 3</v>
      </c>
      <c r="B24" s="258"/>
      <c r="C24" s="118"/>
      <c r="D24" s="118"/>
      <c r="E24" s="118"/>
      <c r="F24" s="118"/>
      <c r="G24" s="118"/>
      <c r="H24" s="118"/>
      <c r="I24" s="118"/>
      <c r="J24" s="118"/>
      <c r="K24" s="118"/>
      <c r="L24" s="118"/>
      <c r="M24" s="118"/>
      <c r="N24" s="118"/>
      <c r="O24" s="37"/>
      <c r="P24" s="310"/>
    </row>
    <row r="25" spans="1:16">
      <c r="A25" s="5" t="s">
        <v>249</v>
      </c>
      <c r="B25" s="260">
        <f>'YR 2 Sales'!B25</f>
        <v>0</v>
      </c>
      <c r="C25" s="128"/>
      <c r="D25" s="128"/>
      <c r="E25" s="128" t="s">
        <v>0</v>
      </c>
      <c r="F25" s="128"/>
      <c r="G25" s="128"/>
      <c r="H25" s="128"/>
      <c r="I25" s="128"/>
      <c r="J25" s="128"/>
      <c r="K25" s="128"/>
      <c r="L25" s="128"/>
      <c r="M25" s="128"/>
      <c r="N25" s="128"/>
      <c r="O25" s="13"/>
      <c r="P25" s="310"/>
    </row>
    <row r="26" spans="1:16" ht="15.75">
      <c r="A26" s="85" t="s">
        <v>132</v>
      </c>
      <c r="B26" s="85"/>
      <c r="C26" s="13">
        <f>$O$4*$B$25*C5</f>
        <v>0</v>
      </c>
      <c r="D26" s="13">
        <f t="shared" ref="D26:N26" si="10">$O$4*$B$25*D5</f>
        <v>0</v>
      </c>
      <c r="E26" s="13">
        <f t="shared" si="10"/>
        <v>0</v>
      </c>
      <c r="F26" s="13">
        <f t="shared" si="10"/>
        <v>0</v>
      </c>
      <c r="G26" s="13">
        <f t="shared" si="10"/>
        <v>0</v>
      </c>
      <c r="H26" s="13">
        <f t="shared" si="10"/>
        <v>0</v>
      </c>
      <c r="I26" s="13">
        <f t="shared" si="10"/>
        <v>0</v>
      </c>
      <c r="J26" s="13">
        <f t="shared" si="10"/>
        <v>0</v>
      </c>
      <c r="K26" s="13">
        <f t="shared" si="10"/>
        <v>0</v>
      </c>
      <c r="L26" s="13">
        <f t="shared" si="10"/>
        <v>0</v>
      </c>
      <c r="M26" s="13">
        <f t="shared" si="10"/>
        <v>0</v>
      </c>
      <c r="N26" s="13">
        <f t="shared" si="10"/>
        <v>0</v>
      </c>
      <c r="O26" s="13">
        <f>SUM(C26:N26)</f>
        <v>0</v>
      </c>
      <c r="P26" s="310"/>
    </row>
    <row r="27" spans="1:16">
      <c r="A27" s="5" t="s">
        <v>146</v>
      </c>
      <c r="B27" s="260"/>
      <c r="C27" s="194">
        <f>C26*$B$27</f>
        <v>0</v>
      </c>
      <c r="D27" s="194">
        <f t="shared" ref="D27:N27" si="11">D26*$B$27</f>
        <v>0</v>
      </c>
      <c r="E27" s="194">
        <f t="shared" si="11"/>
        <v>0</v>
      </c>
      <c r="F27" s="194">
        <f t="shared" si="11"/>
        <v>0</v>
      </c>
      <c r="G27" s="194">
        <f t="shared" si="11"/>
        <v>0</v>
      </c>
      <c r="H27" s="194">
        <f t="shared" si="11"/>
        <v>0</v>
      </c>
      <c r="I27" s="194">
        <f t="shared" si="11"/>
        <v>0</v>
      </c>
      <c r="J27" s="194">
        <f t="shared" si="11"/>
        <v>0</v>
      </c>
      <c r="K27" s="194">
        <f t="shared" si="11"/>
        <v>0</v>
      </c>
      <c r="L27" s="194">
        <f t="shared" si="11"/>
        <v>0</v>
      </c>
      <c r="M27" s="194">
        <f t="shared" si="11"/>
        <v>0</v>
      </c>
      <c r="N27" s="194">
        <f t="shared" si="11"/>
        <v>0</v>
      </c>
      <c r="O27" s="13">
        <f>SUM(C27:N27)</f>
        <v>0</v>
      </c>
      <c r="P27" s="310"/>
    </row>
    <row r="28" spans="1:16" ht="15.75">
      <c r="A28" s="85" t="s">
        <v>133</v>
      </c>
      <c r="B28" s="85"/>
      <c r="C28" s="13">
        <f>C26-C27</f>
        <v>0</v>
      </c>
      <c r="D28" s="13">
        <f t="shared" ref="D28:N28" si="12">D26-D27</f>
        <v>0</v>
      </c>
      <c r="E28" s="13">
        <f t="shared" si="12"/>
        <v>0</v>
      </c>
      <c r="F28" s="13">
        <f t="shared" si="12"/>
        <v>0</v>
      </c>
      <c r="G28" s="13">
        <f t="shared" si="12"/>
        <v>0</v>
      </c>
      <c r="H28" s="13">
        <f t="shared" si="12"/>
        <v>0</v>
      </c>
      <c r="I28" s="13">
        <f t="shared" si="12"/>
        <v>0</v>
      </c>
      <c r="J28" s="13">
        <f t="shared" si="12"/>
        <v>0</v>
      </c>
      <c r="K28" s="13">
        <f t="shared" si="12"/>
        <v>0</v>
      </c>
      <c r="L28" s="13">
        <f t="shared" si="12"/>
        <v>0</v>
      </c>
      <c r="M28" s="13">
        <f t="shared" si="12"/>
        <v>0</v>
      </c>
      <c r="N28" s="13">
        <f t="shared" si="12"/>
        <v>0</v>
      </c>
      <c r="O28" s="13">
        <f>SUM(C28:N28)</f>
        <v>0</v>
      </c>
      <c r="P28" s="310"/>
    </row>
    <row r="29" spans="1:16" ht="15.75">
      <c r="A29" s="5" t="s">
        <v>292</v>
      </c>
      <c r="B29" s="85"/>
      <c r="C29" s="259"/>
      <c r="D29" s="308">
        <f>C29</f>
        <v>0</v>
      </c>
      <c r="E29" s="308">
        <f t="shared" ref="E29:N29" si="13">D29</f>
        <v>0</v>
      </c>
      <c r="F29" s="308">
        <f t="shared" si="13"/>
        <v>0</v>
      </c>
      <c r="G29" s="308">
        <f t="shared" si="13"/>
        <v>0</v>
      </c>
      <c r="H29" s="308">
        <f t="shared" si="13"/>
        <v>0</v>
      </c>
      <c r="I29" s="308">
        <f t="shared" si="13"/>
        <v>0</v>
      </c>
      <c r="J29" s="308">
        <f t="shared" si="13"/>
        <v>0</v>
      </c>
      <c r="K29" s="308">
        <f t="shared" si="13"/>
        <v>0</v>
      </c>
      <c r="L29" s="308">
        <f t="shared" si="13"/>
        <v>0</v>
      </c>
      <c r="M29" s="308">
        <f t="shared" si="13"/>
        <v>0</v>
      </c>
      <c r="N29" s="308">
        <f t="shared" si="13"/>
        <v>0</v>
      </c>
      <c r="O29" s="13"/>
      <c r="P29" s="310"/>
    </row>
    <row r="30" spans="1:16" ht="15.75">
      <c r="A30" s="5" t="s">
        <v>293</v>
      </c>
      <c r="B30" s="85"/>
      <c r="C30" s="13">
        <f>IF(C29=0,0,C26/C29)</f>
        <v>0</v>
      </c>
      <c r="D30" s="13">
        <f t="shared" ref="D30:N30" si="14">IF(D29=0,0,D26/D29)</f>
        <v>0</v>
      </c>
      <c r="E30" s="13">
        <f t="shared" si="14"/>
        <v>0</v>
      </c>
      <c r="F30" s="13">
        <f t="shared" si="14"/>
        <v>0</v>
      </c>
      <c r="G30" s="13">
        <f t="shared" si="14"/>
        <v>0</v>
      </c>
      <c r="H30" s="13">
        <f t="shared" si="14"/>
        <v>0</v>
      </c>
      <c r="I30" s="13">
        <f t="shared" si="14"/>
        <v>0</v>
      </c>
      <c r="J30" s="13">
        <f t="shared" si="14"/>
        <v>0</v>
      </c>
      <c r="K30" s="13">
        <f t="shared" si="14"/>
        <v>0</v>
      </c>
      <c r="L30" s="13">
        <f t="shared" si="14"/>
        <v>0</v>
      </c>
      <c r="M30" s="13">
        <f t="shared" si="14"/>
        <v>0</v>
      </c>
      <c r="N30" s="13">
        <f t="shared" si="14"/>
        <v>0</v>
      </c>
      <c r="O30" s="13">
        <f>SUM(C30:N30)</f>
        <v>0</v>
      </c>
      <c r="P30" s="310"/>
    </row>
    <row r="31" spans="1:16" ht="15.75">
      <c r="A31" s="85"/>
      <c r="B31" s="85"/>
      <c r="C31" s="68"/>
      <c r="D31" s="68"/>
      <c r="E31" s="68"/>
      <c r="F31" s="68"/>
      <c r="G31" s="68"/>
      <c r="H31" s="68"/>
      <c r="I31" s="68"/>
      <c r="J31" s="68"/>
      <c r="K31" s="68"/>
      <c r="L31" s="68"/>
      <c r="M31" s="68"/>
      <c r="N31" s="68"/>
      <c r="O31" s="13"/>
      <c r="P31" s="310"/>
    </row>
    <row r="32" spans="1:16" ht="15.75">
      <c r="A32" s="257" t="str">
        <f>'YR 2 Sales'!A32</f>
        <v>Product Name 4</v>
      </c>
      <c r="B32" s="258"/>
      <c r="C32" s="118"/>
      <c r="D32" s="118"/>
      <c r="E32" s="118"/>
      <c r="F32" s="118"/>
      <c r="G32" s="118"/>
      <c r="H32" s="118"/>
      <c r="I32" s="118"/>
      <c r="J32" s="118"/>
      <c r="K32" s="118"/>
      <c r="L32" s="118"/>
      <c r="M32" s="118"/>
      <c r="N32" s="118"/>
      <c r="O32" s="37"/>
      <c r="P32" s="310"/>
    </row>
    <row r="33" spans="1:16">
      <c r="A33" s="5" t="s">
        <v>249</v>
      </c>
      <c r="B33" s="260">
        <f>'YR 2 Sales'!B33</f>
        <v>0</v>
      </c>
      <c r="C33" s="128"/>
      <c r="D33" s="128"/>
      <c r="E33" s="128" t="s">
        <v>0</v>
      </c>
      <c r="F33" s="128"/>
      <c r="G33" s="128"/>
      <c r="H33" s="128"/>
      <c r="I33" s="128"/>
      <c r="J33" s="128"/>
      <c r="K33" s="128"/>
      <c r="L33" s="128"/>
      <c r="M33" s="128"/>
      <c r="N33" s="128"/>
      <c r="O33" s="13"/>
      <c r="P33" s="310"/>
    </row>
    <row r="34" spans="1:16" ht="15.75">
      <c r="A34" s="85" t="s">
        <v>132</v>
      </c>
      <c r="B34" s="85"/>
      <c r="C34" s="13">
        <f>$O$4*$B33*C5</f>
        <v>0</v>
      </c>
      <c r="D34" s="13">
        <f t="shared" ref="D34:N34" si="15">$O$4*$B33*D5</f>
        <v>0</v>
      </c>
      <c r="E34" s="13">
        <f t="shared" si="15"/>
        <v>0</v>
      </c>
      <c r="F34" s="13">
        <f t="shared" si="15"/>
        <v>0</v>
      </c>
      <c r="G34" s="13">
        <f t="shared" si="15"/>
        <v>0</v>
      </c>
      <c r="H34" s="13">
        <f t="shared" si="15"/>
        <v>0</v>
      </c>
      <c r="I34" s="13">
        <f t="shared" si="15"/>
        <v>0</v>
      </c>
      <c r="J34" s="13">
        <f t="shared" si="15"/>
        <v>0</v>
      </c>
      <c r="K34" s="13">
        <f t="shared" si="15"/>
        <v>0</v>
      </c>
      <c r="L34" s="13">
        <f t="shared" si="15"/>
        <v>0</v>
      </c>
      <c r="M34" s="13">
        <f t="shared" si="15"/>
        <v>0</v>
      </c>
      <c r="N34" s="13">
        <f t="shared" si="15"/>
        <v>0</v>
      </c>
      <c r="O34" s="13">
        <f>SUM(C34:N34)</f>
        <v>0</v>
      </c>
      <c r="P34" s="310"/>
    </row>
    <row r="35" spans="1:16">
      <c r="A35" s="5" t="s">
        <v>146</v>
      </c>
      <c r="B35" s="260"/>
      <c r="C35" s="194">
        <f>C34*$B$35</f>
        <v>0</v>
      </c>
      <c r="D35" s="194">
        <f t="shared" ref="D35:N35" si="16">D34*$B$35</f>
        <v>0</v>
      </c>
      <c r="E35" s="194">
        <f t="shared" si="16"/>
        <v>0</v>
      </c>
      <c r="F35" s="194">
        <f t="shared" si="16"/>
        <v>0</v>
      </c>
      <c r="G35" s="194">
        <f t="shared" si="16"/>
        <v>0</v>
      </c>
      <c r="H35" s="194">
        <f t="shared" si="16"/>
        <v>0</v>
      </c>
      <c r="I35" s="194">
        <f t="shared" si="16"/>
        <v>0</v>
      </c>
      <c r="J35" s="194">
        <f t="shared" si="16"/>
        <v>0</v>
      </c>
      <c r="K35" s="194">
        <f t="shared" si="16"/>
        <v>0</v>
      </c>
      <c r="L35" s="194">
        <f t="shared" si="16"/>
        <v>0</v>
      </c>
      <c r="M35" s="194">
        <f t="shared" si="16"/>
        <v>0</v>
      </c>
      <c r="N35" s="194">
        <f t="shared" si="16"/>
        <v>0</v>
      </c>
      <c r="O35" s="13">
        <f>SUM(C35:N35)</f>
        <v>0</v>
      </c>
      <c r="P35" s="310"/>
    </row>
    <row r="36" spans="1:16" ht="15.75">
      <c r="A36" s="85" t="s">
        <v>133</v>
      </c>
      <c r="B36" s="85"/>
      <c r="C36" s="13">
        <f>C34-C35</f>
        <v>0</v>
      </c>
      <c r="D36" s="13">
        <f t="shared" ref="D36:N36" si="17">D34-D35</f>
        <v>0</v>
      </c>
      <c r="E36" s="13">
        <f t="shared" si="17"/>
        <v>0</v>
      </c>
      <c r="F36" s="13">
        <f t="shared" si="17"/>
        <v>0</v>
      </c>
      <c r="G36" s="13">
        <f t="shared" si="17"/>
        <v>0</v>
      </c>
      <c r="H36" s="13">
        <f t="shared" si="17"/>
        <v>0</v>
      </c>
      <c r="I36" s="13">
        <f t="shared" si="17"/>
        <v>0</v>
      </c>
      <c r="J36" s="13">
        <f t="shared" si="17"/>
        <v>0</v>
      </c>
      <c r="K36" s="13">
        <f t="shared" si="17"/>
        <v>0</v>
      </c>
      <c r="L36" s="13">
        <f t="shared" si="17"/>
        <v>0</v>
      </c>
      <c r="M36" s="13">
        <f t="shared" si="17"/>
        <v>0</v>
      </c>
      <c r="N36" s="13">
        <f t="shared" si="17"/>
        <v>0</v>
      </c>
      <c r="O36" s="13">
        <f>SUM(C36:N36)</f>
        <v>0</v>
      </c>
      <c r="P36" s="310"/>
    </row>
    <row r="37" spans="1:16" ht="15.75">
      <c r="A37" s="5" t="s">
        <v>292</v>
      </c>
      <c r="B37" s="85"/>
      <c r="C37" s="259"/>
      <c r="D37" s="308">
        <f>C37</f>
        <v>0</v>
      </c>
      <c r="E37" s="308">
        <f t="shared" ref="E37:N37" si="18">D37</f>
        <v>0</v>
      </c>
      <c r="F37" s="308">
        <f t="shared" si="18"/>
        <v>0</v>
      </c>
      <c r="G37" s="308">
        <f t="shared" si="18"/>
        <v>0</v>
      </c>
      <c r="H37" s="308">
        <f t="shared" si="18"/>
        <v>0</v>
      </c>
      <c r="I37" s="308">
        <f t="shared" si="18"/>
        <v>0</v>
      </c>
      <c r="J37" s="308">
        <f t="shared" si="18"/>
        <v>0</v>
      </c>
      <c r="K37" s="308">
        <f t="shared" si="18"/>
        <v>0</v>
      </c>
      <c r="L37" s="308">
        <f t="shared" si="18"/>
        <v>0</v>
      </c>
      <c r="M37" s="308">
        <f t="shared" si="18"/>
        <v>0</v>
      </c>
      <c r="N37" s="308">
        <f t="shared" si="18"/>
        <v>0</v>
      </c>
      <c r="O37" s="13"/>
      <c r="P37" s="310"/>
    </row>
    <row r="38" spans="1:16" ht="15.75">
      <c r="A38" s="5" t="s">
        <v>293</v>
      </c>
      <c r="B38" s="85"/>
      <c r="C38" s="13">
        <f>IF(C37=0,0,C34/C37)</f>
        <v>0</v>
      </c>
      <c r="D38" s="13">
        <f t="shared" ref="D38:N38" si="19">IF(D37=0,0,D34/D37)</f>
        <v>0</v>
      </c>
      <c r="E38" s="13">
        <f t="shared" si="19"/>
        <v>0</v>
      </c>
      <c r="F38" s="13">
        <f t="shared" si="19"/>
        <v>0</v>
      </c>
      <c r="G38" s="13">
        <f t="shared" si="19"/>
        <v>0</v>
      </c>
      <c r="H38" s="13">
        <f t="shared" si="19"/>
        <v>0</v>
      </c>
      <c r="I38" s="13">
        <f t="shared" si="19"/>
        <v>0</v>
      </c>
      <c r="J38" s="13">
        <f t="shared" si="19"/>
        <v>0</v>
      </c>
      <c r="K38" s="13">
        <f t="shared" si="19"/>
        <v>0</v>
      </c>
      <c r="L38" s="13">
        <f t="shared" si="19"/>
        <v>0</v>
      </c>
      <c r="M38" s="13">
        <f t="shared" si="19"/>
        <v>0</v>
      </c>
      <c r="N38" s="13">
        <f t="shared" si="19"/>
        <v>0</v>
      </c>
      <c r="O38" s="13">
        <f>SUM(C38:N38)</f>
        <v>0</v>
      </c>
      <c r="P38" s="310"/>
    </row>
    <row r="39" spans="1:16" ht="15.75">
      <c r="A39" s="5"/>
      <c r="B39" s="85"/>
      <c r="C39" s="68"/>
      <c r="D39" s="68"/>
      <c r="E39" s="68"/>
      <c r="F39" s="68"/>
      <c r="G39" s="68"/>
      <c r="H39" s="68"/>
      <c r="I39" s="68"/>
      <c r="J39" s="68"/>
      <c r="K39" s="68"/>
      <c r="L39" s="68"/>
      <c r="M39" s="68"/>
      <c r="N39" s="68"/>
      <c r="O39" s="13"/>
      <c r="P39" s="310"/>
    </row>
    <row r="40" spans="1:16" ht="15.75">
      <c r="A40" s="257" t="str">
        <f>'YR 2 Sales'!A40</f>
        <v>Product Name</v>
      </c>
      <c r="B40" s="258"/>
      <c r="C40" s="118"/>
      <c r="D40" s="118"/>
      <c r="E40" s="118"/>
      <c r="F40" s="118"/>
      <c r="G40" s="118"/>
      <c r="H40" s="118"/>
      <c r="I40" s="118"/>
      <c r="J40" s="118"/>
      <c r="K40" s="118"/>
      <c r="L40" s="118"/>
      <c r="M40" s="118"/>
      <c r="N40" s="118"/>
      <c r="O40" s="37"/>
      <c r="P40" s="310"/>
    </row>
    <row r="41" spans="1:16">
      <c r="A41" s="5" t="s">
        <v>249</v>
      </c>
      <c r="B41" s="260">
        <f>'YR 2 Sales'!B41</f>
        <v>0</v>
      </c>
      <c r="C41" s="128"/>
      <c r="D41" s="128"/>
      <c r="E41" s="128" t="s">
        <v>0</v>
      </c>
      <c r="F41" s="128"/>
      <c r="G41" s="128"/>
      <c r="H41" s="128"/>
      <c r="I41" s="128"/>
      <c r="J41" s="128"/>
      <c r="K41" s="128"/>
      <c r="L41" s="128"/>
      <c r="M41" s="128"/>
      <c r="N41" s="128"/>
      <c r="O41" s="13"/>
      <c r="P41" s="310"/>
    </row>
    <row r="42" spans="1:16" ht="15.75">
      <c r="A42" s="85" t="s">
        <v>132</v>
      </c>
      <c r="B42" s="85"/>
      <c r="C42" s="13">
        <f>$O$4*$B41*C5</f>
        <v>0</v>
      </c>
      <c r="D42" s="13">
        <f t="shared" ref="D42:N42" si="20">$O$4*$B41*D5</f>
        <v>0</v>
      </c>
      <c r="E42" s="13">
        <f t="shared" si="20"/>
        <v>0</v>
      </c>
      <c r="F42" s="13">
        <f t="shared" si="20"/>
        <v>0</v>
      </c>
      <c r="G42" s="13">
        <f t="shared" si="20"/>
        <v>0</v>
      </c>
      <c r="H42" s="13">
        <f t="shared" si="20"/>
        <v>0</v>
      </c>
      <c r="I42" s="13">
        <f t="shared" si="20"/>
        <v>0</v>
      </c>
      <c r="J42" s="13">
        <f t="shared" si="20"/>
        <v>0</v>
      </c>
      <c r="K42" s="13">
        <f t="shared" si="20"/>
        <v>0</v>
      </c>
      <c r="L42" s="13">
        <f t="shared" si="20"/>
        <v>0</v>
      </c>
      <c r="M42" s="13">
        <f t="shared" si="20"/>
        <v>0</v>
      </c>
      <c r="N42" s="13">
        <f t="shared" si="20"/>
        <v>0</v>
      </c>
      <c r="O42" s="13">
        <f>SUM(C42:N42)</f>
        <v>0</v>
      </c>
      <c r="P42" s="310"/>
    </row>
    <row r="43" spans="1:16">
      <c r="A43" s="5" t="s">
        <v>146</v>
      </c>
      <c r="B43" s="260"/>
      <c r="C43" s="194">
        <f>C42*$B$43</f>
        <v>0</v>
      </c>
      <c r="D43" s="194">
        <f t="shared" ref="D43:N43" si="21">D42*$B$43</f>
        <v>0</v>
      </c>
      <c r="E43" s="194">
        <f t="shared" si="21"/>
        <v>0</v>
      </c>
      <c r="F43" s="194">
        <f t="shared" si="21"/>
        <v>0</v>
      </c>
      <c r="G43" s="194">
        <f t="shared" si="21"/>
        <v>0</v>
      </c>
      <c r="H43" s="194">
        <f t="shared" si="21"/>
        <v>0</v>
      </c>
      <c r="I43" s="194">
        <f t="shared" si="21"/>
        <v>0</v>
      </c>
      <c r="J43" s="194">
        <f t="shared" si="21"/>
        <v>0</v>
      </c>
      <c r="K43" s="194">
        <f t="shared" si="21"/>
        <v>0</v>
      </c>
      <c r="L43" s="194">
        <f t="shared" si="21"/>
        <v>0</v>
      </c>
      <c r="M43" s="194">
        <f t="shared" si="21"/>
        <v>0</v>
      </c>
      <c r="N43" s="194">
        <f t="shared" si="21"/>
        <v>0</v>
      </c>
      <c r="O43" s="13">
        <f>SUM(C43:N43)</f>
        <v>0</v>
      </c>
      <c r="P43" s="310"/>
    </row>
    <row r="44" spans="1:16" ht="15.75">
      <c r="A44" s="85" t="s">
        <v>133</v>
      </c>
      <c r="B44" s="85"/>
      <c r="C44" s="13">
        <f>C42-C43</f>
        <v>0</v>
      </c>
      <c r="D44" s="13">
        <f t="shared" ref="D44:N44" si="22">D42-D43</f>
        <v>0</v>
      </c>
      <c r="E44" s="13">
        <f t="shared" si="22"/>
        <v>0</v>
      </c>
      <c r="F44" s="13">
        <f t="shared" si="22"/>
        <v>0</v>
      </c>
      <c r="G44" s="13">
        <f t="shared" si="22"/>
        <v>0</v>
      </c>
      <c r="H44" s="13">
        <f t="shared" si="22"/>
        <v>0</v>
      </c>
      <c r="I44" s="13">
        <f t="shared" si="22"/>
        <v>0</v>
      </c>
      <c r="J44" s="13">
        <f t="shared" si="22"/>
        <v>0</v>
      </c>
      <c r="K44" s="13">
        <f t="shared" si="22"/>
        <v>0</v>
      </c>
      <c r="L44" s="13">
        <f t="shared" si="22"/>
        <v>0</v>
      </c>
      <c r="M44" s="13">
        <f t="shared" si="22"/>
        <v>0</v>
      </c>
      <c r="N44" s="13">
        <f t="shared" si="22"/>
        <v>0</v>
      </c>
      <c r="O44" s="13">
        <f>SUM(C44:N44)</f>
        <v>0</v>
      </c>
      <c r="P44" s="310"/>
    </row>
    <row r="45" spans="1:16" ht="15.75">
      <c r="A45" s="5" t="s">
        <v>292</v>
      </c>
      <c r="B45" s="85"/>
      <c r="C45" s="259"/>
      <c r="D45" s="308">
        <f>C45</f>
        <v>0</v>
      </c>
      <c r="E45" s="308">
        <f t="shared" ref="E45:N45" si="23">D45</f>
        <v>0</v>
      </c>
      <c r="F45" s="308">
        <f t="shared" si="23"/>
        <v>0</v>
      </c>
      <c r="G45" s="308">
        <f t="shared" si="23"/>
        <v>0</v>
      </c>
      <c r="H45" s="308">
        <f t="shared" si="23"/>
        <v>0</v>
      </c>
      <c r="I45" s="308">
        <f t="shared" si="23"/>
        <v>0</v>
      </c>
      <c r="J45" s="308">
        <f t="shared" si="23"/>
        <v>0</v>
      </c>
      <c r="K45" s="308">
        <f t="shared" si="23"/>
        <v>0</v>
      </c>
      <c r="L45" s="308">
        <f t="shared" si="23"/>
        <v>0</v>
      </c>
      <c r="M45" s="308">
        <f t="shared" si="23"/>
        <v>0</v>
      </c>
      <c r="N45" s="308">
        <f t="shared" si="23"/>
        <v>0</v>
      </c>
      <c r="O45" s="13"/>
      <c r="P45" s="310"/>
    </row>
    <row r="46" spans="1:16" ht="15.75">
      <c r="A46" s="5" t="s">
        <v>293</v>
      </c>
      <c r="B46" s="85"/>
      <c r="C46" s="13">
        <f>IF(C45=0,0,C42/C45)</f>
        <v>0</v>
      </c>
      <c r="D46" s="13">
        <f t="shared" ref="D46:N46" si="24">IF(D45=0,0,D42/D45)</f>
        <v>0</v>
      </c>
      <c r="E46" s="13">
        <f t="shared" si="24"/>
        <v>0</v>
      </c>
      <c r="F46" s="13">
        <f t="shared" si="24"/>
        <v>0</v>
      </c>
      <c r="G46" s="13">
        <f t="shared" si="24"/>
        <v>0</v>
      </c>
      <c r="H46" s="13">
        <f t="shared" si="24"/>
        <v>0</v>
      </c>
      <c r="I46" s="13">
        <f t="shared" si="24"/>
        <v>0</v>
      </c>
      <c r="J46" s="13">
        <f t="shared" si="24"/>
        <v>0</v>
      </c>
      <c r="K46" s="13">
        <f t="shared" si="24"/>
        <v>0</v>
      </c>
      <c r="L46" s="13">
        <f t="shared" si="24"/>
        <v>0</v>
      </c>
      <c r="M46" s="13">
        <f t="shared" si="24"/>
        <v>0</v>
      </c>
      <c r="N46" s="13">
        <f t="shared" si="24"/>
        <v>0</v>
      </c>
      <c r="O46" s="13">
        <f>SUM(C46:N46)</f>
        <v>0</v>
      </c>
      <c r="P46" s="310"/>
    </row>
    <row r="47" spans="1:16" ht="15.75">
      <c r="A47" s="5"/>
      <c r="B47" s="85"/>
      <c r="C47" s="68"/>
      <c r="D47" s="68"/>
      <c r="E47" s="68"/>
      <c r="F47" s="68"/>
      <c r="G47" s="68"/>
      <c r="H47" s="68"/>
      <c r="I47" s="68"/>
      <c r="J47" s="68"/>
      <c r="K47" s="68"/>
      <c r="L47" s="68"/>
      <c r="M47" s="68"/>
      <c r="N47" s="68"/>
      <c r="O47" s="13"/>
      <c r="P47" s="310"/>
    </row>
    <row r="48" spans="1:16" ht="15.75">
      <c r="A48" s="257" t="str">
        <f>'YR 2 Sales'!A48</f>
        <v>Product Name</v>
      </c>
      <c r="B48" s="258"/>
      <c r="C48" s="118"/>
      <c r="D48" s="118"/>
      <c r="E48" s="118"/>
      <c r="F48" s="118"/>
      <c r="G48" s="118"/>
      <c r="H48" s="118"/>
      <c r="I48" s="118"/>
      <c r="J48" s="118"/>
      <c r="K48" s="118"/>
      <c r="L48" s="118"/>
      <c r="M48" s="118"/>
      <c r="N48" s="118"/>
      <c r="O48" s="37"/>
      <c r="P48" s="310"/>
    </row>
    <row r="49" spans="1:16">
      <c r="A49" s="5" t="s">
        <v>249</v>
      </c>
      <c r="B49" s="260">
        <f>'YR 2 Sales'!B49</f>
        <v>0</v>
      </c>
      <c r="C49" s="128"/>
      <c r="D49" s="128"/>
      <c r="E49" s="128" t="s">
        <v>0</v>
      </c>
      <c r="F49" s="128"/>
      <c r="G49" s="128"/>
      <c r="H49" s="128"/>
      <c r="I49" s="128"/>
      <c r="J49" s="128"/>
      <c r="K49" s="128"/>
      <c r="L49" s="128"/>
      <c r="M49" s="128"/>
      <c r="N49" s="128"/>
      <c r="O49" s="13"/>
      <c r="P49" s="310"/>
    </row>
    <row r="50" spans="1:16" ht="15.75">
      <c r="A50" s="85" t="s">
        <v>132</v>
      </c>
      <c r="B50" s="85"/>
      <c r="C50" s="13">
        <f>$O$4*$B$49*C5</f>
        <v>0</v>
      </c>
      <c r="D50" s="13">
        <f t="shared" ref="D50:N50" si="25">$O$4*$B$49*D5</f>
        <v>0</v>
      </c>
      <c r="E50" s="13">
        <f t="shared" si="25"/>
        <v>0</v>
      </c>
      <c r="F50" s="13">
        <f t="shared" si="25"/>
        <v>0</v>
      </c>
      <c r="G50" s="13">
        <f t="shared" si="25"/>
        <v>0</v>
      </c>
      <c r="H50" s="13">
        <f t="shared" si="25"/>
        <v>0</v>
      </c>
      <c r="I50" s="13">
        <f t="shared" si="25"/>
        <v>0</v>
      </c>
      <c r="J50" s="13">
        <f t="shared" si="25"/>
        <v>0</v>
      </c>
      <c r="K50" s="13">
        <f t="shared" si="25"/>
        <v>0</v>
      </c>
      <c r="L50" s="13">
        <f t="shared" si="25"/>
        <v>0</v>
      </c>
      <c r="M50" s="13">
        <f t="shared" si="25"/>
        <v>0</v>
      </c>
      <c r="N50" s="13">
        <f t="shared" si="25"/>
        <v>0</v>
      </c>
      <c r="O50" s="13">
        <f>SUM(C50:N50)</f>
        <v>0</v>
      </c>
      <c r="P50" s="310"/>
    </row>
    <row r="51" spans="1:16">
      <c r="A51" s="5" t="s">
        <v>146</v>
      </c>
      <c r="B51" s="260"/>
      <c r="C51" s="194">
        <f>C50*$B$51</f>
        <v>0</v>
      </c>
      <c r="D51" s="194">
        <f t="shared" ref="D51:N51" si="26">D50*$B$51</f>
        <v>0</v>
      </c>
      <c r="E51" s="194">
        <f t="shared" si="26"/>
        <v>0</v>
      </c>
      <c r="F51" s="194">
        <f t="shared" si="26"/>
        <v>0</v>
      </c>
      <c r="G51" s="194">
        <f t="shared" si="26"/>
        <v>0</v>
      </c>
      <c r="H51" s="194">
        <f t="shared" si="26"/>
        <v>0</v>
      </c>
      <c r="I51" s="194">
        <f t="shared" si="26"/>
        <v>0</v>
      </c>
      <c r="J51" s="194">
        <f t="shared" si="26"/>
        <v>0</v>
      </c>
      <c r="K51" s="194">
        <f t="shared" si="26"/>
        <v>0</v>
      </c>
      <c r="L51" s="194">
        <f t="shared" si="26"/>
        <v>0</v>
      </c>
      <c r="M51" s="194">
        <f t="shared" si="26"/>
        <v>0</v>
      </c>
      <c r="N51" s="194">
        <f t="shared" si="26"/>
        <v>0</v>
      </c>
      <c r="O51" s="13">
        <f>SUM(C51:N51)</f>
        <v>0</v>
      </c>
      <c r="P51" s="310"/>
    </row>
    <row r="52" spans="1:16" ht="15.75">
      <c r="A52" s="85" t="s">
        <v>133</v>
      </c>
      <c r="B52" s="85"/>
      <c r="C52" s="13">
        <f>C50-C51</f>
        <v>0</v>
      </c>
      <c r="D52" s="13">
        <f t="shared" ref="D52:N52" si="27">D50-D51</f>
        <v>0</v>
      </c>
      <c r="E52" s="13">
        <f t="shared" si="27"/>
        <v>0</v>
      </c>
      <c r="F52" s="13">
        <f t="shared" si="27"/>
        <v>0</v>
      </c>
      <c r="G52" s="13">
        <f t="shared" si="27"/>
        <v>0</v>
      </c>
      <c r="H52" s="13">
        <f t="shared" si="27"/>
        <v>0</v>
      </c>
      <c r="I52" s="13">
        <f t="shared" si="27"/>
        <v>0</v>
      </c>
      <c r="J52" s="13">
        <f t="shared" si="27"/>
        <v>0</v>
      </c>
      <c r="K52" s="13">
        <f t="shared" si="27"/>
        <v>0</v>
      </c>
      <c r="L52" s="13">
        <f t="shared" si="27"/>
        <v>0</v>
      </c>
      <c r="M52" s="13">
        <f t="shared" si="27"/>
        <v>0</v>
      </c>
      <c r="N52" s="13">
        <f t="shared" si="27"/>
        <v>0</v>
      </c>
      <c r="O52" s="13">
        <f>SUM(C52:N52)</f>
        <v>0</v>
      </c>
      <c r="P52" s="310"/>
    </row>
    <row r="53" spans="1:16" ht="15.75">
      <c r="A53" s="5" t="s">
        <v>292</v>
      </c>
      <c r="B53" s="85"/>
      <c r="C53" s="259"/>
      <c r="D53" s="308">
        <f>C53</f>
        <v>0</v>
      </c>
      <c r="E53" s="308">
        <f t="shared" ref="E53:N53" si="28">D53</f>
        <v>0</v>
      </c>
      <c r="F53" s="308">
        <f t="shared" si="28"/>
        <v>0</v>
      </c>
      <c r="G53" s="308">
        <f t="shared" si="28"/>
        <v>0</v>
      </c>
      <c r="H53" s="308">
        <f t="shared" si="28"/>
        <v>0</v>
      </c>
      <c r="I53" s="308">
        <f t="shared" si="28"/>
        <v>0</v>
      </c>
      <c r="J53" s="308">
        <f t="shared" si="28"/>
        <v>0</v>
      </c>
      <c r="K53" s="308">
        <f t="shared" si="28"/>
        <v>0</v>
      </c>
      <c r="L53" s="308">
        <f t="shared" si="28"/>
        <v>0</v>
      </c>
      <c r="M53" s="308">
        <f t="shared" si="28"/>
        <v>0</v>
      </c>
      <c r="N53" s="308">
        <f t="shared" si="28"/>
        <v>0</v>
      </c>
      <c r="O53" s="13"/>
      <c r="P53" s="310"/>
    </row>
    <row r="54" spans="1:16" ht="15.75">
      <c r="A54" s="5" t="s">
        <v>293</v>
      </c>
      <c r="B54" s="85"/>
      <c r="C54" s="13">
        <f>IF(C53=0,0,C50/C53)</f>
        <v>0</v>
      </c>
      <c r="D54" s="13">
        <f t="shared" ref="D54:N54" si="29">IF(D53=0,0,D50/D53)</f>
        <v>0</v>
      </c>
      <c r="E54" s="13">
        <f t="shared" si="29"/>
        <v>0</v>
      </c>
      <c r="F54" s="13">
        <f t="shared" si="29"/>
        <v>0</v>
      </c>
      <c r="G54" s="13">
        <f t="shared" si="29"/>
        <v>0</v>
      </c>
      <c r="H54" s="13">
        <f t="shared" si="29"/>
        <v>0</v>
      </c>
      <c r="I54" s="13">
        <f t="shared" si="29"/>
        <v>0</v>
      </c>
      <c r="J54" s="13">
        <f t="shared" si="29"/>
        <v>0</v>
      </c>
      <c r="K54" s="13">
        <f t="shared" si="29"/>
        <v>0</v>
      </c>
      <c r="L54" s="13">
        <f t="shared" si="29"/>
        <v>0</v>
      </c>
      <c r="M54" s="13">
        <f t="shared" si="29"/>
        <v>0</v>
      </c>
      <c r="N54" s="13">
        <f t="shared" si="29"/>
        <v>0</v>
      </c>
      <c r="O54" s="13">
        <f>SUM(C54:N54)</f>
        <v>0</v>
      </c>
      <c r="P54" s="310"/>
    </row>
    <row r="55" spans="1:16" ht="15.75">
      <c r="A55" s="5"/>
      <c r="B55" s="85"/>
      <c r="C55" s="68"/>
      <c r="D55" s="68"/>
      <c r="E55" s="68"/>
      <c r="F55" s="68"/>
      <c r="G55" s="68"/>
      <c r="H55" s="68"/>
      <c r="I55" s="68"/>
      <c r="J55" s="68"/>
      <c r="K55" s="68"/>
      <c r="L55" s="68"/>
      <c r="M55" s="68"/>
      <c r="N55" s="68"/>
      <c r="O55" s="13"/>
      <c r="P55" s="310"/>
    </row>
    <row r="56" spans="1:16" ht="15.75">
      <c r="A56" s="257" t="str">
        <f>'YR 2 Sales'!A56</f>
        <v>Product Name</v>
      </c>
      <c r="B56" s="258"/>
      <c r="C56" s="118"/>
      <c r="D56" s="118"/>
      <c r="E56" s="118"/>
      <c r="F56" s="118"/>
      <c r="G56" s="118"/>
      <c r="H56" s="118"/>
      <c r="I56" s="118"/>
      <c r="J56" s="118"/>
      <c r="K56" s="118"/>
      <c r="L56" s="118"/>
      <c r="M56" s="118"/>
      <c r="N56" s="118"/>
      <c r="O56" s="37"/>
      <c r="P56" s="310"/>
    </row>
    <row r="57" spans="1:16">
      <c r="A57" s="5" t="s">
        <v>249</v>
      </c>
      <c r="B57" s="260">
        <f>'YR 2 Sales'!B57</f>
        <v>0</v>
      </c>
      <c r="C57" s="128"/>
      <c r="D57" s="128"/>
      <c r="E57" s="128" t="s">
        <v>0</v>
      </c>
      <c r="F57" s="128"/>
      <c r="G57" s="128"/>
      <c r="H57" s="128"/>
      <c r="I57" s="128"/>
      <c r="J57" s="128"/>
      <c r="K57" s="128"/>
      <c r="L57" s="128"/>
      <c r="M57" s="128"/>
      <c r="N57" s="128"/>
      <c r="O57" s="13"/>
      <c r="P57" s="310"/>
    </row>
    <row r="58" spans="1:16" ht="15.75">
      <c r="A58" s="85" t="s">
        <v>132</v>
      </c>
      <c r="B58" s="85"/>
      <c r="C58" s="13">
        <f>$O$4*$B$57*C5</f>
        <v>0</v>
      </c>
      <c r="D58" s="13">
        <f t="shared" ref="D58:N58" si="30">$O$4*$B$57*D5</f>
        <v>0</v>
      </c>
      <c r="E58" s="13">
        <f t="shared" si="30"/>
        <v>0</v>
      </c>
      <c r="F58" s="13">
        <f t="shared" si="30"/>
        <v>0</v>
      </c>
      <c r="G58" s="13">
        <f t="shared" si="30"/>
        <v>0</v>
      </c>
      <c r="H58" s="13">
        <f t="shared" si="30"/>
        <v>0</v>
      </c>
      <c r="I58" s="13">
        <f t="shared" si="30"/>
        <v>0</v>
      </c>
      <c r="J58" s="13">
        <f t="shared" si="30"/>
        <v>0</v>
      </c>
      <c r="K58" s="13">
        <f t="shared" si="30"/>
        <v>0</v>
      </c>
      <c r="L58" s="13">
        <f t="shared" si="30"/>
        <v>0</v>
      </c>
      <c r="M58" s="13">
        <f t="shared" si="30"/>
        <v>0</v>
      </c>
      <c r="N58" s="13">
        <f t="shared" si="30"/>
        <v>0</v>
      </c>
      <c r="O58" s="13">
        <f>SUM(C58:N58)</f>
        <v>0</v>
      </c>
      <c r="P58" s="310"/>
    </row>
    <row r="59" spans="1:16">
      <c r="A59" s="5" t="s">
        <v>146</v>
      </c>
      <c r="B59" s="260"/>
      <c r="C59" s="194">
        <f>C58*$B$59</f>
        <v>0</v>
      </c>
      <c r="D59" s="194">
        <f t="shared" ref="D59:N59" si="31">D58*$B$59</f>
        <v>0</v>
      </c>
      <c r="E59" s="194">
        <f t="shared" si="31"/>
        <v>0</v>
      </c>
      <c r="F59" s="194">
        <f t="shared" si="31"/>
        <v>0</v>
      </c>
      <c r="G59" s="194">
        <f t="shared" si="31"/>
        <v>0</v>
      </c>
      <c r="H59" s="194">
        <f t="shared" si="31"/>
        <v>0</v>
      </c>
      <c r="I59" s="194">
        <f t="shared" si="31"/>
        <v>0</v>
      </c>
      <c r="J59" s="194">
        <f t="shared" si="31"/>
        <v>0</v>
      </c>
      <c r="K59" s="194">
        <f t="shared" si="31"/>
        <v>0</v>
      </c>
      <c r="L59" s="194">
        <f t="shared" si="31"/>
        <v>0</v>
      </c>
      <c r="M59" s="194">
        <f t="shared" si="31"/>
        <v>0</v>
      </c>
      <c r="N59" s="194">
        <f t="shared" si="31"/>
        <v>0</v>
      </c>
      <c r="O59" s="13">
        <f>SUM(C59:N59)</f>
        <v>0</v>
      </c>
      <c r="P59" s="310"/>
    </row>
    <row r="60" spans="1:16" ht="15.75">
      <c r="A60" s="85" t="s">
        <v>133</v>
      </c>
      <c r="B60" s="85"/>
      <c r="C60" s="13">
        <f>C58-C59</f>
        <v>0</v>
      </c>
      <c r="D60" s="13">
        <f t="shared" ref="D60:N60" si="32">D58-D59</f>
        <v>0</v>
      </c>
      <c r="E60" s="13">
        <f t="shared" si="32"/>
        <v>0</v>
      </c>
      <c r="F60" s="13">
        <f t="shared" si="32"/>
        <v>0</v>
      </c>
      <c r="G60" s="13">
        <f t="shared" si="32"/>
        <v>0</v>
      </c>
      <c r="H60" s="13">
        <f t="shared" si="32"/>
        <v>0</v>
      </c>
      <c r="I60" s="13">
        <f t="shared" si="32"/>
        <v>0</v>
      </c>
      <c r="J60" s="13">
        <f t="shared" si="32"/>
        <v>0</v>
      </c>
      <c r="K60" s="13">
        <f t="shared" si="32"/>
        <v>0</v>
      </c>
      <c r="L60" s="13">
        <f t="shared" si="32"/>
        <v>0</v>
      </c>
      <c r="M60" s="13">
        <f t="shared" si="32"/>
        <v>0</v>
      </c>
      <c r="N60" s="13">
        <f t="shared" si="32"/>
        <v>0</v>
      </c>
      <c r="O60" s="13">
        <f>SUM(C60:N60)</f>
        <v>0</v>
      </c>
      <c r="P60" s="310"/>
    </row>
    <row r="61" spans="1:16" ht="15.75">
      <c r="A61" s="5" t="s">
        <v>292</v>
      </c>
      <c r="B61" s="85"/>
      <c r="C61" s="259"/>
      <c r="D61" s="308">
        <f>C61</f>
        <v>0</v>
      </c>
      <c r="E61" s="308">
        <f t="shared" ref="E61:N61" si="33">D61</f>
        <v>0</v>
      </c>
      <c r="F61" s="308">
        <f t="shared" si="33"/>
        <v>0</v>
      </c>
      <c r="G61" s="308">
        <f t="shared" si="33"/>
        <v>0</v>
      </c>
      <c r="H61" s="308">
        <f t="shared" si="33"/>
        <v>0</v>
      </c>
      <c r="I61" s="308">
        <f t="shared" si="33"/>
        <v>0</v>
      </c>
      <c r="J61" s="308">
        <f t="shared" si="33"/>
        <v>0</v>
      </c>
      <c r="K61" s="308">
        <f t="shared" si="33"/>
        <v>0</v>
      </c>
      <c r="L61" s="308">
        <f t="shared" si="33"/>
        <v>0</v>
      </c>
      <c r="M61" s="308">
        <f t="shared" si="33"/>
        <v>0</v>
      </c>
      <c r="N61" s="308">
        <f t="shared" si="33"/>
        <v>0</v>
      </c>
      <c r="O61" s="13"/>
      <c r="P61" s="310"/>
    </row>
    <row r="62" spans="1:16" ht="15.75">
      <c r="A62" s="5" t="s">
        <v>293</v>
      </c>
      <c r="B62" s="85"/>
      <c r="C62" s="13">
        <f>IF(C61=0,0,C58/C61)</f>
        <v>0</v>
      </c>
      <c r="D62" s="13">
        <f t="shared" ref="D62:N62" si="34">IF(D61=0,0,D58/D61)</f>
        <v>0</v>
      </c>
      <c r="E62" s="13">
        <f t="shared" si="34"/>
        <v>0</v>
      </c>
      <c r="F62" s="13">
        <f t="shared" si="34"/>
        <v>0</v>
      </c>
      <c r="G62" s="13">
        <f t="shared" si="34"/>
        <v>0</v>
      </c>
      <c r="H62" s="13">
        <f t="shared" si="34"/>
        <v>0</v>
      </c>
      <c r="I62" s="13">
        <f t="shared" si="34"/>
        <v>0</v>
      </c>
      <c r="J62" s="13">
        <f t="shared" si="34"/>
        <v>0</v>
      </c>
      <c r="K62" s="13">
        <f t="shared" si="34"/>
        <v>0</v>
      </c>
      <c r="L62" s="13">
        <f t="shared" si="34"/>
        <v>0</v>
      </c>
      <c r="M62" s="13">
        <f t="shared" si="34"/>
        <v>0</v>
      </c>
      <c r="N62" s="13">
        <f t="shared" si="34"/>
        <v>0</v>
      </c>
      <c r="O62" s="13">
        <f>SUM(C62:N62)</f>
        <v>0</v>
      </c>
      <c r="P62" s="310"/>
    </row>
    <row r="63" spans="1:16" ht="15.75">
      <c r="A63" s="5"/>
      <c r="B63" s="85"/>
      <c r="C63" s="68"/>
      <c r="D63" s="68"/>
      <c r="E63" s="68"/>
      <c r="F63" s="68"/>
      <c r="G63" s="68"/>
      <c r="H63" s="68"/>
      <c r="I63" s="68"/>
      <c r="J63" s="68"/>
      <c r="K63" s="68"/>
      <c r="L63" s="68"/>
      <c r="M63" s="68"/>
      <c r="N63" s="68"/>
      <c r="O63" s="13"/>
      <c r="P63" s="310"/>
    </row>
    <row r="64" spans="1:16" ht="15.75">
      <c r="A64" s="257" t="str">
        <f>'YR 2 Sales'!A64</f>
        <v>Product Name</v>
      </c>
      <c r="B64" s="258"/>
      <c r="C64" s="118"/>
      <c r="D64" s="118"/>
      <c r="E64" s="118"/>
      <c r="F64" s="118"/>
      <c r="G64" s="118"/>
      <c r="H64" s="118"/>
      <c r="I64" s="118"/>
      <c r="J64" s="118"/>
      <c r="K64" s="118"/>
      <c r="L64" s="118"/>
      <c r="M64" s="118"/>
      <c r="N64" s="118"/>
      <c r="O64" s="37"/>
      <c r="P64" s="310"/>
    </row>
    <row r="65" spans="1:16">
      <c r="A65" s="5" t="s">
        <v>249</v>
      </c>
      <c r="B65" s="260">
        <f>'YR 2 Sales'!B65</f>
        <v>0</v>
      </c>
      <c r="C65" s="128"/>
      <c r="D65" s="128"/>
      <c r="E65" s="128" t="s">
        <v>0</v>
      </c>
      <c r="F65" s="128"/>
      <c r="G65" s="128"/>
      <c r="H65" s="128"/>
      <c r="I65" s="128"/>
      <c r="J65" s="128"/>
      <c r="K65" s="128"/>
      <c r="L65" s="128"/>
      <c r="M65" s="128"/>
      <c r="N65" s="128"/>
      <c r="O65" s="13"/>
      <c r="P65" s="310"/>
    </row>
    <row r="66" spans="1:16" ht="15.75">
      <c r="A66" s="85" t="s">
        <v>132</v>
      </c>
      <c r="B66" s="85"/>
      <c r="C66" s="13">
        <f>$O$4*$B$65*C5</f>
        <v>0</v>
      </c>
      <c r="D66" s="13">
        <f t="shared" ref="D66:N66" si="35">$O$4*$B$65*D5</f>
        <v>0</v>
      </c>
      <c r="E66" s="13">
        <f t="shared" si="35"/>
        <v>0</v>
      </c>
      <c r="F66" s="13">
        <f t="shared" si="35"/>
        <v>0</v>
      </c>
      <c r="G66" s="13">
        <f t="shared" si="35"/>
        <v>0</v>
      </c>
      <c r="H66" s="13">
        <f t="shared" si="35"/>
        <v>0</v>
      </c>
      <c r="I66" s="13">
        <f t="shared" si="35"/>
        <v>0</v>
      </c>
      <c r="J66" s="13">
        <f t="shared" si="35"/>
        <v>0</v>
      </c>
      <c r="K66" s="13">
        <f t="shared" si="35"/>
        <v>0</v>
      </c>
      <c r="L66" s="13">
        <f t="shared" si="35"/>
        <v>0</v>
      </c>
      <c r="M66" s="13">
        <f t="shared" si="35"/>
        <v>0</v>
      </c>
      <c r="N66" s="13">
        <f t="shared" si="35"/>
        <v>0</v>
      </c>
      <c r="O66" s="13">
        <f>SUM(C66:N66)</f>
        <v>0</v>
      </c>
      <c r="P66" s="310"/>
    </row>
    <row r="67" spans="1:16">
      <c r="A67" s="5" t="s">
        <v>146</v>
      </c>
      <c r="B67" s="260"/>
      <c r="C67" s="194">
        <f>C66*$B$67</f>
        <v>0</v>
      </c>
      <c r="D67" s="194">
        <f t="shared" ref="D67:N67" si="36">D66*$B$67</f>
        <v>0</v>
      </c>
      <c r="E67" s="194">
        <f t="shared" si="36"/>
        <v>0</v>
      </c>
      <c r="F67" s="194">
        <f t="shared" si="36"/>
        <v>0</v>
      </c>
      <c r="G67" s="194">
        <f t="shared" si="36"/>
        <v>0</v>
      </c>
      <c r="H67" s="194">
        <f t="shared" si="36"/>
        <v>0</v>
      </c>
      <c r="I67" s="194">
        <f t="shared" si="36"/>
        <v>0</v>
      </c>
      <c r="J67" s="194">
        <f t="shared" si="36"/>
        <v>0</v>
      </c>
      <c r="K67" s="194">
        <f t="shared" si="36"/>
        <v>0</v>
      </c>
      <c r="L67" s="194">
        <f t="shared" si="36"/>
        <v>0</v>
      </c>
      <c r="M67" s="194">
        <f t="shared" si="36"/>
        <v>0</v>
      </c>
      <c r="N67" s="194">
        <f t="shared" si="36"/>
        <v>0</v>
      </c>
      <c r="O67" s="13">
        <f>SUM(C67:N67)</f>
        <v>0</v>
      </c>
      <c r="P67" s="310"/>
    </row>
    <row r="68" spans="1:16" ht="15.75">
      <c r="A68" s="85" t="s">
        <v>133</v>
      </c>
      <c r="B68" s="85"/>
      <c r="C68" s="13">
        <f>C66-C67</f>
        <v>0</v>
      </c>
      <c r="D68" s="13">
        <f t="shared" ref="D68:N68" si="37">D66-D67</f>
        <v>0</v>
      </c>
      <c r="E68" s="13">
        <f t="shared" si="37"/>
        <v>0</v>
      </c>
      <c r="F68" s="13">
        <f t="shared" si="37"/>
        <v>0</v>
      </c>
      <c r="G68" s="13">
        <f t="shared" si="37"/>
        <v>0</v>
      </c>
      <c r="H68" s="13">
        <f t="shared" si="37"/>
        <v>0</v>
      </c>
      <c r="I68" s="13">
        <f t="shared" si="37"/>
        <v>0</v>
      </c>
      <c r="J68" s="13">
        <f t="shared" si="37"/>
        <v>0</v>
      </c>
      <c r="K68" s="13">
        <f t="shared" si="37"/>
        <v>0</v>
      </c>
      <c r="L68" s="13">
        <f t="shared" si="37"/>
        <v>0</v>
      </c>
      <c r="M68" s="13">
        <f t="shared" si="37"/>
        <v>0</v>
      </c>
      <c r="N68" s="13">
        <f t="shared" si="37"/>
        <v>0</v>
      </c>
      <c r="O68" s="13">
        <f>SUM(C68:N68)</f>
        <v>0</v>
      </c>
      <c r="P68" s="310"/>
    </row>
    <row r="69" spans="1:16" ht="15.75">
      <c r="A69" s="5" t="s">
        <v>292</v>
      </c>
      <c r="B69" s="85"/>
      <c r="C69" s="259"/>
      <c r="D69" s="308">
        <f>C69</f>
        <v>0</v>
      </c>
      <c r="E69" s="308">
        <f t="shared" ref="E69:N69" si="38">D69</f>
        <v>0</v>
      </c>
      <c r="F69" s="308">
        <f t="shared" si="38"/>
        <v>0</v>
      </c>
      <c r="G69" s="308">
        <f t="shared" si="38"/>
        <v>0</v>
      </c>
      <c r="H69" s="308">
        <f t="shared" si="38"/>
        <v>0</v>
      </c>
      <c r="I69" s="308">
        <f t="shared" si="38"/>
        <v>0</v>
      </c>
      <c r="J69" s="308">
        <f t="shared" si="38"/>
        <v>0</v>
      </c>
      <c r="K69" s="308">
        <f t="shared" si="38"/>
        <v>0</v>
      </c>
      <c r="L69" s="308">
        <f t="shared" si="38"/>
        <v>0</v>
      </c>
      <c r="M69" s="308">
        <f t="shared" si="38"/>
        <v>0</v>
      </c>
      <c r="N69" s="308">
        <f t="shared" si="38"/>
        <v>0</v>
      </c>
      <c r="O69" s="13"/>
      <c r="P69" s="310"/>
    </row>
    <row r="70" spans="1:16" ht="15.75">
      <c r="A70" s="5" t="s">
        <v>293</v>
      </c>
      <c r="B70" s="85"/>
      <c r="C70" s="13">
        <f>IF(C69=0,0,C66/C69)</f>
        <v>0</v>
      </c>
      <c r="D70" s="13">
        <f t="shared" ref="D70:N70" si="39">IF(D69=0,0,D66/D69)</f>
        <v>0</v>
      </c>
      <c r="E70" s="13">
        <f t="shared" si="39"/>
        <v>0</v>
      </c>
      <c r="F70" s="13">
        <f t="shared" si="39"/>
        <v>0</v>
      </c>
      <c r="G70" s="13">
        <f t="shared" si="39"/>
        <v>0</v>
      </c>
      <c r="H70" s="13">
        <f t="shared" si="39"/>
        <v>0</v>
      </c>
      <c r="I70" s="13">
        <f t="shared" si="39"/>
        <v>0</v>
      </c>
      <c r="J70" s="13">
        <f t="shared" si="39"/>
        <v>0</v>
      </c>
      <c r="K70" s="13">
        <f t="shared" si="39"/>
        <v>0</v>
      </c>
      <c r="L70" s="13">
        <f t="shared" si="39"/>
        <v>0</v>
      </c>
      <c r="M70" s="13">
        <f t="shared" si="39"/>
        <v>0</v>
      </c>
      <c r="N70" s="13">
        <f t="shared" si="39"/>
        <v>0</v>
      </c>
      <c r="O70" s="13">
        <f>SUM(C70:N70)</f>
        <v>0</v>
      </c>
      <c r="P70" s="310"/>
    </row>
    <row r="71" spans="1:16" ht="15.75">
      <c r="A71" s="5"/>
      <c r="B71" s="85"/>
      <c r="C71" s="68"/>
      <c r="D71" s="68"/>
      <c r="E71" s="68"/>
      <c r="F71" s="68"/>
      <c r="G71" s="68"/>
      <c r="H71" s="68"/>
      <c r="I71" s="68"/>
      <c r="J71" s="68"/>
      <c r="K71" s="68"/>
      <c r="L71" s="68"/>
      <c r="M71" s="68"/>
      <c r="N71" s="68"/>
      <c r="O71" s="13"/>
      <c r="P71" s="310"/>
    </row>
    <row r="72" spans="1:16" ht="15.75">
      <c r="A72" s="257" t="str">
        <f>'YR 2 Sales'!A72</f>
        <v>Product Name</v>
      </c>
      <c r="B72" s="258"/>
      <c r="C72" s="118"/>
      <c r="D72" s="118"/>
      <c r="E72" s="118"/>
      <c r="F72" s="118"/>
      <c r="G72" s="118"/>
      <c r="H72" s="118"/>
      <c r="I72" s="118"/>
      <c r="J72" s="118"/>
      <c r="K72" s="118"/>
      <c r="L72" s="118"/>
      <c r="M72" s="118"/>
      <c r="N72" s="118"/>
      <c r="O72" s="37"/>
      <c r="P72" s="310"/>
    </row>
    <row r="73" spans="1:16">
      <c r="A73" s="5" t="s">
        <v>249</v>
      </c>
      <c r="B73" s="260">
        <f>'YR 2 Sales'!B73</f>
        <v>0</v>
      </c>
      <c r="C73" s="128"/>
      <c r="D73" s="128"/>
      <c r="E73" s="128" t="s">
        <v>0</v>
      </c>
      <c r="F73" s="128"/>
      <c r="G73" s="128"/>
      <c r="H73" s="128"/>
      <c r="I73" s="128"/>
      <c r="J73" s="128"/>
      <c r="K73" s="128"/>
      <c r="L73" s="128"/>
      <c r="M73" s="128"/>
      <c r="N73" s="128"/>
      <c r="O73" s="13"/>
      <c r="P73" s="310"/>
    </row>
    <row r="74" spans="1:16" ht="15.75">
      <c r="A74" s="85" t="s">
        <v>132</v>
      </c>
      <c r="B74" s="85"/>
      <c r="C74" s="13">
        <f>$O$4*$B$73*C5</f>
        <v>0</v>
      </c>
      <c r="D74" s="13">
        <f t="shared" ref="D74:N74" si="40">$O$4*$B$73*D5</f>
        <v>0</v>
      </c>
      <c r="E74" s="13">
        <f t="shared" si="40"/>
        <v>0</v>
      </c>
      <c r="F74" s="13">
        <f t="shared" si="40"/>
        <v>0</v>
      </c>
      <c r="G74" s="13">
        <f t="shared" si="40"/>
        <v>0</v>
      </c>
      <c r="H74" s="13">
        <f t="shared" si="40"/>
        <v>0</v>
      </c>
      <c r="I74" s="13">
        <f t="shared" si="40"/>
        <v>0</v>
      </c>
      <c r="J74" s="13">
        <f t="shared" si="40"/>
        <v>0</v>
      </c>
      <c r="K74" s="13">
        <f t="shared" si="40"/>
        <v>0</v>
      </c>
      <c r="L74" s="13">
        <f t="shared" si="40"/>
        <v>0</v>
      </c>
      <c r="M74" s="13">
        <f t="shared" si="40"/>
        <v>0</v>
      </c>
      <c r="N74" s="13">
        <f t="shared" si="40"/>
        <v>0</v>
      </c>
      <c r="O74" s="13">
        <f>SUM(C74:N74)</f>
        <v>0</v>
      </c>
      <c r="P74" s="310"/>
    </row>
    <row r="75" spans="1:16">
      <c r="A75" s="5" t="s">
        <v>146</v>
      </c>
      <c r="B75" s="260"/>
      <c r="C75" s="194">
        <f>C74*$B$75</f>
        <v>0</v>
      </c>
      <c r="D75" s="194">
        <f t="shared" ref="D75:N75" si="41">D74*$B$75</f>
        <v>0</v>
      </c>
      <c r="E75" s="194">
        <f t="shared" si="41"/>
        <v>0</v>
      </c>
      <c r="F75" s="194">
        <f t="shared" si="41"/>
        <v>0</v>
      </c>
      <c r="G75" s="194">
        <f t="shared" si="41"/>
        <v>0</v>
      </c>
      <c r="H75" s="194">
        <f t="shared" si="41"/>
        <v>0</v>
      </c>
      <c r="I75" s="194">
        <f t="shared" si="41"/>
        <v>0</v>
      </c>
      <c r="J75" s="194">
        <f t="shared" si="41"/>
        <v>0</v>
      </c>
      <c r="K75" s="194">
        <f t="shared" si="41"/>
        <v>0</v>
      </c>
      <c r="L75" s="194">
        <f t="shared" si="41"/>
        <v>0</v>
      </c>
      <c r="M75" s="194">
        <f t="shared" si="41"/>
        <v>0</v>
      </c>
      <c r="N75" s="194">
        <f t="shared" si="41"/>
        <v>0</v>
      </c>
      <c r="O75" s="13">
        <f>SUM(C75:N75)</f>
        <v>0</v>
      </c>
      <c r="P75" s="310"/>
    </row>
    <row r="76" spans="1:16" ht="15.75">
      <c r="A76" s="85" t="s">
        <v>133</v>
      </c>
      <c r="B76" s="85"/>
      <c r="C76" s="13">
        <f>C74-C75</f>
        <v>0</v>
      </c>
      <c r="D76" s="13">
        <f t="shared" ref="D76:N76" si="42">D74-D75</f>
        <v>0</v>
      </c>
      <c r="E76" s="13">
        <f t="shared" si="42"/>
        <v>0</v>
      </c>
      <c r="F76" s="13">
        <f t="shared" si="42"/>
        <v>0</v>
      </c>
      <c r="G76" s="13">
        <f t="shared" si="42"/>
        <v>0</v>
      </c>
      <c r="H76" s="13">
        <f t="shared" si="42"/>
        <v>0</v>
      </c>
      <c r="I76" s="13">
        <f t="shared" si="42"/>
        <v>0</v>
      </c>
      <c r="J76" s="13">
        <f t="shared" si="42"/>
        <v>0</v>
      </c>
      <c r="K76" s="13">
        <f t="shared" si="42"/>
        <v>0</v>
      </c>
      <c r="L76" s="13">
        <f t="shared" si="42"/>
        <v>0</v>
      </c>
      <c r="M76" s="13">
        <f t="shared" si="42"/>
        <v>0</v>
      </c>
      <c r="N76" s="13">
        <f t="shared" si="42"/>
        <v>0</v>
      </c>
      <c r="O76" s="13">
        <f>SUM(C76:N76)</f>
        <v>0</v>
      </c>
      <c r="P76" s="310"/>
    </row>
    <row r="77" spans="1:16" ht="15.75">
      <c r="A77" s="5" t="s">
        <v>292</v>
      </c>
      <c r="B77" s="85"/>
      <c r="C77" s="259"/>
      <c r="D77" s="308">
        <f>C77</f>
        <v>0</v>
      </c>
      <c r="E77" s="308">
        <f t="shared" ref="E77:N77" si="43">D77</f>
        <v>0</v>
      </c>
      <c r="F77" s="308">
        <f t="shared" si="43"/>
        <v>0</v>
      </c>
      <c r="G77" s="308">
        <f t="shared" si="43"/>
        <v>0</v>
      </c>
      <c r="H77" s="308">
        <f t="shared" si="43"/>
        <v>0</v>
      </c>
      <c r="I77" s="308">
        <f t="shared" si="43"/>
        <v>0</v>
      </c>
      <c r="J77" s="308">
        <f t="shared" si="43"/>
        <v>0</v>
      </c>
      <c r="K77" s="308">
        <f t="shared" si="43"/>
        <v>0</v>
      </c>
      <c r="L77" s="308">
        <f t="shared" si="43"/>
        <v>0</v>
      </c>
      <c r="M77" s="308">
        <f t="shared" si="43"/>
        <v>0</v>
      </c>
      <c r="N77" s="308">
        <f t="shared" si="43"/>
        <v>0</v>
      </c>
      <c r="O77" s="13"/>
      <c r="P77" s="310"/>
    </row>
    <row r="78" spans="1:16" ht="15.75">
      <c r="A78" s="5" t="s">
        <v>293</v>
      </c>
      <c r="B78" s="85"/>
      <c r="C78" s="13">
        <f>IF(C77=0,0,C74/C77)</f>
        <v>0</v>
      </c>
      <c r="D78" s="13">
        <f t="shared" ref="D78:N78" si="44">IF(D77=0,0,D74/D77)</f>
        <v>0</v>
      </c>
      <c r="E78" s="13">
        <f t="shared" si="44"/>
        <v>0</v>
      </c>
      <c r="F78" s="13">
        <f t="shared" si="44"/>
        <v>0</v>
      </c>
      <c r="G78" s="13">
        <f t="shared" si="44"/>
        <v>0</v>
      </c>
      <c r="H78" s="13">
        <f t="shared" si="44"/>
        <v>0</v>
      </c>
      <c r="I78" s="13">
        <f t="shared" si="44"/>
        <v>0</v>
      </c>
      <c r="J78" s="13">
        <f t="shared" si="44"/>
        <v>0</v>
      </c>
      <c r="K78" s="13">
        <f t="shared" si="44"/>
        <v>0</v>
      </c>
      <c r="L78" s="13">
        <f t="shared" si="44"/>
        <v>0</v>
      </c>
      <c r="M78" s="13">
        <f t="shared" si="44"/>
        <v>0</v>
      </c>
      <c r="N78" s="13">
        <f t="shared" si="44"/>
        <v>0</v>
      </c>
      <c r="O78" s="13">
        <f>SUM(C78:N78)</f>
        <v>0</v>
      </c>
      <c r="P78" s="310"/>
    </row>
    <row r="79" spans="1:16" ht="15.75">
      <c r="A79" s="5"/>
      <c r="B79" s="85"/>
      <c r="C79" s="68"/>
      <c r="D79" s="68"/>
      <c r="E79" s="68"/>
      <c r="F79" s="68"/>
      <c r="G79" s="68"/>
      <c r="H79" s="68"/>
      <c r="I79" s="68"/>
      <c r="J79" s="68"/>
      <c r="K79" s="68"/>
      <c r="L79" s="68"/>
      <c r="M79" s="68"/>
      <c r="N79" s="68"/>
      <c r="O79" s="13"/>
      <c r="P79" s="310"/>
    </row>
    <row r="80" spans="1:16" ht="15.75">
      <c r="A80" s="257" t="str">
        <f>'YR 2 Sales'!A80</f>
        <v>Product Name</v>
      </c>
      <c r="B80" s="258"/>
      <c r="C80" s="118"/>
      <c r="D80" s="118"/>
      <c r="E80" s="118"/>
      <c r="F80" s="118"/>
      <c r="G80" s="118"/>
      <c r="H80" s="118"/>
      <c r="I80" s="118"/>
      <c r="J80" s="118"/>
      <c r="K80" s="118"/>
      <c r="L80" s="118"/>
      <c r="M80" s="118"/>
      <c r="N80" s="118"/>
      <c r="O80" s="37"/>
      <c r="P80" s="310"/>
    </row>
    <row r="81" spans="1:17">
      <c r="A81" s="5" t="s">
        <v>249</v>
      </c>
      <c r="B81" s="260">
        <f>'YR 2 Sales'!B81</f>
        <v>0</v>
      </c>
      <c r="C81" s="128"/>
      <c r="D81" s="128"/>
      <c r="E81" s="128" t="s">
        <v>0</v>
      </c>
      <c r="F81" s="128"/>
      <c r="G81" s="128"/>
      <c r="H81" s="128"/>
      <c r="I81" s="128"/>
      <c r="J81" s="128"/>
      <c r="K81" s="128"/>
      <c r="L81" s="128"/>
      <c r="M81" s="128"/>
      <c r="N81" s="128"/>
      <c r="O81" s="13"/>
      <c r="P81" s="310"/>
    </row>
    <row r="82" spans="1:17" ht="15.75">
      <c r="A82" s="85" t="s">
        <v>132</v>
      </c>
      <c r="B82" s="85"/>
      <c r="C82" s="13">
        <f>$O$4*$B$81*C5</f>
        <v>0</v>
      </c>
      <c r="D82" s="13">
        <f t="shared" ref="D82:N82" si="45">$O$4*$B$81*D5</f>
        <v>0</v>
      </c>
      <c r="E82" s="13">
        <f t="shared" si="45"/>
        <v>0</v>
      </c>
      <c r="F82" s="13">
        <f t="shared" si="45"/>
        <v>0</v>
      </c>
      <c r="G82" s="13">
        <f t="shared" si="45"/>
        <v>0</v>
      </c>
      <c r="H82" s="13">
        <f t="shared" si="45"/>
        <v>0</v>
      </c>
      <c r="I82" s="13">
        <f t="shared" si="45"/>
        <v>0</v>
      </c>
      <c r="J82" s="13">
        <f t="shared" si="45"/>
        <v>0</v>
      </c>
      <c r="K82" s="13">
        <f t="shared" si="45"/>
        <v>0</v>
      </c>
      <c r="L82" s="13">
        <f t="shared" si="45"/>
        <v>0</v>
      </c>
      <c r="M82" s="13">
        <f t="shared" si="45"/>
        <v>0</v>
      </c>
      <c r="N82" s="13">
        <f t="shared" si="45"/>
        <v>0</v>
      </c>
      <c r="O82" s="13">
        <f>SUM(C82:N82)</f>
        <v>0</v>
      </c>
      <c r="P82" s="310"/>
    </row>
    <row r="83" spans="1:17">
      <c r="A83" s="5" t="s">
        <v>146</v>
      </c>
      <c r="B83" s="260"/>
      <c r="C83" s="194">
        <f>C82*$B$83</f>
        <v>0</v>
      </c>
      <c r="D83" s="194">
        <f t="shared" ref="D83:N83" si="46">D82*$B$83</f>
        <v>0</v>
      </c>
      <c r="E83" s="194">
        <f t="shared" si="46"/>
        <v>0</v>
      </c>
      <c r="F83" s="194">
        <f t="shared" si="46"/>
        <v>0</v>
      </c>
      <c r="G83" s="194">
        <f t="shared" si="46"/>
        <v>0</v>
      </c>
      <c r="H83" s="194">
        <f t="shared" si="46"/>
        <v>0</v>
      </c>
      <c r="I83" s="194">
        <f t="shared" si="46"/>
        <v>0</v>
      </c>
      <c r="J83" s="194">
        <f t="shared" si="46"/>
        <v>0</v>
      </c>
      <c r="K83" s="194">
        <f t="shared" si="46"/>
        <v>0</v>
      </c>
      <c r="L83" s="194">
        <f t="shared" si="46"/>
        <v>0</v>
      </c>
      <c r="M83" s="194">
        <f t="shared" si="46"/>
        <v>0</v>
      </c>
      <c r="N83" s="194">
        <f t="shared" si="46"/>
        <v>0</v>
      </c>
      <c r="O83" s="13">
        <f>SUM(C83:N83)</f>
        <v>0</v>
      </c>
      <c r="P83" s="310"/>
    </row>
    <row r="84" spans="1:17" ht="15.75">
      <c r="A84" s="85" t="s">
        <v>133</v>
      </c>
      <c r="B84" s="85"/>
      <c r="C84" s="13">
        <f>C82-C83</f>
        <v>0</v>
      </c>
      <c r="D84" s="13">
        <f t="shared" ref="D84:N84" si="47">D82-D83</f>
        <v>0</v>
      </c>
      <c r="E84" s="13">
        <f t="shared" si="47"/>
        <v>0</v>
      </c>
      <c r="F84" s="13">
        <f t="shared" si="47"/>
        <v>0</v>
      </c>
      <c r="G84" s="13">
        <f t="shared" si="47"/>
        <v>0</v>
      </c>
      <c r="H84" s="13">
        <f t="shared" si="47"/>
        <v>0</v>
      </c>
      <c r="I84" s="13">
        <f t="shared" si="47"/>
        <v>0</v>
      </c>
      <c r="J84" s="13">
        <f t="shared" si="47"/>
        <v>0</v>
      </c>
      <c r="K84" s="13">
        <f t="shared" si="47"/>
        <v>0</v>
      </c>
      <c r="L84" s="13">
        <f t="shared" si="47"/>
        <v>0</v>
      </c>
      <c r="M84" s="13">
        <f t="shared" si="47"/>
        <v>0</v>
      </c>
      <c r="N84" s="13">
        <f t="shared" si="47"/>
        <v>0</v>
      </c>
      <c r="O84" s="13">
        <f>SUM(C84:N84)</f>
        <v>0</v>
      </c>
      <c r="P84" s="310"/>
    </row>
    <row r="85" spans="1:17" ht="15.75">
      <c r="A85" s="5" t="s">
        <v>292</v>
      </c>
      <c r="B85" s="85"/>
      <c r="C85" s="259"/>
      <c r="D85" s="308">
        <f>C85</f>
        <v>0</v>
      </c>
      <c r="E85" s="308">
        <f t="shared" ref="E85:N85" si="48">D85</f>
        <v>0</v>
      </c>
      <c r="F85" s="308">
        <f t="shared" si="48"/>
        <v>0</v>
      </c>
      <c r="G85" s="308">
        <f t="shared" si="48"/>
        <v>0</v>
      </c>
      <c r="H85" s="308">
        <f t="shared" si="48"/>
        <v>0</v>
      </c>
      <c r="I85" s="308">
        <f t="shared" si="48"/>
        <v>0</v>
      </c>
      <c r="J85" s="308">
        <f t="shared" si="48"/>
        <v>0</v>
      </c>
      <c r="K85" s="308">
        <f t="shared" si="48"/>
        <v>0</v>
      </c>
      <c r="L85" s="308">
        <f t="shared" si="48"/>
        <v>0</v>
      </c>
      <c r="M85" s="308">
        <f t="shared" si="48"/>
        <v>0</v>
      </c>
      <c r="N85" s="308">
        <f t="shared" si="48"/>
        <v>0</v>
      </c>
      <c r="O85" s="13"/>
      <c r="P85" s="310"/>
    </row>
    <row r="86" spans="1:17" ht="15.75">
      <c r="A86" s="5" t="s">
        <v>293</v>
      </c>
      <c r="B86" s="85"/>
      <c r="C86" s="13">
        <f>IF(C85=0,0,C82/C85)</f>
        <v>0</v>
      </c>
      <c r="D86" s="13">
        <f t="shared" ref="D86:N86" si="49">IF(D85=0,0,D82/D85)</f>
        <v>0</v>
      </c>
      <c r="E86" s="13">
        <f t="shared" si="49"/>
        <v>0</v>
      </c>
      <c r="F86" s="13">
        <f t="shared" si="49"/>
        <v>0</v>
      </c>
      <c r="G86" s="13">
        <f t="shared" si="49"/>
        <v>0</v>
      </c>
      <c r="H86" s="13">
        <f t="shared" si="49"/>
        <v>0</v>
      </c>
      <c r="I86" s="13">
        <f t="shared" si="49"/>
        <v>0</v>
      </c>
      <c r="J86" s="13">
        <f t="shared" si="49"/>
        <v>0</v>
      </c>
      <c r="K86" s="13">
        <f t="shared" si="49"/>
        <v>0</v>
      </c>
      <c r="L86" s="13">
        <f t="shared" si="49"/>
        <v>0</v>
      </c>
      <c r="M86" s="13">
        <f t="shared" si="49"/>
        <v>0</v>
      </c>
      <c r="N86" s="13">
        <f t="shared" si="49"/>
        <v>0</v>
      </c>
      <c r="O86" s="13">
        <f>SUM(C86:N86)</f>
        <v>0</v>
      </c>
      <c r="P86" s="310"/>
    </row>
    <row r="87" spans="1:17" s="132" customFormat="1" ht="15" customHeight="1">
      <c r="A87" s="129"/>
      <c r="B87" s="129"/>
      <c r="C87" s="130"/>
      <c r="D87" s="130"/>
      <c r="E87" s="130"/>
      <c r="F87" s="130"/>
      <c r="G87" s="130"/>
      <c r="H87" s="130"/>
      <c r="I87" s="130"/>
      <c r="J87" s="130"/>
      <c r="K87" s="130"/>
      <c r="L87" s="130"/>
      <c r="M87" s="130"/>
      <c r="N87" s="130"/>
      <c r="O87" s="138"/>
      <c r="P87" s="311"/>
    </row>
    <row r="88" spans="1:17" s="132" customFormat="1" ht="9.75" customHeight="1">
      <c r="A88" s="135"/>
      <c r="B88" s="135"/>
      <c r="C88" s="136"/>
      <c r="D88" s="136"/>
      <c r="E88" s="136"/>
      <c r="F88" s="136"/>
      <c r="G88" s="136"/>
      <c r="H88" s="136"/>
      <c r="I88" s="136"/>
      <c r="J88" s="136"/>
      <c r="K88" s="136"/>
      <c r="L88" s="136"/>
      <c r="M88" s="136"/>
      <c r="N88" s="136"/>
      <c r="O88" s="139"/>
      <c r="P88" s="131"/>
    </row>
    <row r="89" spans="1:17" s="132" customFormat="1" ht="15.75">
      <c r="A89" s="134" t="s">
        <v>116</v>
      </c>
      <c r="B89" s="268">
        <f>B33+B25+B17+B9+B81+B73+B65+B57+B49+B41</f>
        <v>1</v>
      </c>
      <c r="C89" s="138">
        <f>C82+C74+C66+C58+C50+C42+C34+C26+C18+C10</f>
        <v>0</v>
      </c>
      <c r="D89" s="138">
        <f t="shared" ref="D89:N90" si="50">D82+D74+D66+D58+D50+D42+D34+D26+D18+D10</f>
        <v>0</v>
      </c>
      <c r="E89" s="138">
        <f t="shared" si="50"/>
        <v>0</v>
      </c>
      <c r="F89" s="138">
        <f t="shared" si="50"/>
        <v>0</v>
      </c>
      <c r="G89" s="138">
        <f t="shared" si="50"/>
        <v>0</v>
      </c>
      <c r="H89" s="138">
        <f t="shared" si="50"/>
        <v>0</v>
      </c>
      <c r="I89" s="138">
        <f t="shared" si="50"/>
        <v>0</v>
      </c>
      <c r="J89" s="138">
        <f t="shared" si="50"/>
        <v>0</v>
      </c>
      <c r="K89" s="138">
        <f t="shared" si="50"/>
        <v>0</v>
      </c>
      <c r="L89" s="138">
        <f t="shared" si="50"/>
        <v>0</v>
      </c>
      <c r="M89" s="138">
        <f t="shared" si="50"/>
        <v>0</v>
      </c>
      <c r="N89" s="138">
        <f t="shared" si="50"/>
        <v>0</v>
      </c>
      <c r="O89" s="13">
        <f>SUM(C89:N89)</f>
        <v>0</v>
      </c>
      <c r="P89" s="131"/>
    </row>
    <row r="90" spans="1:17" s="132" customFormat="1" ht="15.75">
      <c r="A90" s="133" t="s">
        <v>134</v>
      </c>
      <c r="B90" s="266">
        <f>IF(O89=0,0,O90/O89)</f>
        <v>0</v>
      </c>
      <c r="C90" s="140">
        <f>C83+C75+C67+C59+C51+C43+C35+C27+C19+C11</f>
        <v>0</v>
      </c>
      <c r="D90" s="140">
        <f t="shared" si="50"/>
        <v>0</v>
      </c>
      <c r="E90" s="140">
        <f t="shared" si="50"/>
        <v>0</v>
      </c>
      <c r="F90" s="140">
        <f t="shared" si="50"/>
        <v>0</v>
      </c>
      <c r="G90" s="140">
        <f t="shared" si="50"/>
        <v>0</v>
      </c>
      <c r="H90" s="140">
        <f t="shared" si="50"/>
        <v>0</v>
      </c>
      <c r="I90" s="140">
        <f t="shared" si="50"/>
        <v>0</v>
      </c>
      <c r="J90" s="140">
        <f t="shared" si="50"/>
        <v>0</v>
      </c>
      <c r="K90" s="140">
        <f t="shared" si="50"/>
        <v>0</v>
      </c>
      <c r="L90" s="140">
        <f t="shared" si="50"/>
        <v>0</v>
      </c>
      <c r="M90" s="140">
        <f t="shared" si="50"/>
        <v>0</v>
      </c>
      <c r="N90" s="140">
        <f t="shared" si="50"/>
        <v>0</v>
      </c>
      <c r="O90" s="140">
        <f>SUM(C90:N90)</f>
        <v>0</v>
      </c>
      <c r="P90" s="131"/>
    </row>
    <row r="91" spans="1:17" ht="15.75">
      <c r="A91" s="85" t="s">
        <v>133</v>
      </c>
      <c r="B91" s="267">
        <f>IF(O89=0,0,O91/O89)</f>
        <v>0</v>
      </c>
      <c r="C91" s="13">
        <f>C89-C90</f>
        <v>0</v>
      </c>
      <c r="D91" s="13">
        <f t="shared" ref="D91:N91" si="51">D89-D90</f>
        <v>0</v>
      </c>
      <c r="E91" s="13">
        <f t="shared" si="51"/>
        <v>0</v>
      </c>
      <c r="F91" s="13">
        <f t="shared" si="51"/>
        <v>0</v>
      </c>
      <c r="G91" s="13">
        <f t="shared" si="51"/>
        <v>0</v>
      </c>
      <c r="H91" s="13">
        <f t="shared" si="51"/>
        <v>0</v>
      </c>
      <c r="I91" s="13">
        <f t="shared" si="51"/>
        <v>0</v>
      </c>
      <c r="J91" s="13">
        <f t="shared" si="51"/>
        <v>0</v>
      </c>
      <c r="K91" s="13">
        <f t="shared" si="51"/>
        <v>0</v>
      </c>
      <c r="L91" s="13">
        <f t="shared" si="51"/>
        <v>0</v>
      </c>
      <c r="M91" s="13">
        <f t="shared" si="51"/>
        <v>0</v>
      </c>
      <c r="N91" s="13">
        <f t="shared" si="51"/>
        <v>0</v>
      </c>
      <c r="O91" s="13">
        <f>SUM(C91:N91)</f>
        <v>0</v>
      </c>
      <c r="P91" s="83"/>
      <c r="Q91" s="63"/>
    </row>
    <row r="92" spans="1:17" ht="18">
      <c r="A92" s="2"/>
      <c r="B92" s="2"/>
      <c r="C92" s="6"/>
      <c r="D92" s="6"/>
      <c r="E92" s="6"/>
      <c r="F92" s="6"/>
      <c r="G92" s="6"/>
      <c r="H92" s="6"/>
      <c r="I92" s="6"/>
      <c r="J92" s="6"/>
      <c r="K92" s="6"/>
      <c r="L92" s="6"/>
      <c r="M92" s="6"/>
      <c r="N92" s="6"/>
      <c r="O92" s="6"/>
      <c r="P92" s="6"/>
    </row>
    <row r="93" spans="1:17" ht="18">
      <c r="A93" s="1" t="s">
        <v>64</v>
      </c>
      <c r="B93" s="1"/>
      <c r="C93" s="40" t="str">
        <f ca="1">'YR 1 IS'!B55</f>
        <v>The Small Business Development Center (SBDC) has prepared this financial statement as of 10/26/2020 based on information and assumptions provided by management. Neither the SBDC</v>
      </c>
      <c r="D93" s="40"/>
      <c r="E93" s="40"/>
      <c r="F93" s="40"/>
      <c r="G93" s="66"/>
      <c r="H93" s="40"/>
      <c r="I93" s="1"/>
      <c r="J93" s="1"/>
      <c r="K93" s="1"/>
      <c r="L93" s="1"/>
      <c r="M93" s="1"/>
      <c r="N93" s="1"/>
      <c r="O93" s="4"/>
    </row>
    <row r="94" spans="1:17">
      <c r="A94" s="79">
        <f ca="1">NOW()</f>
        <v>44130.433104398151</v>
      </c>
      <c r="B94" s="79"/>
      <c r="C94" s="12" t="str">
        <f>'YR 1 IS'!B56</f>
        <v>nor its personnel are licensed by the State of MN to practice public accounting and therefore express no opinion or any other form of assurance on the satement or underlying assumptions.</v>
      </c>
      <c r="D94" s="12"/>
      <c r="E94" s="12"/>
      <c r="F94" s="12"/>
      <c r="G94" s="12"/>
      <c r="H94" s="12"/>
    </row>
    <row r="95" spans="1:17">
      <c r="C95" s="40"/>
      <c r="D95" s="40"/>
      <c r="E95" s="40"/>
      <c r="F95" s="40"/>
      <c r="G95" s="40"/>
      <c r="H95" s="40"/>
    </row>
    <row r="96" spans="1:17">
      <c r="C96" s="12"/>
      <c r="D96" s="12"/>
      <c r="E96" s="12"/>
      <c r="F96" s="12"/>
      <c r="G96" s="12"/>
      <c r="H96" s="12"/>
    </row>
    <row r="97" spans="1:14">
      <c r="A97" s="1"/>
      <c r="B97" s="1"/>
      <c r="I97" s="1"/>
      <c r="J97" s="1"/>
      <c r="K97" s="3"/>
      <c r="L97" s="3"/>
      <c r="M97" s="3"/>
      <c r="N97" s="3"/>
    </row>
    <row r="103" spans="1:14">
      <c r="A103" s="1"/>
      <c r="B103" s="1"/>
      <c r="C103" s="3"/>
      <c r="D103" s="3"/>
      <c r="E103" s="3"/>
      <c r="F103" s="3"/>
      <c r="G103" s="3"/>
      <c r="H103" s="3"/>
      <c r="I103" s="3"/>
      <c r="J103" s="3"/>
      <c r="K103" s="3"/>
      <c r="L103" s="3"/>
      <c r="M103" s="3"/>
      <c r="N103" s="3"/>
    </row>
    <row r="104" spans="1:14">
      <c r="A104" s="1"/>
      <c r="B104" s="1"/>
    </row>
    <row r="105" spans="1:14">
      <c r="A105" s="1"/>
      <c r="B105" s="1"/>
    </row>
    <row r="106" spans="1:14">
      <c r="A106" s="1"/>
      <c r="B106" s="1"/>
    </row>
    <row r="107" spans="1:14">
      <c r="A107" s="1"/>
      <c r="B107" s="1"/>
    </row>
    <row r="108" spans="1:14">
      <c r="A108" s="1"/>
      <c r="B108" s="1"/>
    </row>
    <row r="109" spans="1:14">
      <c r="A109" s="1"/>
      <c r="B109" s="1"/>
    </row>
    <row r="110" spans="1:14">
      <c r="A110" s="1"/>
      <c r="B110" s="1"/>
    </row>
    <row r="111" spans="1:14">
      <c r="A111" s="1"/>
      <c r="B111" s="1"/>
    </row>
    <row r="112" spans="1:14">
      <c r="A112" s="1"/>
      <c r="B112" s="1"/>
    </row>
    <row r="113" spans="1:2">
      <c r="A113" s="1"/>
      <c r="B113" s="1"/>
    </row>
    <row r="114" spans="1:2">
      <c r="A114" s="1"/>
      <c r="B114" s="1"/>
    </row>
    <row r="115" spans="1:2">
      <c r="A115" s="1"/>
      <c r="B115" s="1"/>
    </row>
    <row r="117" spans="1:2">
      <c r="A117" s="1"/>
      <c r="B117" s="1"/>
    </row>
    <row r="118" spans="1:2">
      <c r="A118" s="1"/>
      <c r="B118" s="1"/>
    </row>
    <row r="119" spans="1:2">
      <c r="A119" s="1"/>
      <c r="B119" s="1"/>
    </row>
    <row r="122" spans="1:2">
      <c r="A122" s="1"/>
      <c r="B122" s="1"/>
    </row>
    <row r="123" spans="1:2">
      <c r="A123" s="1"/>
      <c r="B123" s="1"/>
    </row>
    <row r="124" spans="1:2">
      <c r="A124" s="1"/>
      <c r="B124" s="1"/>
    </row>
    <row r="125" spans="1:2">
      <c r="A125" s="1"/>
      <c r="B125" s="1"/>
    </row>
    <row r="126" spans="1:2">
      <c r="A126" s="1"/>
      <c r="B126" s="1"/>
    </row>
    <row r="127" spans="1:2">
      <c r="A127" s="1"/>
      <c r="B127" s="1"/>
    </row>
    <row r="128" spans="1:2">
      <c r="A128" s="1"/>
      <c r="B128" s="1"/>
    </row>
    <row r="129" spans="1:2">
      <c r="A129" s="1"/>
      <c r="B129" s="1"/>
    </row>
    <row r="130" spans="1:2">
      <c r="A130" s="1"/>
      <c r="B130" s="1"/>
    </row>
    <row r="131" spans="1:2">
      <c r="A131" s="1"/>
      <c r="B131" s="1"/>
    </row>
  </sheetData>
  <sheetProtection password="8D63" sheet="1" formatCells="0" formatColumns="0" formatRows="0" insertColumns="0" insertRows="0"/>
  <printOptions horizontalCentered="1" verticalCentered="1"/>
  <pageMargins left="0.25" right="0.25" top="0.25" bottom="0.25" header="0" footer="0"/>
  <pageSetup scale="48" orientation="portrait" horizontalDpi="1200" verticalDpi="1200" r:id="rId1"/>
  <headerFooter>
    <oddFooter>&amp;L&amp;8Template material is licensed under the Creative Commons License.&amp;C&amp;8http://creativecommons.org/licenses/by-nc-sa/3.0/legalcode&amp;R&amp;8Templates created by UMD Center for Economic Development, 
Jennifer Pontinen, Jenny Herman and Richard Braun.</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P92"/>
  <sheetViews>
    <sheetView zoomScale="70" zoomScaleNormal="70" workbookViewId="0">
      <selection activeCell="Q35" sqref="Q35"/>
    </sheetView>
  </sheetViews>
  <sheetFormatPr defaultColWidth="11.44140625" defaultRowHeight="15"/>
  <cols>
    <col min="1" max="1" width="28.6640625" customWidth="1"/>
    <col min="2" max="8" width="10.6640625" customWidth="1"/>
    <col min="9" max="9" width="11" customWidth="1"/>
    <col min="10" max="13" width="10.6640625" customWidth="1"/>
    <col min="14" max="14" width="12.6640625" customWidth="1"/>
    <col min="16" max="16" width="14.6640625" bestFit="1" customWidth="1"/>
  </cols>
  <sheetData>
    <row r="1" spans="1:16" ht="18">
      <c r="A1" s="95" t="str">
        <f>'Sources &amp; Uses'!A1</f>
        <v>Company Name Here</v>
      </c>
      <c r="B1" s="1"/>
      <c r="C1" s="1"/>
      <c r="D1" s="2"/>
      <c r="E1" s="2"/>
      <c r="F1" s="41"/>
      <c r="G1" s="196"/>
      <c r="H1" s="116"/>
      <c r="I1" s="197" t="s">
        <v>247</v>
      </c>
      <c r="J1" s="195"/>
      <c r="K1" s="195"/>
      <c r="L1" s="116"/>
      <c r="M1" s="198" t="s">
        <v>246</v>
      </c>
      <c r="N1" s="2"/>
      <c r="O1" s="2"/>
      <c r="P1" s="326"/>
    </row>
    <row r="2" spans="1:16" ht="18">
      <c r="A2" s="85" t="s">
        <v>119</v>
      </c>
      <c r="B2" s="1"/>
      <c r="C2" s="1"/>
      <c r="D2" s="1"/>
      <c r="E2" s="2"/>
      <c r="F2" s="2"/>
      <c r="G2" s="199"/>
      <c r="H2" s="200" t="s">
        <v>248</v>
      </c>
      <c r="I2" s="144">
        <f>-'YR 3 Sales'!B90</f>
        <v>0</v>
      </c>
      <c r="J2" s="195"/>
      <c r="K2" s="195"/>
      <c r="L2" s="201" t="s">
        <v>244</v>
      </c>
      <c r="M2" s="218"/>
      <c r="N2" s="2"/>
      <c r="O2" s="2"/>
      <c r="P2" s="252" t="s">
        <v>358</v>
      </c>
    </row>
    <row r="3" spans="1:16" ht="18">
      <c r="A3" s="98" t="str">
        <f>'YR 3 Sales'!A3</f>
        <v>Year 3</v>
      </c>
      <c r="G3" s="116"/>
      <c r="H3" s="116"/>
      <c r="I3" s="116"/>
      <c r="J3" s="116"/>
      <c r="K3" s="116"/>
      <c r="L3" s="201" t="s">
        <v>245</v>
      </c>
      <c r="M3" s="218"/>
      <c r="N3" s="2"/>
      <c r="O3" s="2"/>
      <c r="P3" s="252" t="s">
        <v>359</v>
      </c>
    </row>
    <row r="4" spans="1:16" ht="18">
      <c r="A4" s="52"/>
      <c r="G4" s="116"/>
      <c r="H4" s="116"/>
      <c r="I4" s="116"/>
      <c r="J4" s="116"/>
      <c r="K4" s="116"/>
      <c r="L4" s="340"/>
      <c r="M4" s="339"/>
      <c r="N4" s="2"/>
      <c r="O4" s="2"/>
      <c r="P4" s="252" t="s">
        <v>360</v>
      </c>
    </row>
    <row r="5" spans="1:16" ht="18">
      <c r="A5" s="52"/>
      <c r="L5" s="86"/>
      <c r="M5" s="191"/>
      <c r="N5" s="2"/>
      <c r="O5" s="2"/>
      <c r="P5" s="252" t="s">
        <v>361</v>
      </c>
    </row>
    <row r="6" spans="1:16">
      <c r="A6" s="264" t="s">
        <v>249</v>
      </c>
      <c r="B6" s="265">
        <f>'YR 3 Sales'!C5</f>
        <v>8.3333333333333329E-2</v>
      </c>
      <c r="C6" s="265">
        <f>'YR 3 Sales'!D5</f>
        <v>8.3333333333333329E-2</v>
      </c>
      <c r="D6" s="265">
        <f>'YR 3 Sales'!E5</f>
        <v>8.3333333333333329E-2</v>
      </c>
      <c r="E6" s="265">
        <f>'YR 3 Sales'!F5</f>
        <v>8.3333333333333329E-2</v>
      </c>
      <c r="F6" s="265">
        <f>'YR 3 Sales'!G5</f>
        <v>8.3333333333333329E-2</v>
      </c>
      <c r="G6" s="265">
        <f>'YR 3 Sales'!H5</f>
        <v>8.3333333333333329E-2</v>
      </c>
      <c r="H6" s="265">
        <f>'YR 3 Sales'!I5</f>
        <v>8.3333333333333329E-2</v>
      </c>
      <c r="I6" s="265">
        <f>'YR 3 Sales'!J5</f>
        <v>8.3333333333333329E-2</v>
      </c>
      <c r="J6" s="265">
        <f>'YR 3 Sales'!K5</f>
        <v>8.3333333333333329E-2</v>
      </c>
      <c r="K6" s="265">
        <f>'YR 3 Sales'!L5</f>
        <v>8.3333333333333329E-2</v>
      </c>
      <c r="L6" s="265">
        <f>'YR 3 Sales'!M5</f>
        <v>8.3333333333333329E-2</v>
      </c>
      <c r="M6" s="265">
        <f>'YR 3 Sales'!N5</f>
        <v>8.3333333333333329E-2</v>
      </c>
      <c r="N6" s="263"/>
      <c r="O6" s="8"/>
      <c r="P6" s="252"/>
    </row>
    <row r="7" spans="1:16">
      <c r="A7" s="8"/>
      <c r="P7" s="252"/>
    </row>
    <row r="8" spans="1:16" ht="15.75">
      <c r="B8" s="118" t="s">
        <v>7</v>
      </c>
      <c r="C8" s="118" t="s">
        <v>8</v>
      </c>
      <c r="D8" s="118" t="s">
        <v>143</v>
      </c>
      <c r="E8" s="118" t="s">
        <v>144</v>
      </c>
      <c r="F8" s="118" t="s">
        <v>11</v>
      </c>
      <c r="G8" s="118" t="s">
        <v>12</v>
      </c>
      <c r="H8" s="118" t="s">
        <v>13</v>
      </c>
      <c r="I8" s="118" t="s">
        <v>35</v>
      </c>
      <c r="J8" s="118" t="s">
        <v>3</v>
      </c>
      <c r="K8" s="118" t="s">
        <v>4</v>
      </c>
      <c r="L8" s="118" t="s">
        <v>5</v>
      </c>
      <c r="M8" s="118" t="s">
        <v>6</v>
      </c>
      <c r="N8" s="37" t="s">
        <v>14</v>
      </c>
      <c r="O8" s="8" t="s">
        <v>71</v>
      </c>
      <c r="P8" s="252"/>
    </row>
    <row r="9" spans="1:16" ht="15.75">
      <c r="A9" s="126" t="s">
        <v>49</v>
      </c>
      <c r="B9" s="194">
        <f>'YR 3 Sales'!C89</f>
        <v>0</v>
      </c>
      <c r="C9" s="194">
        <f>'YR 3 Sales'!D89</f>
        <v>0</v>
      </c>
      <c r="D9" s="194">
        <f>'YR 3 Sales'!E89</f>
        <v>0</v>
      </c>
      <c r="E9" s="194">
        <f>'YR 3 Sales'!F89</f>
        <v>0</v>
      </c>
      <c r="F9" s="194">
        <f>'YR 3 Sales'!G89</f>
        <v>0</v>
      </c>
      <c r="G9" s="194">
        <f>'YR 3 Sales'!H89</f>
        <v>0</v>
      </c>
      <c r="H9" s="194">
        <f>'YR 3 Sales'!I89</f>
        <v>0</v>
      </c>
      <c r="I9" s="194">
        <f>'YR 3 Sales'!J89</f>
        <v>0</v>
      </c>
      <c r="J9" s="194">
        <f>'YR 3 Sales'!K89</f>
        <v>0</v>
      </c>
      <c r="K9" s="194">
        <f>'YR 3 Sales'!L89</f>
        <v>0</v>
      </c>
      <c r="L9" s="194">
        <f>'YR 3 Sales'!M89</f>
        <v>0</v>
      </c>
      <c r="M9" s="194">
        <f>'YR 3 Sales'!N89</f>
        <v>0</v>
      </c>
      <c r="N9" s="194">
        <f>SUM(B9:M9)</f>
        <v>0</v>
      </c>
      <c r="O9" s="127" t="str">
        <f>IF($N$9=0, "0.00%",N9/$N$9)</f>
        <v>0.00%</v>
      </c>
      <c r="P9" s="252"/>
    </row>
    <row r="10" spans="1:16">
      <c r="A10" t="s">
        <v>92</v>
      </c>
      <c r="B10" s="140">
        <f>'YR 3 Sales'!C90</f>
        <v>0</v>
      </c>
      <c r="C10" s="140">
        <f>'YR 3 Sales'!D90</f>
        <v>0</v>
      </c>
      <c r="D10" s="140">
        <f>'YR 3 Sales'!E90</f>
        <v>0</v>
      </c>
      <c r="E10" s="140">
        <f>'YR 3 Sales'!F90</f>
        <v>0</v>
      </c>
      <c r="F10" s="140">
        <f>'YR 3 Sales'!G90</f>
        <v>0</v>
      </c>
      <c r="G10" s="140">
        <f>'YR 3 Sales'!H90</f>
        <v>0</v>
      </c>
      <c r="H10" s="140">
        <f>'YR 3 Sales'!I90</f>
        <v>0</v>
      </c>
      <c r="I10" s="140">
        <f>'YR 3 Sales'!J90</f>
        <v>0</v>
      </c>
      <c r="J10" s="140">
        <f>'YR 3 Sales'!K90</f>
        <v>0</v>
      </c>
      <c r="K10" s="140">
        <f>'YR 3 Sales'!L90</f>
        <v>0</v>
      </c>
      <c r="L10" s="140">
        <f>'YR 3 Sales'!M90</f>
        <v>0</v>
      </c>
      <c r="M10" s="140">
        <f>'YR 3 Sales'!N90</f>
        <v>0</v>
      </c>
      <c r="N10" s="202">
        <f>SUM(B10:M10)</f>
        <v>0</v>
      </c>
      <c r="O10" s="120" t="str">
        <f>IF($N$9=0, "0.00%",N10/$N$9)</f>
        <v>0.00%</v>
      </c>
      <c r="P10" s="252"/>
    </row>
    <row r="11" spans="1:16" ht="15.75">
      <c r="A11" s="85" t="s">
        <v>36</v>
      </c>
      <c r="B11" s="13">
        <f>B9-B10</f>
        <v>0</v>
      </c>
      <c r="C11" s="13">
        <f t="shared" ref="C11:N11" si="0">C9-C10</f>
        <v>0</v>
      </c>
      <c r="D11" s="13">
        <f t="shared" si="0"/>
        <v>0</v>
      </c>
      <c r="E11" s="13">
        <f t="shared" si="0"/>
        <v>0</v>
      </c>
      <c r="F11" s="13">
        <f t="shared" si="0"/>
        <v>0</v>
      </c>
      <c r="G11" s="13">
        <f t="shared" si="0"/>
        <v>0</v>
      </c>
      <c r="H11" s="13">
        <f t="shared" si="0"/>
        <v>0</v>
      </c>
      <c r="I11" s="13">
        <f t="shared" si="0"/>
        <v>0</v>
      </c>
      <c r="J11" s="13">
        <f t="shared" si="0"/>
        <v>0</v>
      </c>
      <c r="K11" s="13">
        <f t="shared" si="0"/>
        <v>0</v>
      </c>
      <c r="L11" s="13">
        <f t="shared" si="0"/>
        <v>0</v>
      </c>
      <c r="M11" s="13">
        <f t="shared" si="0"/>
        <v>0</v>
      </c>
      <c r="N11" s="13">
        <f t="shared" si="0"/>
        <v>0</v>
      </c>
      <c r="O11" s="83" t="str">
        <f>IF($N$9=0, "0.00%",N11/$N$9)</f>
        <v>0.00%</v>
      </c>
      <c r="P11" s="48">
        <f>SUM(B11:M11)</f>
        <v>0</v>
      </c>
    </row>
    <row r="12" spans="1:16">
      <c r="A12" s="8"/>
      <c r="B12" s="68" t="s">
        <v>0</v>
      </c>
      <c r="C12" s="68" t="s">
        <v>0</v>
      </c>
      <c r="D12" s="68" t="s">
        <v>0</v>
      </c>
      <c r="E12" s="68" t="s">
        <v>0</v>
      </c>
      <c r="F12" s="68" t="s">
        <v>0</v>
      </c>
      <c r="G12" s="68" t="s">
        <v>0</v>
      </c>
      <c r="H12" s="68"/>
      <c r="I12" s="68"/>
      <c r="J12" s="68"/>
      <c r="K12" s="68"/>
      <c r="L12" s="68"/>
      <c r="M12" s="68"/>
      <c r="N12" s="13"/>
      <c r="O12" s="8"/>
    </row>
    <row r="13" spans="1:16" ht="15.75">
      <c r="A13" s="85" t="s">
        <v>129</v>
      </c>
      <c r="B13" s="68"/>
      <c r="C13" s="68"/>
      <c r="D13" s="68"/>
      <c r="E13" s="68"/>
      <c r="F13" s="68"/>
      <c r="G13" s="68"/>
      <c r="H13" s="68"/>
      <c r="I13" s="68"/>
      <c r="J13" s="68"/>
      <c r="K13" s="68"/>
      <c r="L13" s="68"/>
      <c r="M13" s="68"/>
      <c r="N13" s="13"/>
      <c r="O13" s="39"/>
    </row>
    <row r="14" spans="1:16">
      <c r="A14" s="5" t="str">
        <f>'YR2 IS'!A14</f>
        <v xml:space="preserve">    Accounting</v>
      </c>
      <c r="B14" s="219"/>
      <c r="C14" s="219">
        <f>B14</f>
        <v>0</v>
      </c>
      <c r="D14" s="219">
        <f t="shared" ref="D14:M17" si="1">C14</f>
        <v>0</v>
      </c>
      <c r="E14" s="219">
        <f t="shared" si="1"/>
        <v>0</v>
      </c>
      <c r="F14" s="219">
        <f t="shared" si="1"/>
        <v>0</v>
      </c>
      <c r="G14" s="219">
        <f t="shared" si="1"/>
        <v>0</v>
      </c>
      <c r="H14" s="219">
        <f t="shared" si="1"/>
        <v>0</v>
      </c>
      <c r="I14" s="219">
        <f t="shared" si="1"/>
        <v>0</v>
      </c>
      <c r="J14" s="219">
        <f t="shared" si="1"/>
        <v>0</v>
      </c>
      <c r="K14" s="219">
        <f t="shared" si="1"/>
        <v>0</v>
      </c>
      <c r="L14" s="219">
        <f t="shared" si="1"/>
        <v>0</v>
      </c>
      <c r="M14" s="219">
        <f t="shared" si="1"/>
        <v>0</v>
      </c>
      <c r="N14" s="194">
        <f>SUM(B14:M14)</f>
        <v>0</v>
      </c>
      <c r="O14" s="83" t="str">
        <f>IF($N$9=0, "0.00%",N14/$N$9)</f>
        <v>0.00%</v>
      </c>
    </row>
    <row r="15" spans="1:16">
      <c r="A15" s="5" t="str">
        <f>'YR2 IS'!A15</f>
        <v xml:space="preserve">    Advertising</v>
      </c>
      <c r="B15" s="219"/>
      <c r="C15" s="219">
        <f>B15</f>
        <v>0</v>
      </c>
      <c r="D15" s="219">
        <f t="shared" si="1"/>
        <v>0</v>
      </c>
      <c r="E15" s="219">
        <f t="shared" si="1"/>
        <v>0</v>
      </c>
      <c r="F15" s="219">
        <f t="shared" si="1"/>
        <v>0</v>
      </c>
      <c r="G15" s="219">
        <f t="shared" si="1"/>
        <v>0</v>
      </c>
      <c r="H15" s="219">
        <f t="shared" si="1"/>
        <v>0</v>
      </c>
      <c r="I15" s="219">
        <f t="shared" si="1"/>
        <v>0</v>
      </c>
      <c r="J15" s="219">
        <f t="shared" si="1"/>
        <v>0</v>
      </c>
      <c r="K15" s="219">
        <f t="shared" si="1"/>
        <v>0</v>
      </c>
      <c r="L15" s="219">
        <f t="shared" si="1"/>
        <v>0</v>
      </c>
      <c r="M15" s="219">
        <f t="shared" si="1"/>
        <v>0</v>
      </c>
      <c r="N15" s="194">
        <f>SUM(B15:M15)</f>
        <v>0</v>
      </c>
      <c r="O15" s="83" t="str">
        <f t="shared" ref="O15:O49" si="2">IF($N$9=0, "0.00%",N15/$N$9)</f>
        <v>0.00%</v>
      </c>
    </row>
    <row r="16" spans="1:16">
      <c r="A16" s="5" t="str">
        <f>'YR2 IS'!A16</f>
        <v xml:space="preserve">    Amortization</v>
      </c>
      <c r="B16" s="194">
        <f>'Sources &amp; Uses'!E48+'Sources &amp; Uses'!E36</f>
        <v>0</v>
      </c>
      <c r="C16" s="194">
        <f>B16</f>
        <v>0</v>
      </c>
      <c r="D16" s="194">
        <f t="shared" ref="D16:M16" si="3">C16</f>
        <v>0</v>
      </c>
      <c r="E16" s="194">
        <f t="shared" si="3"/>
        <v>0</v>
      </c>
      <c r="F16" s="194">
        <f t="shared" si="3"/>
        <v>0</v>
      </c>
      <c r="G16" s="194">
        <f t="shared" si="3"/>
        <v>0</v>
      </c>
      <c r="H16" s="194">
        <f t="shared" si="3"/>
        <v>0</v>
      </c>
      <c r="I16" s="194">
        <f t="shared" si="3"/>
        <v>0</v>
      </c>
      <c r="J16" s="194">
        <f t="shared" si="3"/>
        <v>0</v>
      </c>
      <c r="K16" s="194">
        <f t="shared" si="3"/>
        <v>0</v>
      </c>
      <c r="L16" s="194">
        <f t="shared" si="3"/>
        <v>0</v>
      </c>
      <c r="M16" s="194">
        <f t="shared" si="3"/>
        <v>0</v>
      </c>
      <c r="N16" s="194">
        <f>SUM(B16:M16)</f>
        <v>0</v>
      </c>
      <c r="O16" s="83" t="str">
        <f t="shared" si="2"/>
        <v>0.00%</v>
      </c>
    </row>
    <row r="17" spans="1:16">
      <c r="A17" s="5" t="str">
        <f>'YR2 IS'!A17</f>
        <v xml:space="preserve">    Bank Charges</v>
      </c>
      <c r="B17" s="219"/>
      <c r="C17" s="219">
        <f>B17</f>
        <v>0</v>
      </c>
      <c r="D17" s="219">
        <f t="shared" si="1"/>
        <v>0</v>
      </c>
      <c r="E17" s="219">
        <f t="shared" si="1"/>
        <v>0</v>
      </c>
      <c r="F17" s="219">
        <f t="shared" si="1"/>
        <v>0</v>
      </c>
      <c r="G17" s="219">
        <f t="shared" si="1"/>
        <v>0</v>
      </c>
      <c r="H17" s="219">
        <f t="shared" si="1"/>
        <v>0</v>
      </c>
      <c r="I17" s="219">
        <f t="shared" si="1"/>
        <v>0</v>
      </c>
      <c r="J17" s="219">
        <f t="shared" si="1"/>
        <v>0</v>
      </c>
      <c r="K17" s="219">
        <f t="shared" si="1"/>
        <v>0</v>
      </c>
      <c r="L17" s="219">
        <f t="shared" si="1"/>
        <v>0</v>
      </c>
      <c r="M17" s="219">
        <f t="shared" si="1"/>
        <v>0</v>
      </c>
      <c r="N17" s="194">
        <f t="shared" ref="N17:N49" si="4">SUM(B17:M17)</f>
        <v>0</v>
      </c>
      <c r="O17" s="83" t="str">
        <f t="shared" si="2"/>
        <v>0.00%</v>
      </c>
    </row>
    <row r="18" spans="1:16">
      <c r="A18" s="5" t="str">
        <f>'YR2 IS'!A18</f>
        <v xml:space="preserve">    Depreciation</v>
      </c>
      <c r="B18" s="194">
        <f>'Sources &amp; Uses'!E31+'Sources &amp; Uses'!E19</f>
        <v>0</v>
      </c>
      <c r="C18" s="194">
        <f>B18</f>
        <v>0</v>
      </c>
      <c r="D18" s="194">
        <f t="shared" ref="D18:M18" si="5">C18</f>
        <v>0</v>
      </c>
      <c r="E18" s="194">
        <f t="shared" si="5"/>
        <v>0</v>
      </c>
      <c r="F18" s="194">
        <f t="shared" si="5"/>
        <v>0</v>
      </c>
      <c r="G18" s="194">
        <f t="shared" si="5"/>
        <v>0</v>
      </c>
      <c r="H18" s="194">
        <f t="shared" si="5"/>
        <v>0</v>
      </c>
      <c r="I18" s="194">
        <f t="shared" si="5"/>
        <v>0</v>
      </c>
      <c r="J18" s="194">
        <f t="shared" si="5"/>
        <v>0</v>
      </c>
      <c r="K18" s="194">
        <f t="shared" si="5"/>
        <v>0</v>
      </c>
      <c r="L18" s="194">
        <f t="shared" si="5"/>
        <v>0</v>
      </c>
      <c r="M18" s="194">
        <f t="shared" si="5"/>
        <v>0</v>
      </c>
      <c r="N18" s="194">
        <f t="shared" si="4"/>
        <v>0</v>
      </c>
      <c r="O18" s="83" t="str">
        <f t="shared" si="2"/>
        <v>0.00%</v>
      </c>
    </row>
    <row r="19" spans="1:16">
      <c r="A19" s="5" t="str">
        <f>'YR2 IS'!A19</f>
        <v xml:space="preserve">    Donations</v>
      </c>
      <c r="B19" s="219"/>
      <c r="C19" s="219">
        <f t="shared" ref="C19:M19" si="6">B19</f>
        <v>0</v>
      </c>
      <c r="D19" s="219">
        <f t="shared" si="6"/>
        <v>0</v>
      </c>
      <c r="E19" s="219">
        <f t="shared" si="6"/>
        <v>0</v>
      </c>
      <c r="F19" s="219">
        <f t="shared" si="6"/>
        <v>0</v>
      </c>
      <c r="G19" s="219">
        <f t="shared" si="6"/>
        <v>0</v>
      </c>
      <c r="H19" s="219">
        <f t="shared" si="6"/>
        <v>0</v>
      </c>
      <c r="I19" s="219">
        <f t="shared" si="6"/>
        <v>0</v>
      </c>
      <c r="J19" s="219">
        <f t="shared" si="6"/>
        <v>0</v>
      </c>
      <c r="K19" s="219">
        <f t="shared" si="6"/>
        <v>0</v>
      </c>
      <c r="L19" s="219">
        <f t="shared" si="6"/>
        <v>0</v>
      </c>
      <c r="M19" s="219">
        <f t="shared" si="6"/>
        <v>0</v>
      </c>
      <c r="N19" s="194">
        <f t="shared" si="4"/>
        <v>0</v>
      </c>
      <c r="O19" s="83" t="str">
        <f t="shared" si="2"/>
        <v>0.00%</v>
      </c>
    </row>
    <row r="20" spans="1:16">
      <c r="A20" s="5" t="str">
        <f>'YR2 IS'!A20</f>
        <v xml:space="preserve">    Dues &amp; Subscriptions</v>
      </c>
      <c r="B20" s="219"/>
      <c r="C20" s="219">
        <f t="shared" ref="C20:M20" si="7">B20</f>
        <v>0</v>
      </c>
      <c r="D20" s="219">
        <f t="shared" si="7"/>
        <v>0</v>
      </c>
      <c r="E20" s="219">
        <f t="shared" si="7"/>
        <v>0</v>
      </c>
      <c r="F20" s="219">
        <f t="shared" si="7"/>
        <v>0</v>
      </c>
      <c r="G20" s="219">
        <f t="shared" si="7"/>
        <v>0</v>
      </c>
      <c r="H20" s="219">
        <f t="shared" si="7"/>
        <v>0</v>
      </c>
      <c r="I20" s="219">
        <f t="shared" si="7"/>
        <v>0</v>
      </c>
      <c r="J20" s="219">
        <f t="shared" si="7"/>
        <v>0</v>
      </c>
      <c r="K20" s="219">
        <f t="shared" si="7"/>
        <v>0</v>
      </c>
      <c r="L20" s="219">
        <f t="shared" si="7"/>
        <v>0</v>
      </c>
      <c r="M20" s="219">
        <f t="shared" si="7"/>
        <v>0</v>
      </c>
      <c r="N20" s="194">
        <f t="shared" si="4"/>
        <v>0</v>
      </c>
      <c r="O20" s="83" t="str">
        <f t="shared" si="2"/>
        <v>0.00%</v>
      </c>
    </row>
    <row r="21" spans="1:16">
      <c r="A21" s="5" t="str">
        <f>'YR2 IS'!A21</f>
        <v xml:space="preserve">    Employee Benefits</v>
      </c>
      <c r="B21" s="219"/>
      <c r="C21" s="219">
        <f t="shared" ref="C21:M21" si="8">B21</f>
        <v>0</v>
      </c>
      <c r="D21" s="219">
        <f t="shared" si="8"/>
        <v>0</v>
      </c>
      <c r="E21" s="219">
        <f t="shared" si="8"/>
        <v>0</v>
      </c>
      <c r="F21" s="219">
        <f t="shared" si="8"/>
        <v>0</v>
      </c>
      <c r="G21" s="219">
        <f t="shared" si="8"/>
        <v>0</v>
      </c>
      <c r="H21" s="219">
        <f t="shared" si="8"/>
        <v>0</v>
      </c>
      <c r="I21" s="219">
        <f t="shared" si="8"/>
        <v>0</v>
      </c>
      <c r="J21" s="219">
        <f t="shared" si="8"/>
        <v>0</v>
      </c>
      <c r="K21" s="219">
        <f t="shared" si="8"/>
        <v>0</v>
      </c>
      <c r="L21" s="219">
        <f t="shared" si="8"/>
        <v>0</v>
      </c>
      <c r="M21" s="219">
        <f t="shared" si="8"/>
        <v>0</v>
      </c>
      <c r="N21" s="194">
        <f t="shared" si="4"/>
        <v>0</v>
      </c>
      <c r="O21" s="83" t="str">
        <f t="shared" si="2"/>
        <v>0.00%</v>
      </c>
    </row>
    <row r="22" spans="1:16">
      <c r="A22" s="5" t="str">
        <f>'YR2 IS'!A22</f>
        <v xml:space="preserve">    Equipment Rental</v>
      </c>
      <c r="B22" s="219"/>
      <c r="C22" s="219">
        <f t="shared" ref="C22:M22" si="9">B22</f>
        <v>0</v>
      </c>
      <c r="D22" s="219">
        <f t="shared" si="9"/>
        <v>0</v>
      </c>
      <c r="E22" s="219">
        <f t="shared" si="9"/>
        <v>0</v>
      </c>
      <c r="F22" s="219">
        <f t="shared" si="9"/>
        <v>0</v>
      </c>
      <c r="G22" s="219">
        <f t="shared" si="9"/>
        <v>0</v>
      </c>
      <c r="H22" s="219">
        <f t="shared" si="9"/>
        <v>0</v>
      </c>
      <c r="I22" s="219">
        <f t="shared" si="9"/>
        <v>0</v>
      </c>
      <c r="J22" s="219">
        <f t="shared" si="9"/>
        <v>0</v>
      </c>
      <c r="K22" s="219">
        <f t="shared" si="9"/>
        <v>0</v>
      </c>
      <c r="L22" s="219">
        <f t="shared" si="9"/>
        <v>0</v>
      </c>
      <c r="M22" s="219">
        <f t="shared" si="9"/>
        <v>0</v>
      </c>
      <c r="N22" s="194">
        <f t="shared" si="4"/>
        <v>0</v>
      </c>
      <c r="O22" s="83" t="str">
        <f t="shared" si="2"/>
        <v>0.00%</v>
      </c>
    </row>
    <row r="23" spans="1:16">
      <c r="A23" s="5" t="str">
        <f>'YR2 IS'!A23</f>
        <v xml:space="preserve">    Freight</v>
      </c>
      <c r="B23" s="219"/>
      <c r="C23" s="219">
        <f t="shared" ref="C23:M23" si="10">B23</f>
        <v>0</v>
      </c>
      <c r="D23" s="219">
        <f t="shared" si="10"/>
        <v>0</v>
      </c>
      <c r="E23" s="219">
        <f t="shared" si="10"/>
        <v>0</v>
      </c>
      <c r="F23" s="219">
        <f t="shared" si="10"/>
        <v>0</v>
      </c>
      <c r="G23" s="219">
        <f t="shared" si="10"/>
        <v>0</v>
      </c>
      <c r="H23" s="219">
        <f t="shared" si="10"/>
        <v>0</v>
      </c>
      <c r="I23" s="219">
        <f t="shared" si="10"/>
        <v>0</v>
      </c>
      <c r="J23" s="219">
        <f t="shared" si="10"/>
        <v>0</v>
      </c>
      <c r="K23" s="219">
        <f t="shared" si="10"/>
        <v>0</v>
      </c>
      <c r="L23" s="219">
        <f t="shared" si="10"/>
        <v>0</v>
      </c>
      <c r="M23" s="219">
        <f t="shared" si="10"/>
        <v>0</v>
      </c>
      <c r="N23" s="194">
        <f t="shared" si="4"/>
        <v>0</v>
      </c>
      <c r="O23" s="83" t="str">
        <f t="shared" si="2"/>
        <v>0.00%</v>
      </c>
    </row>
    <row r="24" spans="1:16">
      <c r="A24" s="5" t="str">
        <f>'YR2 IS'!A24</f>
        <v xml:space="preserve">    Insurance </v>
      </c>
      <c r="B24" s="219"/>
      <c r="C24" s="219">
        <f t="shared" ref="C24:M24" si="11">B24</f>
        <v>0</v>
      </c>
      <c r="D24" s="219">
        <f t="shared" si="11"/>
        <v>0</v>
      </c>
      <c r="E24" s="219">
        <f t="shared" si="11"/>
        <v>0</v>
      </c>
      <c r="F24" s="219">
        <f t="shared" si="11"/>
        <v>0</v>
      </c>
      <c r="G24" s="219">
        <f t="shared" si="11"/>
        <v>0</v>
      </c>
      <c r="H24" s="219">
        <f t="shared" si="11"/>
        <v>0</v>
      </c>
      <c r="I24" s="219">
        <f t="shared" si="11"/>
        <v>0</v>
      </c>
      <c r="J24" s="219">
        <f t="shared" si="11"/>
        <v>0</v>
      </c>
      <c r="K24" s="219">
        <f t="shared" si="11"/>
        <v>0</v>
      </c>
      <c r="L24" s="219">
        <f t="shared" si="11"/>
        <v>0</v>
      </c>
      <c r="M24" s="219">
        <f t="shared" si="11"/>
        <v>0</v>
      </c>
      <c r="N24" s="194">
        <f t="shared" si="4"/>
        <v>0</v>
      </c>
      <c r="O24" s="83" t="str">
        <f t="shared" si="2"/>
        <v>0.00%</v>
      </c>
    </row>
    <row r="25" spans="1:16">
      <c r="A25" s="5" t="str">
        <f>'YR2 IS'!A25</f>
        <v xml:space="preserve">    Interest Expense</v>
      </c>
      <c r="B25" s="194">
        <f>'Loan Amortization 1'!C38+'Loan Amortization 2'!C38+'Loan Amortization 3'!C38+'Existing Loan Amortizations'!B38+'Existing Lines,Notes,CC Amorts'!A38</f>
        <v>0</v>
      </c>
      <c r="C25" s="224">
        <f>'Loan Amortization 1'!C39+'Loan Amortization 2'!C39+'Loan Amortization 3'!C39+'Existing Loan Amortizations'!B39+'Existing Lines,Notes,CC Amorts'!A39</f>
        <v>0</v>
      </c>
      <c r="D25" s="224">
        <f>'Loan Amortization 1'!C40+'Loan Amortization 2'!C40+'Loan Amortization 3'!C40+'Existing Loan Amortizations'!B40+'Existing Lines,Notes,CC Amorts'!A40</f>
        <v>0</v>
      </c>
      <c r="E25" s="224">
        <f>'Loan Amortization 1'!C41+'Loan Amortization 2'!C41+'Loan Amortization 3'!C41+'Existing Loan Amortizations'!B41+'Existing Lines,Notes,CC Amorts'!A41</f>
        <v>0</v>
      </c>
      <c r="F25" s="224">
        <f>'Loan Amortization 1'!C42+'Loan Amortization 2'!C42+'Loan Amortization 3'!C42+'Existing Loan Amortizations'!B42+'Existing Lines,Notes,CC Amorts'!A42</f>
        <v>0</v>
      </c>
      <c r="G25" s="224">
        <f>'Loan Amortization 1'!C43+'Loan Amortization 2'!C43+'Loan Amortization 3'!C43+'Existing Loan Amortizations'!B43+'Existing Lines,Notes,CC Amorts'!A43</f>
        <v>0</v>
      </c>
      <c r="H25" s="224">
        <f>'Loan Amortization 1'!C44+'Loan Amortization 2'!C44+'Loan Amortization 3'!C44+'Existing Loan Amortizations'!B44+'Existing Lines,Notes,CC Amorts'!A44</f>
        <v>0</v>
      </c>
      <c r="I25" s="224">
        <f>'Loan Amortization 1'!C45+'Loan Amortization 2'!C45+'Loan Amortization 3'!C45+'Existing Loan Amortizations'!B45+'Existing Lines,Notes,CC Amorts'!A45</f>
        <v>0</v>
      </c>
      <c r="J25" s="224">
        <f>'Loan Amortization 1'!C46+'Loan Amortization 2'!C46+'Loan Amortization 3'!C46+'Existing Loan Amortizations'!B46+'Existing Lines,Notes,CC Amorts'!A46</f>
        <v>0</v>
      </c>
      <c r="K25" s="224">
        <f>'Loan Amortization 1'!C47+'Loan Amortization 2'!C47+'Loan Amortization 3'!C47+'Existing Loan Amortizations'!B47+'Existing Lines,Notes,CC Amorts'!A47</f>
        <v>0</v>
      </c>
      <c r="L25" s="224">
        <f>'Loan Amortization 1'!C48+'Loan Amortization 2'!C48+'Loan Amortization 3'!C48+'Existing Loan Amortizations'!B48+'Existing Lines,Notes,CC Amorts'!A48</f>
        <v>0</v>
      </c>
      <c r="M25" s="224">
        <f>'Loan Amortization 1'!C49+'Loan Amortization 2'!C49+'Loan Amortization 3'!C49+'Existing Loan Amortizations'!B49+'Existing Lines,Notes,CC Amorts'!A49</f>
        <v>0</v>
      </c>
      <c r="N25" s="194">
        <f t="shared" si="4"/>
        <v>0</v>
      </c>
      <c r="O25" s="83" t="str">
        <f t="shared" si="2"/>
        <v>0.00%</v>
      </c>
    </row>
    <row r="26" spans="1:16">
      <c r="A26" s="5" t="str">
        <f>'YR2 IS'!A26</f>
        <v xml:space="preserve">    Legal and Professional</v>
      </c>
      <c r="B26" s="219"/>
      <c r="C26" s="219">
        <f t="shared" ref="C26:M26" si="12">B26</f>
        <v>0</v>
      </c>
      <c r="D26" s="219">
        <f t="shared" si="12"/>
        <v>0</v>
      </c>
      <c r="E26" s="219">
        <f t="shared" si="12"/>
        <v>0</v>
      </c>
      <c r="F26" s="219">
        <f t="shared" si="12"/>
        <v>0</v>
      </c>
      <c r="G26" s="219">
        <f t="shared" si="12"/>
        <v>0</v>
      </c>
      <c r="H26" s="219">
        <f t="shared" si="12"/>
        <v>0</v>
      </c>
      <c r="I26" s="219">
        <f t="shared" si="12"/>
        <v>0</v>
      </c>
      <c r="J26" s="219">
        <f t="shared" si="12"/>
        <v>0</v>
      </c>
      <c r="K26" s="219">
        <f t="shared" si="12"/>
        <v>0</v>
      </c>
      <c r="L26" s="219">
        <f t="shared" si="12"/>
        <v>0</v>
      </c>
      <c r="M26" s="219">
        <f t="shared" si="12"/>
        <v>0</v>
      </c>
      <c r="N26" s="194">
        <f t="shared" si="4"/>
        <v>0</v>
      </c>
      <c r="O26" s="83" t="str">
        <f t="shared" si="2"/>
        <v>0.00%</v>
      </c>
    </row>
    <row r="27" spans="1:16">
      <c r="A27" s="5" t="str">
        <f>'YR2 IS'!A27</f>
        <v xml:space="preserve">    Licenses and Permits</v>
      </c>
      <c r="B27" s="219"/>
      <c r="C27" s="219">
        <f t="shared" ref="C27:M27" si="13">B27</f>
        <v>0</v>
      </c>
      <c r="D27" s="219">
        <f t="shared" si="13"/>
        <v>0</v>
      </c>
      <c r="E27" s="219">
        <f t="shared" si="13"/>
        <v>0</v>
      </c>
      <c r="F27" s="219">
        <f t="shared" si="13"/>
        <v>0</v>
      </c>
      <c r="G27" s="219">
        <f t="shared" si="13"/>
        <v>0</v>
      </c>
      <c r="H27" s="219">
        <f t="shared" si="13"/>
        <v>0</v>
      </c>
      <c r="I27" s="219">
        <f t="shared" si="13"/>
        <v>0</v>
      </c>
      <c r="J27" s="219">
        <f t="shared" si="13"/>
        <v>0</v>
      </c>
      <c r="K27" s="219">
        <f t="shared" si="13"/>
        <v>0</v>
      </c>
      <c r="L27" s="219">
        <f t="shared" si="13"/>
        <v>0</v>
      </c>
      <c r="M27" s="219">
        <f t="shared" si="13"/>
        <v>0</v>
      </c>
      <c r="N27" s="194">
        <f t="shared" si="4"/>
        <v>0</v>
      </c>
      <c r="O27" s="83" t="str">
        <f t="shared" si="2"/>
        <v>0.00%</v>
      </c>
      <c r="P27" s="272" t="s">
        <v>298</v>
      </c>
    </row>
    <row r="28" spans="1:16">
      <c r="A28" s="5" t="str">
        <f>'YR2 IS'!A28</f>
        <v xml:space="preserve">    Merchant Credit Card Fees</v>
      </c>
      <c r="B28" s="194">
        <f t="shared" ref="B28:M28" si="14">B9*$P$28*$P$30</f>
        <v>0</v>
      </c>
      <c r="C28" s="194">
        <f t="shared" si="14"/>
        <v>0</v>
      </c>
      <c r="D28" s="194">
        <f t="shared" si="14"/>
        <v>0</v>
      </c>
      <c r="E28" s="194">
        <f t="shared" si="14"/>
        <v>0</v>
      </c>
      <c r="F28" s="194">
        <f t="shared" si="14"/>
        <v>0</v>
      </c>
      <c r="G28" s="194">
        <f t="shared" si="14"/>
        <v>0</v>
      </c>
      <c r="H28" s="194">
        <f t="shared" si="14"/>
        <v>0</v>
      </c>
      <c r="I28" s="194">
        <f t="shared" si="14"/>
        <v>0</v>
      </c>
      <c r="J28" s="194">
        <f t="shared" si="14"/>
        <v>0</v>
      </c>
      <c r="K28" s="194">
        <f t="shared" si="14"/>
        <v>0</v>
      </c>
      <c r="L28" s="194">
        <f t="shared" si="14"/>
        <v>0</v>
      </c>
      <c r="M28" s="194">
        <f t="shared" si="14"/>
        <v>0</v>
      </c>
      <c r="N28" s="194">
        <f t="shared" si="4"/>
        <v>0</v>
      </c>
      <c r="O28" s="83" t="str">
        <f t="shared" si="2"/>
        <v>0.00%</v>
      </c>
      <c r="P28" s="273"/>
    </row>
    <row r="29" spans="1:16">
      <c r="A29" s="5" t="str">
        <f>'YR2 IS'!A29</f>
        <v xml:space="preserve">    Miscellaneous</v>
      </c>
      <c r="B29" s="219"/>
      <c r="C29" s="219">
        <f t="shared" ref="C29:M29" si="15">B29</f>
        <v>0</v>
      </c>
      <c r="D29" s="219">
        <f t="shared" si="15"/>
        <v>0</v>
      </c>
      <c r="E29" s="219">
        <f t="shared" si="15"/>
        <v>0</v>
      </c>
      <c r="F29" s="219">
        <f t="shared" si="15"/>
        <v>0</v>
      </c>
      <c r="G29" s="219">
        <f t="shared" si="15"/>
        <v>0</v>
      </c>
      <c r="H29" s="219">
        <f t="shared" si="15"/>
        <v>0</v>
      </c>
      <c r="I29" s="219">
        <f t="shared" si="15"/>
        <v>0</v>
      </c>
      <c r="J29" s="219">
        <f t="shared" si="15"/>
        <v>0</v>
      </c>
      <c r="K29" s="219">
        <f t="shared" si="15"/>
        <v>0</v>
      </c>
      <c r="L29" s="219">
        <f t="shared" si="15"/>
        <v>0</v>
      </c>
      <c r="M29" s="219">
        <f t="shared" si="15"/>
        <v>0</v>
      </c>
      <c r="N29" s="194">
        <f t="shared" si="4"/>
        <v>0</v>
      </c>
      <c r="O29" s="83" t="str">
        <f t="shared" si="2"/>
        <v>0.00%</v>
      </c>
      <c r="P29" s="272" t="s">
        <v>299</v>
      </c>
    </row>
    <row r="30" spans="1:16">
      <c r="A30" s="5" t="str">
        <f>'YR2 IS'!A30</f>
        <v xml:space="preserve">    Office Supplies</v>
      </c>
      <c r="B30" s="219"/>
      <c r="C30" s="219">
        <f t="shared" ref="C30:M30" si="16">B30</f>
        <v>0</v>
      </c>
      <c r="D30" s="219">
        <f t="shared" si="16"/>
        <v>0</v>
      </c>
      <c r="E30" s="219">
        <f t="shared" si="16"/>
        <v>0</v>
      </c>
      <c r="F30" s="219">
        <f t="shared" si="16"/>
        <v>0</v>
      </c>
      <c r="G30" s="219">
        <f t="shared" si="16"/>
        <v>0</v>
      </c>
      <c r="H30" s="219">
        <f t="shared" si="16"/>
        <v>0</v>
      </c>
      <c r="I30" s="219">
        <f t="shared" si="16"/>
        <v>0</v>
      </c>
      <c r="J30" s="219">
        <f t="shared" si="16"/>
        <v>0</v>
      </c>
      <c r="K30" s="219">
        <f t="shared" si="16"/>
        <v>0</v>
      </c>
      <c r="L30" s="219">
        <f t="shared" si="16"/>
        <v>0</v>
      </c>
      <c r="M30" s="219">
        <f t="shared" si="16"/>
        <v>0</v>
      </c>
      <c r="N30" s="194">
        <f t="shared" si="4"/>
        <v>0</v>
      </c>
      <c r="O30" s="83" t="str">
        <f t="shared" si="2"/>
        <v>0.00%</v>
      </c>
      <c r="P30" s="376"/>
    </row>
    <row r="31" spans="1:16">
      <c r="A31" s="5" t="str">
        <f>'YR2 IS'!A31</f>
        <v xml:space="preserve">    Officer's Salary</v>
      </c>
      <c r="B31" s="219"/>
      <c r="C31" s="219">
        <f t="shared" ref="C31:M31" si="17">B31</f>
        <v>0</v>
      </c>
      <c r="D31" s="219">
        <f t="shared" si="17"/>
        <v>0</v>
      </c>
      <c r="E31" s="219">
        <f t="shared" si="17"/>
        <v>0</v>
      </c>
      <c r="F31" s="219">
        <f t="shared" si="17"/>
        <v>0</v>
      </c>
      <c r="G31" s="219">
        <f t="shared" si="17"/>
        <v>0</v>
      </c>
      <c r="H31" s="219">
        <f t="shared" si="17"/>
        <v>0</v>
      </c>
      <c r="I31" s="219">
        <f t="shared" si="17"/>
        <v>0</v>
      </c>
      <c r="J31" s="219">
        <f t="shared" si="17"/>
        <v>0</v>
      </c>
      <c r="K31" s="219">
        <f t="shared" si="17"/>
        <v>0</v>
      </c>
      <c r="L31" s="219">
        <f t="shared" si="17"/>
        <v>0</v>
      </c>
      <c r="M31" s="219">
        <f t="shared" si="17"/>
        <v>0</v>
      </c>
      <c r="N31" s="194">
        <f t="shared" si="4"/>
        <v>0</v>
      </c>
      <c r="O31" s="83" t="str">
        <f t="shared" si="2"/>
        <v>0.00%</v>
      </c>
    </row>
    <row r="32" spans="1:16">
      <c r="A32" s="5" t="str">
        <f>'YR2 IS'!A32</f>
        <v xml:space="preserve">    Outside Services</v>
      </c>
      <c r="B32" s="219"/>
      <c r="C32" s="219">
        <f t="shared" ref="C32:M32" si="18">B32</f>
        <v>0</v>
      </c>
      <c r="D32" s="219">
        <f t="shared" si="18"/>
        <v>0</v>
      </c>
      <c r="E32" s="219">
        <f t="shared" si="18"/>
        <v>0</v>
      </c>
      <c r="F32" s="219">
        <f t="shared" si="18"/>
        <v>0</v>
      </c>
      <c r="G32" s="219">
        <f t="shared" si="18"/>
        <v>0</v>
      </c>
      <c r="H32" s="219">
        <f t="shared" si="18"/>
        <v>0</v>
      </c>
      <c r="I32" s="219">
        <f t="shared" si="18"/>
        <v>0</v>
      </c>
      <c r="J32" s="219">
        <f t="shared" si="18"/>
        <v>0</v>
      </c>
      <c r="K32" s="219">
        <f t="shared" si="18"/>
        <v>0</v>
      </c>
      <c r="L32" s="219">
        <f t="shared" si="18"/>
        <v>0</v>
      </c>
      <c r="M32" s="219">
        <f t="shared" si="18"/>
        <v>0</v>
      </c>
      <c r="N32" s="194">
        <f t="shared" si="4"/>
        <v>0</v>
      </c>
      <c r="O32" s="83" t="str">
        <f t="shared" si="2"/>
        <v>0.00%</v>
      </c>
    </row>
    <row r="33" spans="1:15">
      <c r="A33" s="5" t="str">
        <f>'YR2 IS'!A33</f>
        <v xml:space="preserve">    Payroll</v>
      </c>
      <c r="B33" s="219"/>
      <c r="C33" s="219">
        <f t="shared" ref="C33:M33" si="19">B33</f>
        <v>0</v>
      </c>
      <c r="D33" s="219">
        <f t="shared" si="19"/>
        <v>0</v>
      </c>
      <c r="E33" s="219">
        <f t="shared" si="19"/>
        <v>0</v>
      </c>
      <c r="F33" s="219">
        <f t="shared" si="19"/>
        <v>0</v>
      </c>
      <c r="G33" s="219">
        <f t="shared" si="19"/>
        <v>0</v>
      </c>
      <c r="H33" s="219">
        <f t="shared" si="19"/>
        <v>0</v>
      </c>
      <c r="I33" s="219">
        <f t="shared" si="19"/>
        <v>0</v>
      </c>
      <c r="J33" s="219">
        <f t="shared" si="19"/>
        <v>0</v>
      </c>
      <c r="K33" s="219">
        <f t="shared" si="19"/>
        <v>0</v>
      </c>
      <c r="L33" s="219">
        <f t="shared" si="19"/>
        <v>0</v>
      </c>
      <c r="M33" s="219">
        <f t="shared" si="19"/>
        <v>0</v>
      </c>
      <c r="N33" s="194">
        <f t="shared" si="4"/>
        <v>0</v>
      </c>
      <c r="O33" s="83" t="str">
        <f t="shared" si="2"/>
        <v>0.00%</v>
      </c>
    </row>
    <row r="34" spans="1:15">
      <c r="A34" s="5" t="str">
        <f>'YR2 IS'!A34</f>
        <v xml:space="preserve">    Payroll Taxes (12%)</v>
      </c>
      <c r="B34" s="128"/>
      <c r="C34" s="128">
        <f t="shared" ref="C34:M34" si="20">(C31+C33)*0.12</f>
        <v>0</v>
      </c>
      <c r="D34" s="128">
        <f t="shared" si="20"/>
        <v>0</v>
      </c>
      <c r="E34" s="128">
        <f t="shared" si="20"/>
        <v>0</v>
      </c>
      <c r="F34" s="128">
        <f t="shared" si="20"/>
        <v>0</v>
      </c>
      <c r="G34" s="128">
        <f t="shared" si="20"/>
        <v>0</v>
      </c>
      <c r="H34" s="128">
        <f t="shared" si="20"/>
        <v>0</v>
      </c>
      <c r="I34" s="128">
        <f t="shared" si="20"/>
        <v>0</v>
      </c>
      <c r="J34" s="128">
        <f t="shared" si="20"/>
        <v>0</v>
      </c>
      <c r="K34" s="128">
        <f t="shared" si="20"/>
        <v>0</v>
      </c>
      <c r="L34" s="128">
        <f t="shared" si="20"/>
        <v>0</v>
      </c>
      <c r="M34" s="128">
        <f t="shared" si="20"/>
        <v>0</v>
      </c>
      <c r="N34" s="194">
        <f t="shared" si="4"/>
        <v>0</v>
      </c>
      <c r="O34" s="83" t="str">
        <f t="shared" si="2"/>
        <v>0.00%</v>
      </c>
    </row>
    <row r="35" spans="1:15">
      <c r="A35" s="5" t="str">
        <f>'YR2 IS'!A35</f>
        <v xml:space="preserve">    Postage</v>
      </c>
      <c r="B35" s="219"/>
      <c r="C35" s="219">
        <f t="shared" ref="C35:M35" si="21">B35</f>
        <v>0</v>
      </c>
      <c r="D35" s="219">
        <f t="shared" si="21"/>
        <v>0</v>
      </c>
      <c r="E35" s="219">
        <f t="shared" si="21"/>
        <v>0</v>
      </c>
      <c r="F35" s="219">
        <f t="shared" si="21"/>
        <v>0</v>
      </c>
      <c r="G35" s="219">
        <f t="shared" si="21"/>
        <v>0</v>
      </c>
      <c r="H35" s="219">
        <f t="shared" si="21"/>
        <v>0</v>
      </c>
      <c r="I35" s="219">
        <f t="shared" si="21"/>
        <v>0</v>
      </c>
      <c r="J35" s="219">
        <f t="shared" si="21"/>
        <v>0</v>
      </c>
      <c r="K35" s="219">
        <f t="shared" si="21"/>
        <v>0</v>
      </c>
      <c r="L35" s="219">
        <f t="shared" si="21"/>
        <v>0</v>
      </c>
      <c r="M35" s="219">
        <f t="shared" si="21"/>
        <v>0</v>
      </c>
      <c r="N35" s="194">
        <f t="shared" si="4"/>
        <v>0</v>
      </c>
      <c r="O35" s="83" t="str">
        <f t="shared" si="2"/>
        <v>0.00%</v>
      </c>
    </row>
    <row r="36" spans="1:15">
      <c r="A36" s="5" t="str">
        <f>'YR2 IS'!A36</f>
        <v xml:space="preserve">    Rent</v>
      </c>
      <c r="B36" s="219"/>
      <c r="C36" s="219">
        <f t="shared" ref="C36:M36" si="22">B36</f>
        <v>0</v>
      </c>
      <c r="D36" s="219">
        <f t="shared" si="22"/>
        <v>0</v>
      </c>
      <c r="E36" s="219">
        <f t="shared" si="22"/>
        <v>0</v>
      </c>
      <c r="F36" s="219">
        <f t="shared" si="22"/>
        <v>0</v>
      </c>
      <c r="G36" s="219">
        <f t="shared" si="22"/>
        <v>0</v>
      </c>
      <c r="H36" s="219">
        <f t="shared" si="22"/>
        <v>0</v>
      </c>
      <c r="I36" s="219">
        <f t="shared" si="22"/>
        <v>0</v>
      </c>
      <c r="J36" s="219">
        <f t="shared" si="22"/>
        <v>0</v>
      </c>
      <c r="K36" s="219">
        <f t="shared" si="22"/>
        <v>0</v>
      </c>
      <c r="L36" s="219">
        <f t="shared" si="22"/>
        <v>0</v>
      </c>
      <c r="M36" s="219">
        <f t="shared" si="22"/>
        <v>0</v>
      </c>
      <c r="N36" s="194">
        <f t="shared" si="4"/>
        <v>0</v>
      </c>
      <c r="O36" s="83" t="str">
        <f t="shared" si="2"/>
        <v>0.00%</v>
      </c>
    </row>
    <row r="37" spans="1:15">
      <c r="A37" s="5" t="str">
        <f>'YR2 IS'!A37</f>
        <v xml:space="preserve">    Repairs &amp; Maintenance</v>
      </c>
      <c r="B37" s="219"/>
      <c r="C37" s="219">
        <f t="shared" ref="C37:M37" si="23">B37</f>
        <v>0</v>
      </c>
      <c r="D37" s="219">
        <f t="shared" si="23"/>
        <v>0</v>
      </c>
      <c r="E37" s="219">
        <f t="shared" si="23"/>
        <v>0</v>
      </c>
      <c r="F37" s="219">
        <f t="shared" si="23"/>
        <v>0</v>
      </c>
      <c r="G37" s="219">
        <f t="shared" si="23"/>
        <v>0</v>
      </c>
      <c r="H37" s="219">
        <f t="shared" si="23"/>
        <v>0</v>
      </c>
      <c r="I37" s="219">
        <f t="shared" si="23"/>
        <v>0</v>
      </c>
      <c r="J37" s="219">
        <f t="shared" si="23"/>
        <v>0</v>
      </c>
      <c r="K37" s="219">
        <f t="shared" si="23"/>
        <v>0</v>
      </c>
      <c r="L37" s="219">
        <f t="shared" si="23"/>
        <v>0</v>
      </c>
      <c r="M37" s="219">
        <f t="shared" si="23"/>
        <v>0</v>
      </c>
      <c r="N37" s="194">
        <f t="shared" si="4"/>
        <v>0</v>
      </c>
      <c r="O37" s="83" t="str">
        <f t="shared" si="2"/>
        <v>0.00%</v>
      </c>
    </row>
    <row r="38" spans="1:15">
      <c r="A38" s="5" t="str">
        <f>'YR2 IS'!A38</f>
        <v xml:space="preserve">    Supplies</v>
      </c>
      <c r="B38" s="219"/>
      <c r="C38" s="219">
        <f t="shared" ref="C38:M39" si="24">B38</f>
        <v>0</v>
      </c>
      <c r="D38" s="219">
        <f t="shared" si="24"/>
        <v>0</v>
      </c>
      <c r="E38" s="219">
        <f t="shared" si="24"/>
        <v>0</v>
      </c>
      <c r="F38" s="219">
        <f t="shared" si="24"/>
        <v>0</v>
      </c>
      <c r="G38" s="219">
        <f t="shared" si="24"/>
        <v>0</v>
      </c>
      <c r="H38" s="219">
        <f t="shared" si="24"/>
        <v>0</v>
      </c>
      <c r="I38" s="219">
        <f t="shared" si="24"/>
        <v>0</v>
      </c>
      <c r="J38" s="219">
        <f t="shared" si="24"/>
        <v>0</v>
      </c>
      <c r="K38" s="219">
        <f t="shared" si="24"/>
        <v>0</v>
      </c>
      <c r="L38" s="219">
        <f t="shared" si="24"/>
        <v>0</v>
      </c>
      <c r="M38" s="219">
        <f t="shared" si="24"/>
        <v>0</v>
      </c>
      <c r="N38" s="194">
        <f t="shared" si="4"/>
        <v>0</v>
      </c>
      <c r="O38" s="83" t="str">
        <f t="shared" si="2"/>
        <v>0.00%</v>
      </c>
    </row>
    <row r="39" spans="1:15">
      <c r="A39" s="5" t="str">
        <f>'YR2 IS'!A39</f>
        <v xml:space="preserve">    Taxes (Real Estate)</v>
      </c>
      <c r="B39" s="219"/>
      <c r="C39" s="219">
        <f t="shared" si="24"/>
        <v>0</v>
      </c>
      <c r="D39" s="219">
        <f t="shared" si="24"/>
        <v>0</v>
      </c>
      <c r="E39" s="219">
        <f t="shared" si="24"/>
        <v>0</v>
      </c>
      <c r="F39" s="219">
        <f t="shared" si="24"/>
        <v>0</v>
      </c>
      <c r="G39" s="219">
        <f t="shared" si="24"/>
        <v>0</v>
      </c>
      <c r="H39" s="219">
        <f t="shared" si="24"/>
        <v>0</v>
      </c>
      <c r="I39" s="219">
        <f t="shared" si="24"/>
        <v>0</v>
      </c>
      <c r="J39" s="219">
        <f t="shared" si="24"/>
        <v>0</v>
      </c>
      <c r="K39" s="219">
        <f t="shared" si="24"/>
        <v>0</v>
      </c>
      <c r="L39" s="219">
        <f t="shared" si="24"/>
        <v>0</v>
      </c>
      <c r="M39" s="219">
        <f t="shared" si="24"/>
        <v>0</v>
      </c>
      <c r="N39" s="194">
        <f t="shared" si="4"/>
        <v>0</v>
      </c>
      <c r="O39" s="83" t="str">
        <f t="shared" si="2"/>
        <v>0.00%</v>
      </c>
    </row>
    <row r="40" spans="1:15">
      <c r="A40" s="5" t="str">
        <f>'YR2 IS'!A40</f>
        <v xml:space="preserve">    Telephone</v>
      </c>
      <c r="B40" s="219"/>
      <c r="C40" s="219">
        <f t="shared" ref="C40:M40" si="25">B40</f>
        <v>0</v>
      </c>
      <c r="D40" s="219">
        <f t="shared" si="25"/>
        <v>0</v>
      </c>
      <c r="E40" s="219">
        <f t="shared" si="25"/>
        <v>0</v>
      </c>
      <c r="F40" s="219">
        <f t="shared" si="25"/>
        <v>0</v>
      </c>
      <c r="G40" s="219">
        <f t="shared" si="25"/>
        <v>0</v>
      </c>
      <c r="H40" s="219">
        <f t="shared" si="25"/>
        <v>0</v>
      </c>
      <c r="I40" s="219">
        <f t="shared" si="25"/>
        <v>0</v>
      </c>
      <c r="J40" s="219">
        <f t="shared" si="25"/>
        <v>0</v>
      </c>
      <c r="K40" s="219">
        <f t="shared" si="25"/>
        <v>0</v>
      </c>
      <c r="L40" s="219">
        <f t="shared" si="25"/>
        <v>0</v>
      </c>
      <c r="M40" s="219">
        <f t="shared" si="25"/>
        <v>0</v>
      </c>
      <c r="N40" s="194">
        <f t="shared" si="4"/>
        <v>0</v>
      </c>
      <c r="O40" s="83" t="str">
        <f t="shared" si="2"/>
        <v>0.00%</v>
      </c>
    </row>
    <row r="41" spans="1:15">
      <c r="A41" s="5" t="str">
        <f>'YR2 IS'!A41</f>
        <v xml:space="preserve">    Training &amp; Education</v>
      </c>
      <c r="B41" s="219"/>
      <c r="C41" s="219">
        <f t="shared" ref="C41:M41" si="26">B41</f>
        <v>0</v>
      </c>
      <c r="D41" s="219">
        <f t="shared" si="26"/>
        <v>0</v>
      </c>
      <c r="E41" s="219">
        <f t="shared" si="26"/>
        <v>0</v>
      </c>
      <c r="F41" s="219">
        <f t="shared" si="26"/>
        <v>0</v>
      </c>
      <c r="G41" s="219">
        <f t="shared" si="26"/>
        <v>0</v>
      </c>
      <c r="H41" s="219">
        <f t="shared" si="26"/>
        <v>0</v>
      </c>
      <c r="I41" s="219">
        <f t="shared" si="26"/>
        <v>0</v>
      </c>
      <c r="J41" s="219">
        <f t="shared" si="26"/>
        <v>0</v>
      </c>
      <c r="K41" s="219">
        <f t="shared" si="26"/>
        <v>0</v>
      </c>
      <c r="L41" s="219">
        <f t="shared" si="26"/>
        <v>0</v>
      </c>
      <c r="M41" s="219">
        <f t="shared" si="26"/>
        <v>0</v>
      </c>
      <c r="N41" s="194">
        <f t="shared" si="4"/>
        <v>0</v>
      </c>
      <c r="O41" s="83" t="str">
        <f t="shared" si="2"/>
        <v>0.00%</v>
      </c>
    </row>
    <row r="42" spans="1:15">
      <c r="A42" s="5" t="str">
        <f>'YR2 IS'!A42</f>
        <v xml:space="preserve">    Travel, Meals &amp; Entertainment</v>
      </c>
      <c r="B42" s="219"/>
      <c r="C42" s="219">
        <f t="shared" ref="C42:M42" si="27">B42</f>
        <v>0</v>
      </c>
      <c r="D42" s="219">
        <f t="shared" si="27"/>
        <v>0</v>
      </c>
      <c r="E42" s="219">
        <f t="shared" si="27"/>
        <v>0</v>
      </c>
      <c r="F42" s="219">
        <f t="shared" si="27"/>
        <v>0</v>
      </c>
      <c r="G42" s="219">
        <f t="shared" si="27"/>
        <v>0</v>
      </c>
      <c r="H42" s="219">
        <f t="shared" si="27"/>
        <v>0</v>
      </c>
      <c r="I42" s="219">
        <f t="shared" si="27"/>
        <v>0</v>
      </c>
      <c r="J42" s="219">
        <f t="shared" si="27"/>
        <v>0</v>
      </c>
      <c r="K42" s="219">
        <f t="shared" si="27"/>
        <v>0</v>
      </c>
      <c r="L42" s="219">
        <f t="shared" si="27"/>
        <v>0</v>
      </c>
      <c r="M42" s="219">
        <f t="shared" si="27"/>
        <v>0</v>
      </c>
      <c r="N42" s="194">
        <f t="shared" si="4"/>
        <v>0</v>
      </c>
      <c r="O42" s="83" t="str">
        <f t="shared" si="2"/>
        <v>0.00%</v>
      </c>
    </row>
    <row r="43" spans="1:15">
      <c r="A43" s="5" t="str">
        <f>'YR2 IS'!A43</f>
        <v xml:space="preserve">    Uniforms</v>
      </c>
      <c r="B43" s="219"/>
      <c r="C43" s="219">
        <f t="shared" ref="C43:M43" si="28">B43</f>
        <v>0</v>
      </c>
      <c r="D43" s="219">
        <f t="shared" si="28"/>
        <v>0</v>
      </c>
      <c r="E43" s="219">
        <f t="shared" si="28"/>
        <v>0</v>
      </c>
      <c r="F43" s="219">
        <f t="shared" si="28"/>
        <v>0</v>
      </c>
      <c r="G43" s="219">
        <f t="shared" si="28"/>
        <v>0</v>
      </c>
      <c r="H43" s="219">
        <f t="shared" si="28"/>
        <v>0</v>
      </c>
      <c r="I43" s="219">
        <f t="shared" si="28"/>
        <v>0</v>
      </c>
      <c r="J43" s="219">
        <f t="shared" si="28"/>
        <v>0</v>
      </c>
      <c r="K43" s="219">
        <f t="shared" si="28"/>
        <v>0</v>
      </c>
      <c r="L43" s="219">
        <f t="shared" si="28"/>
        <v>0</v>
      </c>
      <c r="M43" s="219">
        <f t="shared" si="28"/>
        <v>0</v>
      </c>
      <c r="N43" s="194">
        <f t="shared" si="4"/>
        <v>0</v>
      </c>
      <c r="O43" s="83" t="str">
        <f t="shared" si="2"/>
        <v>0.00%</v>
      </c>
    </row>
    <row r="44" spans="1:15">
      <c r="A44" s="5" t="str">
        <f>'YR2 IS'!A44</f>
        <v xml:space="preserve">    Utilities</v>
      </c>
      <c r="B44" s="219"/>
      <c r="C44" s="219">
        <f t="shared" ref="C44:M44" si="29">B44</f>
        <v>0</v>
      </c>
      <c r="D44" s="219">
        <f t="shared" si="29"/>
        <v>0</v>
      </c>
      <c r="E44" s="219">
        <f t="shared" si="29"/>
        <v>0</v>
      </c>
      <c r="F44" s="219">
        <f t="shared" si="29"/>
        <v>0</v>
      </c>
      <c r="G44" s="219">
        <f t="shared" si="29"/>
        <v>0</v>
      </c>
      <c r="H44" s="219">
        <f t="shared" si="29"/>
        <v>0</v>
      </c>
      <c r="I44" s="219">
        <f t="shared" si="29"/>
        <v>0</v>
      </c>
      <c r="J44" s="219">
        <f t="shared" si="29"/>
        <v>0</v>
      </c>
      <c r="K44" s="219">
        <f t="shared" si="29"/>
        <v>0</v>
      </c>
      <c r="L44" s="219">
        <f t="shared" si="29"/>
        <v>0</v>
      </c>
      <c r="M44" s="219">
        <f t="shared" si="29"/>
        <v>0</v>
      </c>
      <c r="N44" s="194">
        <f t="shared" si="4"/>
        <v>0</v>
      </c>
      <c r="O44" s="83" t="str">
        <f t="shared" si="2"/>
        <v>0.00%</v>
      </c>
    </row>
    <row r="45" spans="1:15">
      <c r="A45" s="5" t="str">
        <f>'YR2 IS'!A45</f>
        <v xml:space="preserve">    Vehicle</v>
      </c>
      <c r="B45" s="219"/>
      <c r="C45" s="219">
        <f t="shared" ref="C45:M45" si="30">B45</f>
        <v>0</v>
      </c>
      <c r="D45" s="219">
        <f t="shared" si="30"/>
        <v>0</v>
      </c>
      <c r="E45" s="219">
        <f t="shared" si="30"/>
        <v>0</v>
      </c>
      <c r="F45" s="219">
        <f t="shared" si="30"/>
        <v>0</v>
      </c>
      <c r="G45" s="219">
        <f t="shared" si="30"/>
        <v>0</v>
      </c>
      <c r="H45" s="219">
        <f t="shared" si="30"/>
        <v>0</v>
      </c>
      <c r="I45" s="219">
        <f t="shared" si="30"/>
        <v>0</v>
      </c>
      <c r="J45" s="219">
        <f t="shared" si="30"/>
        <v>0</v>
      </c>
      <c r="K45" s="219">
        <f t="shared" si="30"/>
        <v>0</v>
      </c>
      <c r="L45" s="219">
        <f t="shared" si="30"/>
        <v>0</v>
      </c>
      <c r="M45" s="219">
        <f t="shared" si="30"/>
        <v>0</v>
      </c>
      <c r="N45" s="194">
        <f t="shared" si="4"/>
        <v>0</v>
      </c>
      <c r="O45" s="83" t="str">
        <f t="shared" si="2"/>
        <v>0.00%</v>
      </c>
    </row>
    <row r="46" spans="1:15">
      <c r="A46" s="5" t="str">
        <f>'YR2 IS'!A46</f>
        <v xml:space="preserve">    Website</v>
      </c>
      <c r="B46" s="219"/>
      <c r="C46" s="219">
        <f t="shared" ref="C46:M46" si="31">B46</f>
        <v>0</v>
      </c>
      <c r="D46" s="219">
        <f t="shared" si="31"/>
        <v>0</v>
      </c>
      <c r="E46" s="219">
        <f t="shared" si="31"/>
        <v>0</v>
      </c>
      <c r="F46" s="219">
        <f t="shared" si="31"/>
        <v>0</v>
      </c>
      <c r="G46" s="219">
        <f t="shared" si="31"/>
        <v>0</v>
      </c>
      <c r="H46" s="219">
        <f t="shared" si="31"/>
        <v>0</v>
      </c>
      <c r="I46" s="219">
        <f t="shared" si="31"/>
        <v>0</v>
      </c>
      <c r="J46" s="219">
        <f t="shared" si="31"/>
        <v>0</v>
      </c>
      <c r="K46" s="219">
        <f t="shared" si="31"/>
        <v>0</v>
      </c>
      <c r="L46" s="219">
        <f t="shared" si="31"/>
        <v>0</v>
      </c>
      <c r="M46" s="219">
        <f t="shared" si="31"/>
        <v>0</v>
      </c>
      <c r="N46" s="194">
        <f t="shared" si="4"/>
        <v>0</v>
      </c>
      <c r="O46" s="83" t="str">
        <f t="shared" si="2"/>
        <v>0.00%</v>
      </c>
    </row>
    <row r="47" spans="1:15">
      <c r="A47" s="5" t="str">
        <f>'YR2 IS'!A47</f>
        <v xml:space="preserve">    Vehicle</v>
      </c>
      <c r="B47" s="219"/>
      <c r="C47" s="219">
        <f t="shared" ref="C47:M47" si="32">B47</f>
        <v>0</v>
      </c>
      <c r="D47" s="219">
        <f t="shared" si="32"/>
        <v>0</v>
      </c>
      <c r="E47" s="219">
        <f t="shared" si="32"/>
        <v>0</v>
      </c>
      <c r="F47" s="219">
        <f t="shared" si="32"/>
        <v>0</v>
      </c>
      <c r="G47" s="219">
        <f t="shared" si="32"/>
        <v>0</v>
      </c>
      <c r="H47" s="219">
        <f t="shared" si="32"/>
        <v>0</v>
      </c>
      <c r="I47" s="219">
        <f t="shared" si="32"/>
        <v>0</v>
      </c>
      <c r="J47" s="219">
        <f t="shared" si="32"/>
        <v>0</v>
      </c>
      <c r="K47" s="219">
        <f t="shared" si="32"/>
        <v>0</v>
      </c>
      <c r="L47" s="219">
        <f t="shared" si="32"/>
        <v>0</v>
      </c>
      <c r="M47" s="219">
        <f t="shared" si="32"/>
        <v>0</v>
      </c>
      <c r="N47" s="194">
        <f t="shared" si="4"/>
        <v>0</v>
      </c>
      <c r="O47" s="83" t="str">
        <f t="shared" si="2"/>
        <v>0.00%</v>
      </c>
    </row>
    <row r="48" spans="1:15">
      <c r="A48" s="251" t="s">
        <v>295</v>
      </c>
      <c r="B48" s="219"/>
      <c r="C48" s="219">
        <f t="shared" ref="C48:M48" si="33">B48</f>
        <v>0</v>
      </c>
      <c r="D48" s="219">
        <f t="shared" si="33"/>
        <v>0</v>
      </c>
      <c r="E48" s="219">
        <f t="shared" si="33"/>
        <v>0</v>
      </c>
      <c r="F48" s="219">
        <f t="shared" si="33"/>
        <v>0</v>
      </c>
      <c r="G48" s="219">
        <f t="shared" si="33"/>
        <v>0</v>
      </c>
      <c r="H48" s="219">
        <f t="shared" si="33"/>
        <v>0</v>
      </c>
      <c r="I48" s="219">
        <f t="shared" si="33"/>
        <v>0</v>
      </c>
      <c r="J48" s="219">
        <f t="shared" si="33"/>
        <v>0</v>
      </c>
      <c r="K48" s="219">
        <f t="shared" si="33"/>
        <v>0</v>
      </c>
      <c r="L48" s="219">
        <f t="shared" si="33"/>
        <v>0</v>
      </c>
      <c r="M48" s="219">
        <f t="shared" si="33"/>
        <v>0</v>
      </c>
      <c r="N48" s="194">
        <f t="shared" si="4"/>
        <v>0</v>
      </c>
      <c r="O48" s="83" t="str">
        <f t="shared" si="2"/>
        <v>0.00%</v>
      </c>
    </row>
    <row r="49" spans="1:16">
      <c r="A49" s="251" t="s">
        <v>295</v>
      </c>
      <c r="B49" s="219"/>
      <c r="C49" s="219">
        <f t="shared" ref="C49:M49" si="34">B49</f>
        <v>0</v>
      </c>
      <c r="D49" s="219">
        <f t="shared" si="34"/>
        <v>0</v>
      </c>
      <c r="E49" s="219">
        <f t="shared" si="34"/>
        <v>0</v>
      </c>
      <c r="F49" s="219">
        <f t="shared" si="34"/>
        <v>0</v>
      </c>
      <c r="G49" s="219">
        <f t="shared" si="34"/>
        <v>0</v>
      </c>
      <c r="H49" s="219">
        <f t="shared" si="34"/>
        <v>0</v>
      </c>
      <c r="I49" s="219">
        <f t="shared" si="34"/>
        <v>0</v>
      </c>
      <c r="J49" s="219">
        <f t="shared" si="34"/>
        <v>0</v>
      </c>
      <c r="K49" s="219">
        <f t="shared" si="34"/>
        <v>0</v>
      </c>
      <c r="L49" s="219">
        <f t="shared" si="34"/>
        <v>0</v>
      </c>
      <c r="M49" s="219">
        <f t="shared" si="34"/>
        <v>0</v>
      </c>
      <c r="N49" s="194">
        <f t="shared" si="4"/>
        <v>0</v>
      </c>
      <c r="O49" s="83" t="str">
        <f t="shared" si="2"/>
        <v>0.00%</v>
      </c>
    </row>
    <row r="50" spans="1:16" ht="15.75">
      <c r="A50" s="85" t="s">
        <v>128</v>
      </c>
      <c r="B50" s="152">
        <f t="shared" ref="B50:N50" si="35">SUM(B14:B49)</f>
        <v>0</v>
      </c>
      <c r="C50" s="152">
        <f t="shared" si="35"/>
        <v>0</v>
      </c>
      <c r="D50" s="152">
        <f t="shared" si="35"/>
        <v>0</v>
      </c>
      <c r="E50" s="152">
        <f t="shared" si="35"/>
        <v>0</v>
      </c>
      <c r="F50" s="152">
        <f t="shared" si="35"/>
        <v>0</v>
      </c>
      <c r="G50" s="152">
        <f t="shared" si="35"/>
        <v>0</v>
      </c>
      <c r="H50" s="152">
        <f t="shared" si="35"/>
        <v>0</v>
      </c>
      <c r="I50" s="152">
        <f t="shared" si="35"/>
        <v>0</v>
      </c>
      <c r="J50" s="152">
        <f t="shared" si="35"/>
        <v>0</v>
      </c>
      <c r="K50" s="152">
        <f t="shared" si="35"/>
        <v>0</v>
      </c>
      <c r="L50" s="152">
        <f t="shared" si="35"/>
        <v>0</v>
      </c>
      <c r="M50" s="152">
        <f t="shared" si="35"/>
        <v>0</v>
      </c>
      <c r="N50" s="152">
        <f t="shared" si="35"/>
        <v>0</v>
      </c>
      <c r="O50" s="83" t="str">
        <f>IF($N$9=0, "0.00%",N50/$N$9)</f>
        <v>0.00%</v>
      </c>
    </row>
    <row r="51" spans="1:16" ht="15.75">
      <c r="A51" s="193" t="s">
        <v>2</v>
      </c>
      <c r="B51" s="194">
        <f t="shared" ref="B51:N51" si="36">SUM(B11-B50)</f>
        <v>0</v>
      </c>
      <c r="C51" s="194">
        <f t="shared" si="36"/>
        <v>0</v>
      </c>
      <c r="D51" s="194">
        <f t="shared" si="36"/>
        <v>0</v>
      </c>
      <c r="E51" s="194">
        <f t="shared" si="36"/>
        <v>0</v>
      </c>
      <c r="F51" s="194">
        <f t="shared" si="36"/>
        <v>0</v>
      </c>
      <c r="G51" s="194">
        <f t="shared" si="36"/>
        <v>0</v>
      </c>
      <c r="H51" s="194">
        <f t="shared" si="36"/>
        <v>0</v>
      </c>
      <c r="I51" s="194">
        <f t="shared" si="36"/>
        <v>0</v>
      </c>
      <c r="J51" s="194">
        <f t="shared" si="36"/>
        <v>0</v>
      </c>
      <c r="K51" s="194">
        <f t="shared" si="36"/>
        <v>0</v>
      </c>
      <c r="L51" s="194">
        <f t="shared" si="36"/>
        <v>0</v>
      </c>
      <c r="M51" s="194">
        <f t="shared" si="36"/>
        <v>0</v>
      </c>
      <c r="N51" s="194">
        <f t="shared" si="36"/>
        <v>0</v>
      </c>
      <c r="O51" s="83" t="str">
        <f>IF($N$9=0, "0.00%",N51/$N$9)</f>
        <v>0.00%</v>
      </c>
      <c r="P51" s="63">
        <f>SUM(B51:M51)</f>
        <v>0</v>
      </c>
    </row>
    <row r="52" spans="1:16">
      <c r="A52" s="332" t="s">
        <v>331</v>
      </c>
      <c r="B52" s="346"/>
      <c r="C52" s="346"/>
      <c r="D52" s="346"/>
      <c r="E52" s="346"/>
      <c r="F52" s="346"/>
      <c r="G52" s="346"/>
      <c r="H52" s="346"/>
      <c r="I52" s="346"/>
      <c r="J52" s="346"/>
      <c r="K52" s="346"/>
      <c r="L52" s="346"/>
      <c r="M52" s="346"/>
      <c r="N52" s="202">
        <f>SUM(B52:M52)</f>
        <v>0</v>
      </c>
      <c r="O52" s="83" t="str">
        <f>IF($N$9=0, "0.00%",N52/$N$9)</f>
        <v>0.00%</v>
      </c>
      <c r="P52" s="63"/>
    </row>
    <row r="53" spans="1:16" ht="18">
      <c r="A53" s="193" t="s">
        <v>2</v>
      </c>
      <c r="B53" s="333">
        <f>B51+B52</f>
        <v>0</v>
      </c>
      <c r="C53" s="333">
        <f t="shared" ref="C53:N53" si="37">C51+C52</f>
        <v>0</v>
      </c>
      <c r="D53" s="333">
        <f t="shared" si="37"/>
        <v>0</v>
      </c>
      <c r="E53" s="333">
        <f t="shared" si="37"/>
        <v>0</v>
      </c>
      <c r="F53" s="333">
        <f t="shared" si="37"/>
        <v>0</v>
      </c>
      <c r="G53" s="333">
        <f t="shared" si="37"/>
        <v>0</v>
      </c>
      <c r="H53" s="333">
        <f t="shared" si="37"/>
        <v>0</v>
      </c>
      <c r="I53" s="333">
        <f t="shared" si="37"/>
        <v>0</v>
      </c>
      <c r="J53" s="333">
        <f t="shared" si="37"/>
        <v>0</v>
      </c>
      <c r="K53" s="333">
        <f t="shared" si="37"/>
        <v>0</v>
      </c>
      <c r="L53" s="333">
        <f t="shared" si="37"/>
        <v>0</v>
      </c>
      <c r="M53" s="333">
        <f t="shared" si="37"/>
        <v>0</v>
      </c>
      <c r="N53" s="333">
        <f t="shared" si="37"/>
        <v>0</v>
      </c>
      <c r="O53" s="83" t="str">
        <f>IF($N$9=0, "0.00%",N53/$N$9)</f>
        <v>0.00%</v>
      </c>
    </row>
    <row r="54" spans="1:16" ht="18">
      <c r="A54" s="193"/>
      <c r="B54" s="333"/>
      <c r="C54" s="333"/>
      <c r="D54" s="333"/>
      <c r="E54" s="333"/>
      <c r="F54" s="333"/>
      <c r="G54" s="333"/>
      <c r="H54" s="333"/>
      <c r="I54" s="333"/>
      <c r="J54" s="333"/>
      <c r="K54" s="333"/>
      <c r="L54" s="333"/>
      <c r="M54" s="333"/>
      <c r="N54" s="333"/>
      <c r="O54" s="6"/>
    </row>
    <row r="55" spans="1:16" ht="18">
      <c r="A55" s="1" t="s">
        <v>64</v>
      </c>
      <c r="B55" s="35" t="str">
        <f ca="1">CONCATENATE("The Small Business Development Center (SBDC) has prepared this financial statement as of ", TEXT($A$56,"mm/dd/yyyy")," based on information and assumptions provided by management. Neither the SBDC")</f>
        <v>The Small Business Development Center (SBDC) has prepared this financial statement as of 10/26/2020 based on information and assumptions provided by management. Neither the SBDC</v>
      </c>
      <c r="C55" s="40"/>
      <c r="D55" s="40"/>
      <c r="E55" s="40"/>
      <c r="F55" s="40"/>
      <c r="G55" s="40"/>
      <c r="H55" s="40"/>
      <c r="I55" s="66"/>
      <c r="J55" s="40"/>
      <c r="K55" s="1"/>
      <c r="L55" s="1"/>
      <c r="M55" s="1"/>
      <c r="N55" s="4"/>
    </row>
    <row r="56" spans="1:16">
      <c r="A56" s="79">
        <f ca="1">NOW()</f>
        <v>44130.433104398151</v>
      </c>
      <c r="B56" s="35" t="s">
        <v>76</v>
      </c>
      <c r="C56" s="12"/>
      <c r="D56" s="12"/>
      <c r="E56" s="12"/>
      <c r="F56" s="12"/>
      <c r="G56" s="12"/>
      <c r="H56" s="12"/>
      <c r="I56" s="12"/>
      <c r="J56" s="12"/>
    </row>
    <row r="57" spans="1:16">
      <c r="B57" s="40"/>
      <c r="C57" s="40"/>
      <c r="D57" s="40"/>
      <c r="E57" s="40"/>
      <c r="F57" s="40"/>
      <c r="G57" s="40"/>
      <c r="H57" s="40"/>
      <c r="I57" s="40"/>
      <c r="J57" s="40"/>
    </row>
    <row r="58" spans="1:16">
      <c r="C58" s="12"/>
      <c r="D58" s="12"/>
      <c r="E58" s="12"/>
      <c r="F58" s="12"/>
      <c r="G58" s="12"/>
      <c r="H58" s="12"/>
      <c r="I58" s="12"/>
      <c r="J58" s="12"/>
    </row>
    <row r="64" spans="1:16">
      <c r="A64" s="1"/>
      <c r="B64" s="3"/>
      <c r="C64" s="3"/>
      <c r="D64" s="3"/>
      <c r="E64" s="3"/>
      <c r="F64" s="3"/>
      <c r="G64" s="3"/>
      <c r="H64" s="3"/>
      <c r="I64" s="3"/>
      <c r="J64" s="3"/>
      <c r="K64" s="3"/>
      <c r="L64" s="3"/>
      <c r="M64" s="3"/>
    </row>
    <row r="65" spans="1:3">
      <c r="A65" s="1"/>
      <c r="B65" s="3"/>
      <c r="C65" s="3"/>
    </row>
    <row r="66" spans="1:3">
      <c r="A66" s="1"/>
      <c r="B66" s="3"/>
      <c r="C66" s="3"/>
    </row>
    <row r="67" spans="1:3">
      <c r="A67" s="1"/>
      <c r="B67" s="3"/>
      <c r="C67" s="3"/>
    </row>
    <row r="68" spans="1:3">
      <c r="A68" s="1"/>
      <c r="B68" s="3"/>
      <c r="C68" s="3"/>
    </row>
    <row r="69" spans="1:3">
      <c r="A69" s="1"/>
      <c r="B69" s="3"/>
      <c r="C69" s="3"/>
    </row>
    <row r="70" spans="1:3">
      <c r="A70" s="1"/>
      <c r="B70" s="3"/>
      <c r="C70" s="3"/>
    </row>
    <row r="71" spans="1:3">
      <c r="A71" s="1"/>
      <c r="B71" s="3"/>
      <c r="C71" s="3"/>
    </row>
    <row r="72" spans="1:3">
      <c r="A72" s="1"/>
      <c r="B72" s="3"/>
      <c r="C72" s="3"/>
    </row>
    <row r="73" spans="1:3">
      <c r="A73" s="1"/>
      <c r="B73" s="3"/>
      <c r="C73" s="3"/>
    </row>
    <row r="74" spans="1:3">
      <c r="A74" s="1"/>
      <c r="B74" s="3"/>
      <c r="C74" s="3"/>
    </row>
    <row r="75" spans="1:3">
      <c r="A75" s="1"/>
      <c r="B75" s="3"/>
      <c r="C75" s="3"/>
    </row>
    <row r="76" spans="1:3">
      <c r="A76" s="1"/>
      <c r="B76" s="3"/>
      <c r="C76" s="3"/>
    </row>
    <row r="78" spans="1:3">
      <c r="A78" s="1"/>
      <c r="B78" s="3"/>
      <c r="C78" s="3"/>
    </row>
    <row r="79" spans="1:3">
      <c r="A79" s="1"/>
      <c r="B79" s="3"/>
      <c r="C79" s="3"/>
    </row>
    <row r="80" spans="1:3">
      <c r="A80" s="1"/>
      <c r="B80" s="3"/>
      <c r="C80" s="3"/>
    </row>
    <row r="83" spans="1:3">
      <c r="A83" s="1"/>
      <c r="B83" s="3"/>
      <c r="C83" s="3"/>
    </row>
    <row r="84" spans="1:3">
      <c r="A84" s="1"/>
      <c r="B84" s="3"/>
      <c r="C84" s="3"/>
    </row>
    <row r="85" spans="1:3">
      <c r="A85" s="1"/>
      <c r="B85" s="3"/>
      <c r="C85" s="3"/>
    </row>
    <row r="86" spans="1:3">
      <c r="A86" s="1"/>
      <c r="B86" s="3"/>
      <c r="C86" s="3"/>
    </row>
    <row r="87" spans="1:3">
      <c r="A87" s="1"/>
      <c r="B87" s="3"/>
      <c r="C87" s="3"/>
    </row>
    <row r="88" spans="1:3">
      <c r="A88" s="1"/>
      <c r="B88" s="3"/>
      <c r="C88" s="3"/>
    </row>
    <row r="89" spans="1:3">
      <c r="A89" s="1"/>
      <c r="B89" s="3"/>
      <c r="C89" s="3"/>
    </row>
    <row r="90" spans="1:3">
      <c r="A90" s="1"/>
      <c r="B90" s="3"/>
      <c r="C90" s="3"/>
    </row>
    <row r="91" spans="1:3">
      <c r="A91" s="1"/>
      <c r="B91" s="3"/>
      <c r="C91" s="3"/>
    </row>
    <row r="92" spans="1:3">
      <c r="A92" s="1"/>
      <c r="B92" s="3"/>
      <c r="C92" s="3"/>
    </row>
  </sheetData>
  <sheetProtection password="8D63" sheet="1" formatCells="0" formatColumns="0" formatRows="0" insertColumns="0" insertRows="0"/>
  <printOptions horizontalCentered="1" verticalCentered="1"/>
  <pageMargins left="0.25" right="0.25" top="0.25" bottom="0.25" header="0" footer="0"/>
  <pageSetup scale="62" orientation="landscape" horizontalDpi="1200" verticalDpi="1200" r:id="rId1"/>
  <headerFooter>
    <oddFooter>&amp;L&amp;8Template material is licensed under the Creative Commons License.&amp;C&amp;8http://creativecommons.org/licenses/by-nc-sa/3.0/legalcode&amp;R&amp;8Templates created by UMD Center for Economic Development, 
Jennifer Pontinen, Jenny Herman and Richard Braun.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codeName="Sheet6">
    <tabColor theme="8" tint="0.59999389629810485"/>
    <pageSetUpPr fitToPage="1"/>
  </sheetPr>
  <dimension ref="A1:T95"/>
  <sheetViews>
    <sheetView defaultGridColor="0" colorId="22" zoomScale="87" zoomScaleNormal="87" workbookViewId="0">
      <selection activeCell="H9" sqref="H9"/>
    </sheetView>
  </sheetViews>
  <sheetFormatPr defaultColWidth="11.6640625" defaultRowHeight="15"/>
  <cols>
    <col min="1" max="1" width="9.88671875" customWidth="1"/>
    <col min="2" max="2" width="13.33203125" customWidth="1"/>
    <col min="3" max="5" width="14.6640625" customWidth="1"/>
    <col min="6" max="6" width="7.109375" bestFit="1" customWidth="1"/>
    <col min="7" max="7" width="9.6640625" bestFit="1" customWidth="1"/>
    <col min="8" max="10" width="14.6640625" customWidth="1"/>
    <col min="11" max="11" width="3.6640625" customWidth="1"/>
    <col min="12" max="12" width="1.44140625" customWidth="1"/>
    <col min="13" max="13" width="4.33203125" hidden="1" customWidth="1"/>
    <col min="14" max="14" width="12.6640625" customWidth="1"/>
    <col min="15" max="15" width="13.6640625" customWidth="1"/>
    <col min="16" max="17" width="11.6640625" customWidth="1"/>
    <col min="18" max="20" width="13.6640625" customWidth="1"/>
  </cols>
  <sheetData>
    <row r="1" spans="1:10" ht="18">
      <c r="B1" s="7" t="str">
        <f>'Sources &amp; Uses'!A1</f>
        <v>Company Name Here</v>
      </c>
      <c r="C1" s="62"/>
      <c r="D1" s="54"/>
      <c r="J1" s="31"/>
    </row>
    <row r="2" spans="1:10" ht="20.25">
      <c r="B2" s="96" t="s">
        <v>117</v>
      </c>
      <c r="C2" s="30"/>
      <c r="J2" s="31"/>
    </row>
    <row r="3" spans="1:10" ht="20.25">
      <c r="B3" s="30"/>
      <c r="C3" s="30"/>
      <c r="D3" s="30"/>
      <c r="E3" s="30"/>
      <c r="J3" s="31"/>
    </row>
    <row r="4" spans="1:10" ht="21">
      <c r="B4" s="97" t="s">
        <v>93</v>
      </c>
      <c r="C4" s="32"/>
      <c r="D4" s="238"/>
      <c r="E4" s="239"/>
      <c r="F4" s="31"/>
      <c r="G4" s="31"/>
      <c r="H4" s="31"/>
      <c r="I4" s="31"/>
      <c r="J4" s="31"/>
    </row>
    <row r="6" spans="1:10" ht="18">
      <c r="B6" s="33" t="s">
        <v>25</v>
      </c>
      <c r="C6" s="250"/>
      <c r="D6" s="33"/>
      <c r="E6" s="33"/>
      <c r="F6" s="243"/>
      <c r="G6" s="33"/>
      <c r="H6" s="33"/>
      <c r="I6" s="33"/>
      <c r="J6" s="33"/>
    </row>
    <row r="7" spans="1:10" ht="18">
      <c r="B7" s="33" t="s">
        <v>26</v>
      </c>
      <c r="C7" s="59">
        <f>'Sources &amp; Uses'!C8</f>
        <v>0</v>
      </c>
      <c r="D7" s="33"/>
      <c r="E7" s="33"/>
      <c r="F7" s="33"/>
      <c r="G7" s="33"/>
      <c r="H7" s="33"/>
      <c r="I7" s="33"/>
      <c r="J7" s="33"/>
    </row>
    <row r="8" spans="1:10" ht="18">
      <c r="B8" s="33" t="s">
        <v>88</v>
      </c>
      <c r="C8" s="244">
        <v>1</v>
      </c>
      <c r="D8" s="33"/>
      <c r="E8" s="33"/>
      <c r="F8" s="33"/>
      <c r="G8" s="33"/>
      <c r="H8" s="33"/>
      <c r="I8" s="33"/>
      <c r="J8" s="33"/>
    </row>
    <row r="9" spans="1:10" ht="18">
      <c r="B9" s="33" t="s">
        <v>41</v>
      </c>
      <c r="C9" s="43">
        <f>PMT(C6/12,C8*12,-C7)</f>
        <v>0</v>
      </c>
      <c r="D9" s="33"/>
      <c r="E9" s="33"/>
      <c r="F9" s="33"/>
      <c r="G9" s="33"/>
      <c r="H9" s="33"/>
      <c r="I9" s="33"/>
      <c r="J9" s="33"/>
    </row>
    <row r="10" spans="1:10" ht="18">
      <c r="B10" s="240" t="s">
        <v>284</v>
      </c>
      <c r="C10" s="249"/>
      <c r="D10" s="242" t="s">
        <v>480</v>
      </c>
      <c r="E10" s="33"/>
      <c r="F10" s="33"/>
      <c r="G10" s="33"/>
      <c r="H10" s="33"/>
      <c r="I10" s="33"/>
      <c r="J10" s="33"/>
    </row>
    <row r="11" spans="1:10" ht="18">
      <c r="B11" s="33"/>
      <c r="C11" s="33"/>
      <c r="D11" s="33"/>
      <c r="E11" s="33"/>
      <c r="F11" s="33"/>
      <c r="G11" s="33"/>
      <c r="H11" s="33"/>
      <c r="I11" s="33"/>
      <c r="J11" s="33"/>
    </row>
    <row r="12" spans="1:10" ht="18">
      <c r="B12" s="42" t="s">
        <v>388</v>
      </c>
      <c r="C12" s="42" t="s">
        <v>25</v>
      </c>
      <c r="D12" s="42" t="s">
        <v>42</v>
      </c>
      <c r="E12" s="42" t="s">
        <v>43</v>
      </c>
      <c r="F12" s="33"/>
      <c r="G12" s="72" t="s">
        <v>388</v>
      </c>
      <c r="H12" s="42" t="s">
        <v>25</v>
      </c>
      <c r="I12" s="42" t="s">
        <v>42</v>
      </c>
      <c r="J12" s="42" t="s">
        <v>43</v>
      </c>
    </row>
    <row r="13" spans="1:10" ht="18">
      <c r="B13" s="50" t="s">
        <v>44</v>
      </c>
      <c r="C13" s="50" t="s">
        <v>44</v>
      </c>
      <c r="D13" s="50" t="s">
        <v>44</v>
      </c>
      <c r="E13" s="50" t="s">
        <v>44</v>
      </c>
      <c r="F13" s="33"/>
      <c r="G13" s="73" t="s">
        <v>44</v>
      </c>
      <c r="H13" s="50" t="s">
        <v>44</v>
      </c>
      <c r="I13" s="50" t="s">
        <v>44</v>
      </c>
      <c r="J13" s="50" t="s">
        <v>44</v>
      </c>
    </row>
    <row r="14" spans="1:10" ht="18">
      <c r="A14" t="s">
        <v>389</v>
      </c>
      <c r="B14" s="42">
        <v>1</v>
      </c>
      <c r="C14" s="43">
        <f>IF(B14&gt;=$C$10,C7*(C6/12),0)</f>
        <v>0</v>
      </c>
      <c r="D14" s="43">
        <f>IF(B14&gt;=C10,C9-C14,0)</f>
        <v>0</v>
      </c>
      <c r="E14" s="43">
        <f>C7-D14</f>
        <v>0</v>
      </c>
      <c r="F14" s="33"/>
      <c r="G14" s="72">
        <f>36+1</f>
        <v>37</v>
      </c>
      <c r="H14" s="43">
        <f>E49*(C$6/12)</f>
        <v>0</v>
      </c>
      <c r="I14" s="43">
        <f>IF(E49&lt;1,0,C$9-H14)</f>
        <v>0</v>
      </c>
      <c r="J14" s="43">
        <f>IF(E49&lt;1,0,E49-I14)</f>
        <v>0</v>
      </c>
    </row>
    <row r="15" spans="1:10" ht="18">
      <c r="A15" t="s">
        <v>390</v>
      </c>
      <c r="B15" s="42">
        <v>2</v>
      </c>
      <c r="C15" s="43">
        <f>IF(B15&gt;=$C$10,E14*($C$6/12),0)</f>
        <v>0</v>
      </c>
      <c r="D15" s="43">
        <f>IF(B15&gt;=$C$10,$C$9-C15,0)</f>
        <v>0</v>
      </c>
      <c r="E15" s="43">
        <f>E14-D15</f>
        <v>0</v>
      </c>
      <c r="F15" s="33"/>
      <c r="G15" s="72">
        <f>G14+1</f>
        <v>38</v>
      </c>
      <c r="H15" s="43">
        <f>J14*(C$6/12)</f>
        <v>0</v>
      </c>
      <c r="I15" s="43">
        <f>IF(J14&lt;1,0,C$9-H15)</f>
        <v>0</v>
      </c>
      <c r="J15" s="43">
        <f>IF(J14&lt;1,0,J14-I15)</f>
        <v>0</v>
      </c>
    </row>
    <row r="16" spans="1:10" ht="18">
      <c r="A16" t="s">
        <v>391</v>
      </c>
      <c r="B16" s="42">
        <v>3</v>
      </c>
      <c r="C16" s="43">
        <f t="shared" ref="C16:C49" si="0">IF(B16&gt;=$C$10,E15*($C$6/12),0)</f>
        <v>0</v>
      </c>
      <c r="D16" s="43">
        <f t="shared" ref="D16:D37" si="1">IF(B16&gt;=$C$10,$C$9-C16,0)</f>
        <v>0</v>
      </c>
      <c r="E16" s="43">
        <f t="shared" ref="E16:E37" si="2">E15-D16</f>
        <v>0</v>
      </c>
      <c r="F16" s="33"/>
      <c r="G16" s="72">
        <f t="shared" ref="G16:G37" si="3">G15+1</f>
        <v>39</v>
      </c>
      <c r="H16" s="43">
        <f t="shared" ref="H16:H37" si="4">J15*(C$6/12)</f>
        <v>0</v>
      </c>
      <c r="I16" s="43">
        <f t="shared" ref="I16:I37" si="5">IF(J15&lt;1,0,C$9-H16)</f>
        <v>0</v>
      </c>
      <c r="J16" s="43">
        <f>IF(J15&lt;1,0,J15-I16)</f>
        <v>0</v>
      </c>
    </row>
    <row r="17" spans="1:10" ht="18">
      <c r="A17" t="s">
        <v>392</v>
      </c>
      <c r="B17" s="42">
        <v>4</v>
      </c>
      <c r="C17" s="43">
        <f t="shared" si="0"/>
        <v>0</v>
      </c>
      <c r="D17" s="43">
        <f t="shared" si="1"/>
        <v>0</v>
      </c>
      <c r="E17" s="43">
        <f t="shared" si="2"/>
        <v>0</v>
      </c>
      <c r="F17" s="33"/>
      <c r="G17" s="72">
        <f t="shared" si="3"/>
        <v>40</v>
      </c>
      <c r="H17" s="43">
        <f t="shared" si="4"/>
        <v>0</v>
      </c>
      <c r="I17" s="43">
        <f t="shared" si="5"/>
        <v>0</v>
      </c>
      <c r="J17" s="43">
        <f t="shared" ref="J17:J37" si="6">IF(J16&lt;1,0,J16-I17)</f>
        <v>0</v>
      </c>
    </row>
    <row r="18" spans="1:10" ht="18">
      <c r="A18" t="s">
        <v>393</v>
      </c>
      <c r="B18" s="42">
        <v>5</v>
      </c>
      <c r="C18" s="43">
        <f t="shared" si="0"/>
        <v>0</v>
      </c>
      <c r="D18" s="43">
        <f t="shared" si="1"/>
        <v>0</v>
      </c>
      <c r="E18" s="43">
        <f t="shared" si="2"/>
        <v>0</v>
      </c>
      <c r="F18" s="33"/>
      <c r="G18" s="72">
        <f t="shared" si="3"/>
        <v>41</v>
      </c>
      <c r="H18" s="43">
        <f t="shared" si="4"/>
        <v>0</v>
      </c>
      <c r="I18" s="43">
        <f t="shared" si="5"/>
        <v>0</v>
      </c>
      <c r="J18" s="43">
        <f t="shared" si="6"/>
        <v>0</v>
      </c>
    </row>
    <row r="19" spans="1:10" ht="18">
      <c r="A19" t="s">
        <v>394</v>
      </c>
      <c r="B19" s="42">
        <v>6</v>
      </c>
      <c r="C19" s="43">
        <f t="shared" si="0"/>
        <v>0</v>
      </c>
      <c r="D19" s="43">
        <f t="shared" si="1"/>
        <v>0</v>
      </c>
      <c r="E19" s="43">
        <f t="shared" si="2"/>
        <v>0</v>
      </c>
      <c r="F19" s="33"/>
      <c r="G19" s="72">
        <f t="shared" si="3"/>
        <v>42</v>
      </c>
      <c r="H19" s="43">
        <f t="shared" si="4"/>
        <v>0</v>
      </c>
      <c r="I19" s="43">
        <f t="shared" si="5"/>
        <v>0</v>
      </c>
      <c r="J19" s="43">
        <f t="shared" si="6"/>
        <v>0</v>
      </c>
    </row>
    <row r="20" spans="1:10" ht="18">
      <c r="A20" t="s">
        <v>395</v>
      </c>
      <c r="B20" s="42">
        <v>7</v>
      </c>
      <c r="C20" s="43">
        <f t="shared" si="0"/>
        <v>0</v>
      </c>
      <c r="D20" s="43">
        <f t="shared" si="1"/>
        <v>0</v>
      </c>
      <c r="E20" s="43">
        <f t="shared" si="2"/>
        <v>0</v>
      </c>
      <c r="F20" s="33"/>
      <c r="G20" s="72">
        <f t="shared" si="3"/>
        <v>43</v>
      </c>
      <c r="H20" s="43">
        <f t="shared" si="4"/>
        <v>0</v>
      </c>
      <c r="I20" s="43">
        <f t="shared" si="5"/>
        <v>0</v>
      </c>
      <c r="J20" s="43">
        <f t="shared" si="6"/>
        <v>0</v>
      </c>
    </row>
    <row r="21" spans="1:10" ht="18">
      <c r="A21" t="s">
        <v>396</v>
      </c>
      <c r="B21" s="42">
        <v>8</v>
      </c>
      <c r="C21" s="43">
        <f t="shared" si="0"/>
        <v>0</v>
      </c>
      <c r="D21" s="43">
        <f t="shared" si="1"/>
        <v>0</v>
      </c>
      <c r="E21" s="43">
        <f t="shared" si="2"/>
        <v>0</v>
      </c>
      <c r="F21" s="33"/>
      <c r="G21" s="72">
        <f t="shared" si="3"/>
        <v>44</v>
      </c>
      <c r="H21" s="43">
        <f t="shared" si="4"/>
        <v>0</v>
      </c>
      <c r="I21" s="43">
        <f t="shared" si="5"/>
        <v>0</v>
      </c>
      <c r="J21" s="43">
        <f t="shared" si="6"/>
        <v>0</v>
      </c>
    </row>
    <row r="22" spans="1:10" ht="18">
      <c r="A22" t="s">
        <v>397</v>
      </c>
      <c r="B22" s="42">
        <v>9</v>
      </c>
      <c r="C22" s="43">
        <f t="shared" si="0"/>
        <v>0</v>
      </c>
      <c r="D22" s="43">
        <f t="shared" si="1"/>
        <v>0</v>
      </c>
      <c r="E22" s="43">
        <f t="shared" si="2"/>
        <v>0</v>
      </c>
      <c r="F22" s="33"/>
      <c r="G22" s="72">
        <f t="shared" si="3"/>
        <v>45</v>
      </c>
      <c r="H22" s="43">
        <f t="shared" si="4"/>
        <v>0</v>
      </c>
      <c r="I22" s="43">
        <f t="shared" si="5"/>
        <v>0</v>
      </c>
      <c r="J22" s="43">
        <f t="shared" si="6"/>
        <v>0</v>
      </c>
    </row>
    <row r="23" spans="1:10" ht="18">
      <c r="A23" t="s">
        <v>398</v>
      </c>
      <c r="B23" s="42">
        <v>10</v>
      </c>
      <c r="C23" s="43">
        <f t="shared" si="0"/>
        <v>0</v>
      </c>
      <c r="D23" s="43">
        <f t="shared" si="1"/>
        <v>0</v>
      </c>
      <c r="E23" s="43">
        <f t="shared" si="2"/>
        <v>0</v>
      </c>
      <c r="F23" s="33"/>
      <c r="G23" s="72">
        <f t="shared" si="3"/>
        <v>46</v>
      </c>
      <c r="H23" s="43">
        <f t="shared" si="4"/>
        <v>0</v>
      </c>
      <c r="I23" s="43">
        <f t="shared" si="5"/>
        <v>0</v>
      </c>
      <c r="J23" s="43">
        <f t="shared" si="6"/>
        <v>0</v>
      </c>
    </row>
    <row r="24" spans="1:10" ht="18">
      <c r="A24" t="s">
        <v>399</v>
      </c>
      <c r="B24" s="42">
        <v>11</v>
      </c>
      <c r="C24" s="43">
        <f t="shared" si="0"/>
        <v>0</v>
      </c>
      <c r="D24" s="43">
        <f t="shared" si="1"/>
        <v>0</v>
      </c>
      <c r="E24" s="43">
        <f t="shared" si="2"/>
        <v>0</v>
      </c>
      <c r="F24" s="33"/>
      <c r="G24" s="72">
        <f t="shared" si="3"/>
        <v>47</v>
      </c>
      <c r="H24" s="43">
        <f t="shared" si="4"/>
        <v>0</v>
      </c>
      <c r="I24" s="43">
        <f t="shared" si="5"/>
        <v>0</v>
      </c>
      <c r="J24" s="43">
        <f t="shared" si="6"/>
        <v>0</v>
      </c>
    </row>
    <row r="25" spans="1:10" ht="18">
      <c r="A25" t="s">
        <v>400</v>
      </c>
      <c r="B25" s="394">
        <v>12</v>
      </c>
      <c r="C25" s="70">
        <f t="shared" si="0"/>
        <v>0</v>
      </c>
      <c r="D25" s="70">
        <f t="shared" si="1"/>
        <v>0</v>
      </c>
      <c r="E25" s="70">
        <f t="shared" si="2"/>
        <v>0</v>
      </c>
      <c r="F25" s="33"/>
      <c r="G25" s="395">
        <f t="shared" si="3"/>
        <v>48</v>
      </c>
      <c r="H25" s="70">
        <f t="shared" si="4"/>
        <v>0</v>
      </c>
      <c r="I25" s="70">
        <f t="shared" si="5"/>
        <v>0</v>
      </c>
      <c r="J25" s="70">
        <f t="shared" si="6"/>
        <v>0</v>
      </c>
    </row>
    <row r="26" spans="1:10" ht="18">
      <c r="A26" t="s">
        <v>389</v>
      </c>
      <c r="B26" s="42">
        <v>13</v>
      </c>
      <c r="C26" s="43">
        <f t="shared" si="0"/>
        <v>0</v>
      </c>
      <c r="D26" s="43">
        <f t="shared" si="1"/>
        <v>0</v>
      </c>
      <c r="E26" s="43">
        <f t="shared" si="2"/>
        <v>0</v>
      </c>
      <c r="F26" s="33"/>
      <c r="G26" s="72">
        <f t="shared" si="3"/>
        <v>49</v>
      </c>
      <c r="H26" s="43">
        <f t="shared" si="4"/>
        <v>0</v>
      </c>
      <c r="I26" s="43">
        <f t="shared" si="5"/>
        <v>0</v>
      </c>
      <c r="J26" s="43">
        <f t="shared" si="6"/>
        <v>0</v>
      </c>
    </row>
    <row r="27" spans="1:10" ht="18">
      <c r="A27" t="s">
        <v>390</v>
      </c>
      <c r="B27" s="42">
        <v>14</v>
      </c>
      <c r="C27" s="43">
        <f t="shared" si="0"/>
        <v>0</v>
      </c>
      <c r="D27" s="43">
        <f t="shared" si="1"/>
        <v>0</v>
      </c>
      <c r="E27" s="43">
        <f t="shared" si="2"/>
        <v>0</v>
      </c>
      <c r="F27" s="33"/>
      <c r="G27" s="72">
        <f t="shared" si="3"/>
        <v>50</v>
      </c>
      <c r="H27" s="43">
        <f t="shared" si="4"/>
        <v>0</v>
      </c>
      <c r="I27" s="43">
        <f t="shared" si="5"/>
        <v>0</v>
      </c>
      <c r="J27" s="43">
        <f t="shared" si="6"/>
        <v>0</v>
      </c>
    </row>
    <row r="28" spans="1:10" ht="18">
      <c r="A28" t="s">
        <v>391</v>
      </c>
      <c r="B28" s="42">
        <v>15</v>
      </c>
      <c r="C28" s="43">
        <f t="shared" si="0"/>
        <v>0</v>
      </c>
      <c r="D28" s="43">
        <f t="shared" si="1"/>
        <v>0</v>
      </c>
      <c r="E28" s="43">
        <f t="shared" si="2"/>
        <v>0</v>
      </c>
      <c r="F28" s="33"/>
      <c r="G28" s="72">
        <f t="shared" si="3"/>
        <v>51</v>
      </c>
      <c r="H28" s="43">
        <f t="shared" si="4"/>
        <v>0</v>
      </c>
      <c r="I28" s="43">
        <f t="shared" si="5"/>
        <v>0</v>
      </c>
      <c r="J28" s="43">
        <f t="shared" si="6"/>
        <v>0</v>
      </c>
    </row>
    <row r="29" spans="1:10" ht="18">
      <c r="A29" t="s">
        <v>392</v>
      </c>
      <c r="B29" s="42">
        <v>16</v>
      </c>
      <c r="C29" s="43">
        <f t="shared" si="0"/>
        <v>0</v>
      </c>
      <c r="D29" s="43">
        <f t="shared" si="1"/>
        <v>0</v>
      </c>
      <c r="E29" s="43">
        <f t="shared" si="2"/>
        <v>0</v>
      </c>
      <c r="F29" s="33"/>
      <c r="G29" s="72">
        <f t="shared" si="3"/>
        <v>52</v>
      </c>
      <c r="H29" s="43">
        <f t="shared" si="4"/>
        <v>0</v>
      </c>
      <c r="I29" s="43">
        <f t="shared" si="5"/>
        <v>0</v>
      </c>
      <c r="J29" s="43">
        <f t="shared" si="6"/>
        <v>0</v>
      </c>
    </row>
    <row r="30" spans="1:10" ht="18">
      <c r="A30" t="s">
        <v>393</v>
      </c>
      <c r="B30" s="42">
        <v>17</v>
      </c>
      <c r="C30" s="43">
        <f t="shared" si="0"/>
        <v>0</v>
      </c>
      <c r="D30" s="43">
        <f t="shared" si="1"/>
        <v>0</v>
      </c>
      <c r="E30" s="43">
        <f>E29-D30</f>
        <v>0</v>
      </c>
      <c r="F30" s="33"/>
      <c r="G30" s="72">
        <f t="shared" si="3"/>
        <v>53</v>
      </c>
      <c r="H30" s="43">
        <f t="shared" si="4"/>
        <v>0</v>
      </c>
      <c r="I30" s="43">
        <f t="shared" si="5"/>
        <v>0</v>
      </c>
      <c r="J30" s="43">
        <f t="shared" si="6"/>
        <v>0</v>
      </c>
    </row>
    <row r="31" spans="1:10" ht="18">
      <c r="A31" t="s">
        <v>394</v>
      </c>
      <c r="B31" s="42">
        <v>18</v>
      </c>
      <c r="C31" s="43">
        <f t="shared" si="0"/>
        <v>0</v>
      </c>
      <c r="D31" s="43">
        <f t="shared" si="1"/>
        <v>0</v>
      </c>
      <c r="E31" s="43">
        <f t="shared" si="2"/>
        <v>0</v>
      </c>
      <c r="F31" s="33"/>
      <c r="G31" s="72">
        <f t="shared" si="3"/>
        <v>54</v>
      </c>
      <c r="H31" s="43">
        <f t="shared" si="4"/>
        <v>0</v>
      </c>
      <c r="I31" s="43">
        <f t="shared" si="5"/>
        <v>0</v>
      </c>
      <c r="J31" s="43">
        <f t="shared" si="6"/>
        <v>0</v>
      </c>
    </row>
    <row r="32" spans="1:10" ht="18">
      <c r="A32" t="s">
        <v>395</v>
      </c>
      <c r="B32" s="42">
        <v>19</v>
      </c>
      <c r="C32" s="43">
        <f t="shared" si="0"/>
        <v>0</v>
      </c>
      <c r="D32" s="43">
        <f t="shared" si="1"/>
        <v>0</v>
      </c>
      <c r="E32" s="43">
        <f t="shared" si="2"/>
        <v>0</v>
      </c>
      <c r="F32" s="33"/>
      <c r="G32" s="72">
        <f t="shared" si="3"/>
        <v>55</v>
      </c>
      <c r="H32" s="43">
        <f t="shared" si="4"/>
        <v>0</v>
      </c>
      <c r="I32" s="43">
        <f t="shared" si="5"/>
        <v>0</v>
      </c>
      <c r="J32" s="43">
        <f t="shared" si="6"/>
        <v>0</v>
      </c>
    </row>
    <row r="33" spans="1:10" ht="18">
      <c r="A33" t="s">
        <v>396</v>
      </c>
      <c r="B33" s="42">
        <v>20</v>
      </c>
      <c r="C33" s="43">
        <f t="shared" si="0"/>
        <v>0</v>
      </c>
      <c r="D33" s="43">
        <f t="shared" si="1"/>
        <v>0</v>
      </c>
      <c r="E33" s="43">
        <f t="shared" si="2"/>
        <v>0</v>
      </c>
      <c r="F33" s="33"/>
      <c r="G33" s="72">
        <f t="shared" si="3"/>
        <v>56</v>
      </c>
      <c r="H33" s="43">
        <f t="shared" si="4"/>
        <v>0</v>
      </c>
      <c r="I33" s="43">
        <f t="shared" si="5"/>
        <v>0</v>
      </c>
      <c r="J33" s="43">
        <f t="shared" si="6"/>
        <v>0</v>
      </c>
    </row>
    <row r="34" spans="1:10" ht="18">
      <c r="A34" t="s">
        <v>397</v>
      </c>
      <c r="B34" s="42">
        <v>21</v>
      </c>
      <c r="C34" s="43">
        <f t="shared" si="0"/>
        <v>0</v>
      </c>
      <c r="D34" s="43">
        <f t="shared" si="1"/>
        <v>0</v>
      </c>
      <c r="E34" s="43">
        <f t="shared" si="2"/>
        <v>0</v>
      </c>
      <c r="F34" s="33"/>
      <c r="G34" s="72">
        <f t="shared" si="3"/>
        <v>57</v>
      </c>
      <c r="H34" s="43">
        <f t="shared" si="4"/>
        <v>0</v>
      </c>
      <c r="I34" s="43">
        <f t="shared" si="5"/>
        <v>0</v>
      </c>
      <c r="J34" s="43">
        <f t="shared" si="6"/>
        <v>0</v>
      </c>
    </row>
    <row r="35" spans="1:10" ht="18">
      <c r="A35" t="s">
        <v>398</v>
      </c>
      <c r="B35" s="42">
        <v>22</v>
      </c>
      <c r="C35" s="43">
        <f t="shared" si="0"/>
        <v>0</v>
      </c>
      <c r="D35" s="43">
        <f t="shared" si="1"/>
        <v>0</v>
      </c>
      <c r="E35" s="43">
        <f t="shared" si="2"/>
        <v>0</v>
      </c>
      <c r="F35" s="33"/>
      <c r="G35" s="72">
        <f t="shared" si="3"/>
        <v>58</v>
      </c>
      <c r="H35" s="43">
        <f t="shared" si="4"/>
        <v>0</v>
      </c>
      <c r="I35" s="43">
        <f t="shared" si="5"/>
        <v>0</v>
      </c>
      <c r="J35" s="43">
        <f t="shared" si="6"/>
        <v>0</v>
      </c>
    </row>
    <row r="36" spans="1:10" ht="18">
      <c r="A36" t="s">
        <v>399</v>
      </c>
      <c r="B36" s="42">
        <v>23</v>
      </c>
      <c r="C36" s="43">
        <f t="shared" si="0"/>
        <v>0</v>
      </c>
      <c r="D36" s="43">
        <f t="shared" si="1"/>
        <v>0</v>
      </c>
      <c r="E36" s="43">
        <f>E35-D36</f>
        <v>0</v>
      </c>
      <c r="F36" s="33"/>
      <c r="G36" s="72">
        <f t="shared" si="3"/>
        <v>59</v>
      </c>
      <c r="H36" s="43">
        <f t="shared" si="4"/>
        <v>0</v>
      </c>
      <c r="I36" s="43">
        <f t="shared" si="5"/>
        <v>0</v>
      </c>
      <c r="J36" s="43">
        <f t="shared" si="6"/>
        <v>0</v>
      </c>
    </row>
    <row r="37" spans="1:10" ht="18">
      <c r="A37" t="s">
        <v>400</v>
      </c>
      <c r="B37" s="394">
        <v>24</v>
      </c>
      <c r="C37" s="70">
        <f t="shared" si="0"/>
        <v>0</v>
      </c>
      <c r="D37" s="70">
        <f t="shared" si="1"/>
        <v>0</v>
      </c>
      <c r="E37" s="70">
        <f t="shared" si="2"/>
        <v>0</v>
      </c>
      <c r="F37" s="33"/>
      <c r="G37" s="395">
        <f t="shared" si="3"/>
        <v>60</v>
      </c>
      <c r="H37" s="70">
        <f t="shared" si="4"/>
        <v>0</v>
      </c>
      <c r="I37" s="70">
        <f t="shared" si="5"/>
        <v>0</v>
      </c>
      <c r="J37" s="70">
        <f t="shared" si="6"/>
        <v>0</v>
      </c>
    </row>
    <row r="38" spans="1:10" ht="18">
      <c r="A38" t="s">
        <v>389</v>
      </c>
      <c r="B38" s="42">
        <v>25</v>
      </c>
      <c r="C38" s="43">
        <f t="shared" si="0"/>
        <v>0</v>
      </c>
      <c r="D38" s="43">
        <f>IF(E37&lt;1,0,IF(B38&gt;=$C$10,$C$9-C38,0))</f>
        <v>0</v>
      </c>
      <c r="E38" s="43">
        <f>IF(E37&lt;1,0,E37-D38)</f>
        <v>0</v>
      </c>
      <c r="F38" s="33"/>
      <c r="G38" s="74"/>
      <c r="H38" s="43"/>
      <c r="I38" s="43"/>
      <c r="J38" s="43"/>
    </row>
    <row r="39" spans="1:10" ht="18">
      <c r="A39" t="s">
        <v>390</v>
      </c>
      <c r="B39" s="42">
        <v>26</v>
      </c>
      <c r="C39" s="43">
        <f t="shared" si="0"/>
        <v>0</v>
      </c>
      <c r="D39" s="43">
        <f t="shared" ref="D39:D49" si="7">IF(E38&lt;1,0,IF(B39&gt;=$C$10,$C$9-C39,0))</f>
        <v>0</v>
      </c>
      <c r="E39" s="43">
        <f t="shared" ref="E39:E49" si="8">IF(E38&lt;1,0,E38-D39)</f>
        <v>0</v>
      </c>
      <c r="F39" s="33"/>
      <c r="G39" s="74"/>
      <c r="H39" s="43"/>
      <c r="I39" s="43"/>
      <c r="J39" s="43"/>
    </row>
    <row r="40" spans="1:10" ht="18">
      <c r="A40" t="s">
        <v>391</v>
      </c>
      <c r="B40" s="42">
        <v>27</v>
      </c>
      <c r="C40" s="43">
        <f t="shared" si="0"/>
        <v>0</v>
      </c>
      <c r="D40" s="43">
        <f t="shared" si="7"/>
        <v>0</v>
      </c>
      <c r="E40" s="43">
        <f t="shared" si="8"/>
        <v>0</v>
      </c>
      <c r="F40" s="33"/>
      <c r="G40" s="74"/>
      <c r="H40" s="43"/>
      <c r="I40" s="43"/>
      <c r="J40" s="43"/>
    </row>
    <row r="41" spans="1:10" ht="18">
      <c r="A41" t="s">
        <v>392</v>
      </c>
      <c r="B41" s="42">
        <v>28</v>
      </c>
      <c r="C41" s="43">
        <f t="shared" si="0"/>
        <v>0</v>
      </c>
      <c r="D41" s="43">
        <f t="shared" si="7"/>
        <v>0</v>
      </c>
      <c r="E41" s="43">
        <f t="shared" si="8"/>
        <v>0</v>
      </c>
      <c r="F41" s="33"/>
      <c r="G41" s="74"/>
      <c r="H41" s="43"/>
      <c r="I41" s="43"/>
      <c r="J41" s="43"/>
    </row>
    <row r="42" spans="1:10" ht="18">
      <c r="A42" t="s">
        <v>393</v>
      </c>
      <c r="B42" s="42">
        <v>29</v>
      </c>
      <c r="C42" s="43">
        <f t="shared" si="0"/>
        <v>0</v>
      </c>
      <c r="D42" s="43">
        <f t="shared" si="7"/>
        <v>0</v>
      </c>
      <c r="E42" s="43">
        <f t="shared" si="8"/>
        <v>0</v>
      </c>
      <c r="F42" s="33"/>
      <c r="G42" s="74"/>
      <c r="H42" s="43"/>
      <c r="I42" s="43"/>
      <c r="J42" s="43"/>
    </row>
    <row r="43" spans="1:10" ht="18">
      <c r="A43" t="s">
        <v>394</v>
      </c>
      <c r="B43" s="42">
        <v>30</v>
      </c>
      <c r="C43" s="43">
        <f t="shared" si="0"/>
        <v>0</v>
      </c>
      <c r="D43" s="43">
        <f t="shared" si="7"/>
        <v>0</v>
      </c>
      <c r="E43" s="43">
        <f t="shared" si="8"/>
        <v>0</v>
      </c>
      <c r="F43" s="33"/>
      <c r="G43" s="74"/>
      <c r="H43" s="43"/>
      <c r="I43" s="43"/>
      <c r="J43" s="43"/>
    </row>
    <row r="44" spans="1:10" ht="18">
      <c r="A44" t="s">
        <v>395</v>
      </c>
      <c r="B44" s="42">
        <v>31</v>
      </c>
      <c r="C44" s="43">
        <f t="shared" si="0"/>
        <v>0</v>
      </c>
      <c r="D44" s="43">
        <f t="shared" si="7"/>
        <v>0</v>
      </c>
      <c r="E44" s="43">
        <f t="shared" si="8"/>
        <v>0</v>
      </c>
      <c r="F44" s="33"/>
      <c r="G44" s="74"/>
      <c r="H44" s="43"/>
      <c r="I44" s="43"/>
      <c r="J44" s="43"/>
    </row>
    <row r="45" spans="1:10" ht="18">
      <c r="A45" t="s">
        <v>396</v>
      </c>
      <c r="B45" s="42">
        <v>32</v>
      </c>
      <c r="C45" s="43">
        <f t="shared" si="0"/>
        <v>0</v>
      </c>
      <c r="D45" s="43">
        <f t="shared" si="7"/>
        <v>0</v>
      </c>
      <c r="E45" s="43">
        <f t="shared" si="8"/>
        <v>0</v>
      </c>
      <c r="F45" s="33"/>
      <c r="G45" s="74"/>
      <c r="H45" s="43"/>
      <c r="I45" s="43"/>
      <c r="J45" s="43"/>
    </row>
    <row r="46" spans="1:10" ht="18">
      <c r="A46" t="s">
        <v>397</v>
      </c>
      <c r="B46" s="42">
        <v>33</v>
      </c>
      <c r="C46" s="43">
        <f t="shared" si="0"/>
        <v>0</v>
      </c>
      <c r="D46" s="43">
        <f t="shared" si="7"/>
        <v>0</v>
      </c>
      <c r="E46" s="43">
        <f t="shared" si="8"/>
        <v>0</v>
      </c>
      <c r="F46" s="33"/>
      <c r="G46" s="74"/>
      <c r="H46" s="43"/>
      <c r="I46" s="43"/>
      <c r="J46" s="43"/>
    </row>
    <row r="47" spans="1:10" ht="18">
      <c r="A47" t="s">
        <v>398</v>
      </c>
      <c r="B47" s="42">
        <v>34</v>
      </c>
      <c r="C47" s="43">
        <f t="shared" si="0"/>
        <v>0</v>
      </c>
      <c r="D47" s="43">
        <f t="shared" si="7"/>
        <v>0</v>
      </c>
      <c r="E47" s="43">
        <f t="shared" si="8"/>
        <v>0</v>
      </c>
      <c r="F47" s="33"/>
      <c r="G47" s="74"/>
      <c r="H47" s="43"/>
      <c r="I47" s="43"/>
      <c r="J47" s="43"/>
    </row>
    <row r="48" spans="1:10" ht="18">
      <c r="A48" t="s">
        <v>399</v>
      </c>
      <c r="B48" s="42">
        <v>35</v>
      </c>
      <c r="C48" s="43">
        <f t="shared" si="0"/>
        <v>0</v>
      </c>
      <c r="D48" s="43">
        <f t="shared" si="7"/>
        <v>0</v>
      </c>
      <c r="E48" s="43">
        <f t="shared" si="8"/>
        <v>0</v>
      </c>
      <c r="F48" s="33"/>
      <c r="G48" s="74"/>
      <c r="H48" s="43"/>
      <c r="I48" s="43"/>
      <c r="J48" s="43"/>
    </row>
    <row r="49" spans="1:10" ht="18">
      <c r="A49" t="s">
        <v>400</v>
      </c>
      <c r="B49" s="394">
        <v>36</v>
      </c>
      <c r="C49" s="70">
        <f t="shared" si="0"/>
        <v>0</v>
      </c>
      <c r="D49" s="70">
        <f t="shared" si="7"/>
        <v>0</v>
      </c>
      <c r="E49" s="70">
        <f t="shared" si="8"/>
        <v>0</v>
      </c>
      <c r="F49" s="69"/>
      <c r="G49" s="75"/>
      <c r="H49" s="70"/>
      <c r="I49" s="70"/>
      <c r="J49" s="70"/>
    </row>
    <row r="50" spans="1:10" ht="18">
      <c r="B50" s="33"/>
      <c r="C50" s="43"/>
      <c r="D50" s="43"/>
      <c r="E50" s="43"/>
      <c r="F50" s="33"/>
    </row>
    <row r="51" spans="1:10" ht="18">
      <c r="B51" s="42" t="s">
        <v>27</v>
      </c>
      <c r="C51" s="44" t="s">
        <v>25</v>
      </c>
      <c r="D51" s="42" t="s">
        <v>42</v>
      </c>
      <c r="F51" s="33"/>
    </row>
    <row r="52" spans="1:10" ht="18">
      <c r="B52" s="50" t="s">
        <v>45</v>
      </c>
      <c r="C52" s="50" t="s">
        <v>16</v>
      </c>
      <c r="D52" s="50" t="s">
        <v>46</v>
      </c>
      <c r="F52" s="33"/>
    </row>
    <row r="53" spans="1:10" ht="18">
      <c r="B53" s="42" t="s">
        <v>28</v>
      </c>
      <c r="C53" s="43">
        <f>SUM(C14:C25)</f>
        <v>0</v>
      </c>
      <c r="D53" s="43">
        <f>SUM(D14:D25)</f>
        <v>0</v>
      </c>
      <c r="E53" s="49">
        <f>SUM(C53:D53)</f>
        <v>0</v>
      </c>
      <c r="F53" s="33"/>
    </row>
    <row r="54" spans="1:10" ht="18">
      <c r="B54" s="42" t="s">
        <v>29</v>
      </c>
      <c r="C54" s="43">
        <f>SUM(C26:C37)</f>
        <v>0</v>
      </c>
      <c r="D54" s="43">
        <f>SUM(D26:D37)</f>
        <v>0</v>
      </c>
      <c r="E54" s="49"/>
      <c r="F54" s="33"/>
    </row>
    <row r="55" spans="1:10" ht="18">
      <c r="B55" s="42" t="s">
        <v>30</v>
      </c>
      <c r="C55" s="43">
        <f>SUM(C38:C49)</f>
        <v>0</v>
      </c>
      <c r="D55" s="43">
        <f>SUM(D38:D49)</f>
        <v>0</v>
      </c>
      <c r="E55" s="49"/>
      <c r="F55" s="31"/>
      <c r="G55" s="42"/>
      <c r="H55" s="43"/>
      <c r="I55" s="43"/>
    </row>
    <row r="56" spans="1:10" ht="18">
      <c r="B56" s="42">
        <v>4</v>
      </c>
      <c r="C56" s="43">
        <f>SUM(H14:H25)</f>
        <v>0</v>
      </c>
      <c r="D56" s="43">
        <f>SUM(I14:I25)</f>
        <v>0</v>
      </c>
      <c r="E56" s="49"/>
      <c r="F56" s="31"/>
      <c r="G56" s="42"/>
      <c r="H56" s="43"/>
      <c r="I56" s="43"/>
    </row>
    <row r="57" spans="1:10" ht="18">
      <c r="B57" s="42">
        <v>5</v>
      </c>
      <c r="C57" s="43">
        <f>SUM(H26:H37)</f>
        <v>0</v>
      </c>
      <c r="D57" s="43">
        <f>SUM(I26:I37)</f>
        <v>0</v>
      </c>
      <c r="E57" s="49"/>
      <c r="F57" s="31"/>
      <c r="G57" s="42"/>
      <c r="H57" s="43"/>
      <c r="I57" s="43"/>
    </row>
    <row r="58" spans="1:10" ht="18">
      <c r="B58" s="42"/>
      <c r="C58" s="43"/>
      <c r="D58" s="43"/>
      <c r="E58" s="49"/>
      <c r="F58" s="31"/>
      <c r="G58" s="42"/>
      <c r="H58" s="43"/>
      <c r="I58" s="43"/>
    </row>
    <row r="59" spans="1:10" ht="18">
      <c r="B59" s="33"/>
      <c r="C59" s="45" t="s">
        <v>1</v>
      </c>
      <c r="D59" s="45" t="s">
        <v>1</v>
      </c>
      <c r="E59" s="34"/>
      <c r="F59" s="33"/>
      <c r="G59" s="42"/>
      <c r="H59" s="43"/>
      <c r="I59" s="43"/>
    </row>
    <row r="60" spans="1:10" ht="18">
      <c r="B60" s="33" t="s">
        <v>31</v>
      </c>
      <c r="C60" s="43">
        <f>SUM(C53:C55)</f>
        <v>0</v>
      </c>
      <c r="D60" s="43">
        <f>SUM(D53:D55)</f>
        <v>0</v>
      </c>
      <c r="E60" s="34"/>
      <c r="F60" s="31"/>
      <c r="G60" s="42"/>
      <c r="H60" s="43"/>
      <c r="I60" s="43"/>
    </row>
    <row r="61" spans="1:10" ht="18">
      <c r="B61" s="33"/>
      <c r="C61" s="53" t="s">
        <v>52</v>
      </c>
      <c r="D61" s="53" t="s">
        <v>53</v>
      </c>
      <c r="E61" s="34"/>
      <c r="F61" s="31"/>
      <c r="G61" s="42"/>
      <c r="H61" s="43"/>
      <c r="I61" s="43"/>
    </row>
    <row r="62" spans="1:10" ht="18">
      <c r="B62" s="33"/>
      <c r="C62" s="53"/>
      <c r="D62" s="53"/>
      <c r="E62" s="34"/>
      <c r="F62" s="31"/>
      <c r="G62" s="42"/>
      <c r="H62" s="43"/>
      <c r="I62" s="43"/>
    </row>
    <row r="63" spans="1:10">
      <c r="B63" s="12" t="s">
        <v>65</v>
      </c>
      <c r="C63" s="12"/>
      <c r="D63" s="12"/>
      <c r="E63" s="12"/>
      <c r="F63" s="12"/>
      <c r="G63" s="40"/>
      <c r="H63" s="40"/>
      <c r="I63" s="12"/>
    </row>
    <row r="64" spans="1:10">
      <c r="B64" s="12" t="str">
        <f ca="1">'Sources &amp; Uses'!A51</f>
        <v>The Small Business Development Center (SBDC) has prepared this financial statement as of 10/26/2020 based on</v>
      </c>
      <c r="C64" s="12"/>
      <c r="D64" s="12"/>
      <c r="E64" s="12"/>
      <c r="F64" s="12"/>
      <c r="G64" s="40"/>
      <c r="H64" s="40"/>
      <c r="I64" s="12"/>
    </row>
    <row r="65" spans="2:20">
      <c r="B65" s="67" t="str">
        <f>'Sources &amp; Uses'!A52</f>
        <v>information and assumptions provided by management. Neither the SBDC nor its personnel are licensed by the State</v>
      </c>
      <c r="C65" s="12"/>
      <c r="D65" s="12"/>
      <c r="E65" s="12"/>
      <c r="F65" s="12"/>
      <c r="G65" s="40"/>
      <c r="H65" s="40"/>
      <c r="I65" s="64"/>
    </row>
    <row r="66" spans="2:20">
      <c r="B66" s="12" t="str">
        <f>'Sources &amp; Uses'!A53</f>
        <v>of Minnesota to practice public accounting and therefore express no opinion or any other form of assurance on</v>
      </c>
      <c r="C66" s="12"/>
      <c r="D66" s="12"/>
      <c r="E66" s="12"/>
      <c r="F66" s="12"/>
      <c r="G66" s="40"/>
      <c r="H66" s="40"/>
      <c r="I66" s="64"/>
      <c r="J66" s="31"/>
      <c r="K66" s="31"/>
      <c r="L66" s="31"/>
      <c r="M66" s="31"/>
      <c r="N66" s="31"/>
      <c r="O66" s="31"/>
      <c r="P66" s="31"/>
      <c r="Q66" s="31" t="s">
        <v>0</v>
      </c>
      <c r="R66" s="34" t="s">
        <v>0</v>
      </c>
      <c r="S66" s="34" t="s">
        <v>0</v>
      </c>
      <c r="T66" s="34" t="s">
        <v>0</v>
      </c>
    </row>
    <row r="67" spans="2:20">
      <c r="B67" s="65" t="str">
        <f>'Sources &amp; Uses'!A54</f>
        <v>the statement or underlying assumptions.</v>
      </c>
      <c r="C67" s="65"/>
      <c r="D67" s="65"/>
      <c r="E67" s="64"/>
      <c r="F67" s="65"/>
      <c r="G67" s="65"/>
      <c r="H67" s="64"/>
      <c r="I67" s="64"/>
      <c r="J67" s="31"/>
      <c r="K67" s="31"/>
      <c r="L67" s="31"/>
      <c r="M67" s="31"/>
      <c r="N67" s="31"/>
      <c r="O67" s="31"/>
      <c r="P67" s="31"/>
      <c r="Q67" s="31"/>
      <c r="R67" s="31"/>
      <c r="S67" s="31"/>
      <c r="T67" s="31"/>
    </row>
    <row r="68" spans="2:20">
      <c r="B68" s="65"/>
      <c r="C68" s="65"/>
      <c r="D68" s="65"/>
      <c r="E68" s="64"/>
      <c r="F68" s="65"/>
      <c r="G68" s="65"/>
      <c r="H68" s="64"/>
      <c r="I68" s="64"/>
      <c r="J68" s="31"/>
      <c r="K68" s="31"/>
      <c r="L68" s="31"/>
      <c r="M68" s="31"/>
      <c r="N68" s="31"/>
      <c r="O68" s="31"/>
      <c r="P68" s="31"/>
      <c r="Q68" s="31"/>
      <c r="R68" s="31"/>
      <c r="S68" s="31"/>
      <c r="T68" s="31"/>
    </row>
    <row r="69" spans="2:20">
      <c r="B69" s="31"/>
      <c r="C69" s="31"/>
      <c r="D69" s="31"/>
      <c r="E69" s="34"/>
      <c r="F69" s="31"/>
      <c r="G69" s="31"/>
      <c r="H69" s="34"/>
      <c r="I69" s="34"/>
      <c r="J69" s="31"/>
      <c r="K69" s="31"/>
      <c r="L69" s="31"/>
      <c r="M69" s="31"/>
      <c r="N69" s="31"/>
      <c r="O69" s="31"/>
      <c r="P69" s="31"/>
      <c r="Q69" s="31"/>
      <c r="R69" s="31"/>
      <c r="S69" s="31"/>
      <c r="T69" s="31"/>
    </row>
    <row r="70" spans="2:20">
      <c r="B70" s="31"/>
      <c r="C70" s="34"/>
      <c r="D70" s="34"/>
      <c r="E70" s="34"/>
      <c r="F70" s="31"/>
      <c r="G70" s="34"/>
      <c r="H70" s="34"/>
      <c r="I70" s="34"/>
      <c r="J70" s="31"/>
      <c r="K70" s="31"/>
      <c r="L70" s="31"/>
      <c r="M70" s="31"/>
      <c r="N70" s="31"/>
      <c r="O70" s="31"/>
      <c r="P70" s="31"/>
      <c r="Q70" s="31"/>
      <c r="R70" s="31"/>
      <c r="S70" s="31"/>
      <c r="T70" s="31"/>
    </row>
    <row r="71" spans="2:20">
      <c r="B71" s="31"/>
      <c r="C71" s="34"/>
      <c r="D71" s="34"/>
      <c r="E71" s="34"/>
      <c r="F71" s="31"/>
      <c r="G71" s="34"/>
      <c r="H71" s="34"/>
      <c r="I71" s="34"/>
      <c r="J71" s="31"/>
      <c r="K71" s="31"/>
      <c r="L71" s="31"/>
      <c r="M71" s="31"/>
      <c r="N71" s="31"/>
      <c r="O71" s="31"/>
      <c r="P71" s="31"/>
      <c r="Q71" s="31"/>
      <c r="R71" s="31"/>
      <c r="S71" s="31"/>
      <c r="T71" s="31"/>
    </row>
    <row r="72" spans="2:20">
      <c r="B72" s="31"/>
      <c r="C72" s="34"/>
      <c r="D72" s="34"/>
      <c r="E72" s="34"/>
      <c r="F72" s="31"/>
      <c r="G72" s="34" t="s">
        <v>0</v>
      </c>
      <c r="H72" s="34" t="s">
        <v>0</v>
      </c>
      <c r="I72" s="34" t="s">
        <v>0</v>
      </c>
      <c r="J72" s="31"/>
      <c r="K72" s="31"/>
      <c r="L72" s="31"/>
      <c r="M72" s="31"/>
      <c r="N72" s="31"/>
      <c r="O72" s="31"/>
      <c r="P72" s="31"/>
      <c r="Q72" s="31"/>
      <c r="R72" s="31"/>
      <c r="S72" s="31"/>
      <c r="T72" s="31"/>
    </row>
    <row r="73" spans="2:20">
      <c r="B73" s="31"/>
      <c r="C73" s="34"/>
      <c r="D73" s="34"/>
      <c r="E73" s="34"/>
      <c r="F73" s="31"/>
      <c r="G73" s="31" t="s">
        <v>0</v>
      </c>
      <c r="H73" s="31" t="s">
        <v>0</v>
      </c>
      <c r="I73" s="31" t="s">
        <v>0</v>
      </c>
      <c r="J73" s="31"/>
      <c r="K73" s="31"/>
      <c r="L73" s="31"/>
      <c r="M73" s="31"/>
      <c r="N73" s="31"/>
      <c r="O73" s="31"/>
      <c r="P73" s="31"/>
      <c r="Q73" s="31"/>
      <c r="R73" s="31"/>
      <c r="S73" s="31"/>
      <c r="T73" s="31"/>
    </row>
    <row r="74" spans="2:20">
      <c r="B74" s="31"/>
      <c r="C74" s="34"/>
      <c r="D74" s="34"/>
      <c r="E74" s="34"/>
      <c r="F74" s="31"/>
      <c r="G74" s="31"/>
      <c r="H74" s="31"/>
      <c r="I74" s="31"/>
      <c r="J74" s="31"/>
      <c r="K74" s="31"/>
      <c r="L74" s="31"/>
      <c r="M74" s="31"/>
      <c r="N74" s="31"/>
      <c r="O74" s="31"/>
      <c r="P74" s="31"/>
      <c r="Q74" s="31"/>
      <c r="R74" s="31"/>
      <c r="S74" s="31"/>
      <c r="T74" s="31"/>
    </row>
    <row r="75" spans="2:20">
      <c r="B75" s="31"/>
      <c r="C75" s="34"/>
      <c r="D75" s="34"/>
      <c r="E75" s="34"/>
      <c r="F75" s="31"/>
      <c r="G75" s="31"/>
      <c r="H75" s="31"/>
      <c r="I75" s="31"/>
      <c r="J75" s="31"/>
      <c r="K75" s="31"/>
      <c r="L75" s="31"/>
      <c r="M75" s="31"/>
      <c r="N75" s="31"/>
      <c r="O75" s="31"/>
      <c r="P75" s="31"/>
      <c r="Q75" s="31"/>
      <c r="R75" s="31"/>
      <c r="S75" s="31"/>
      <c r="T75" s="31"/>
    </row>
    <row r="76" spans="2:20">
      <c r="B76" s="31"/>
      <c r="C76" s="34"/>
      <c r="D76" s="34"/>
      <c r="E76" s="34"/>
      <c r="F76" s="31"/>
      <c r="G76" s="31"/>
      <c r="H76" s="31"/>
      <c r="I76" s="31"/>
      <c r="J76" s="31"/>
      <c r="K76" s="31"/>
      <c r="L76" s="31"/>
      <c r="M76" s="31"/>
      <c r="N76" s="31"/>
      <c r="O76" s="31"/>
      <c r="P76" s="31"/>
      <c r="Q76" s="31"/>
      <c r="R76" s="31"/>
      <c r="S76" s="31"/>
      <c r="T76" s="31"/>
    </row>
    <row r="85" spans="2:8">
      <c r="B85" s="31"/>
      <c r="C85" s="31"/>
      <c r="D85" s="31"/>
      <c r="E85" s="31"/>
      <c r="F85" s="31"/>
      <c r="G85" s="34"/>
      <c r="H85" s="34"/>
    </row>
    <row r="86" spans="2:8">
      <c r="B86" s="31"/>
      <c r="C86" s="31"/>
      <c r="D86" s="31"/>
      <c r="E86" s="31"/>
      <c r="F86" s="31"/>
      <c r="G86" s="34"/>
      <c r="H86" s="34"/>
    </row>
    <row r="87" spans="2:8">
      <c r="B87" s="31"/>
      <c r="C87" s="31"/>
      <c r="D87" s="31"/>
      <c r="E87" s="31"/>
      <c r="F87" s="31"/>
      <c r="G87" s="34"/>
      <c r="H87" s="34"/>
    </row>
    <row r="88" spans="2:8">
      <c r="B88" s="31"/>
      <c r="C88" s="31"/>
      <c r="D88" s="31"/>
      <c r="E88" s="31"/>
      <c r="F88" s="31"/>
      <c r="G88" s="34"/>
      <c r="H88" s="34"/>
    </row>
    <row r="89" spans="2:8">
      <c r="B89" s="31"/>
      <c r="C89" s="31"/>
      <c r="D89" s="31"/>
      <c r="E89" s="31"/>
      <c r="F89" s="31"/>
      <c r="G89" s="34"/>
      <c r="H89" s="34"/>
    </row>
    <row r="90" spans="2:8">
      <c r="B90" s="31"/>
      <c r="C90" s="31"/>
      <c r="D90" s="31"/>
      <c r="E90" s="31"/>
      <c r="F90" s="31"/>
      <c r="G90" s="34"/>
      <c r="H90" s="34"/>
    </row>
    <row r="91" spans="2:8">
      <c r="B91" s="31"/>
      <c r="C91" s="31"/>
      <c r="D91" s="31"/>
      <c r="E91" s="31"/>
      <c r="F91" s="31"/>
      <c r="G91" s="34"/>
      <c r="H91" s="34"/>
    </row>
    <row r="92" spans="2:8">
      <c r="B92" s="31"/>
      <c r="C92" s="31"/>
      <c r="D92" s="31"/>
      <c r="E92" s="31"/>
      <c r="F92" s="31"/>
      <c r="G92" s="34"/>
      <c r="H92" s="34"/>
    </row>
    <row r="93" spans="2:8">
      <c r="B93" s="31"/>
      <c r="C93" s="31"/>
      <c r="D93" s="31"/>
      <c r="E93" s="31"/>
      <c r="F93" s="31"/>
      <c r="G93" s="34"/>
      <c r="H93" s="34"/>
    </row>
    <row r="94" spans="2:8">
      <c r="B94" s="31"/>
      <c r="C94" s="31"/>
      <c r="D94" s="31"/>
      <c r="E94" s="31"/>
      <c r="F94" s="31"/>
      <c r="G94" s="34"/>
      <c r="H94" s="34"/>
    </row>
    <row r="95" spans="2:8">
      <c r="B95" s="31"/>
      <c r="C95" s="31"/>
      <c r="D95" s="31"/>
      <c r="E95" s="31"/>
      <c r="F95" s="31"/>
      <c r="G95" s="34"/>
      <c r="H95" s="34"/>
    </row>
  </sheetData>
  <sheetProtection password="8D63" sheet="1" formatCells="0" formatColumns="0" formatRows="0"/>
  <phoneticPr fontId="0" type="noConversion"/>
  <printOptions horizontalCentered="1" verticalCentered="1"/>
  <pageMargins left="0.25" right="0.25" top="0.25" bottom="0.25" header="0" footer="0"/>
  <pageSetup scale="63" orientation="portrait" verticalDpi="300" r:id="rId1"/>
  <headerFooter>
    <oddFooter>&amp;L&amp;8Template material is licensed under the Creative Commons License.&amp;C&amp;8http://creativecommons.org/licenses/by-nc-sa/3.0/legalcode&amp;R&amp;8Templates created by UMD Center for Economic Development, 
Jennifer Pontinen, Jenny Herman and Richard Braun.</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O53"/>
  <sheetViews>
    <sheetView zoomScale="85" zoomScaleNormal="85" workbookViewId="0">
      <selection activeCell="F21" sqref="F21"/>
    </sheetView>
  </sheetViews>
  <sheetFormatPr defaultColWidth="11.5546875" defaultRowHeight="14.25"/>
  <cols>
    <col min="1" max="1" width="23.88671875" style="88" customWidth="1"/>
    <col min="2" max="2" width="12.33203125" style="88" bestFit="1" customWidth="1"/>
    <col min="3" max="16384" width="11.5546875" style="88"/>
  </cols>
  <sheetData>
    <row r="1" spans="1:15" ht="18">
      <c r="A1" s="94" t="str">
        <f>'Sources &amp; Uses'!A1</f>
        <v>Company Name Here</v>
      </c>
      <c r="D1" s="216"/>
      <c r="E1" s="217"/>
    </row>
    <row r="2" spans="1:15" ht="15.75">
      <c r="A2" s="93" t="s">
        <v>95</v>
      </c>
      <c r="B2" s="93"/>
      <c r="C2" s="93"/>
      <c r="D2" s="93"/>
      <c r="E2" s="93"/>
      <c r="F2" s="93"/>
      <c r="G2" s="93"/>
      <c r="H2" s="93"/>
      <c r="I2" s="93"/>
      <c r="J2" s="93"/>
      <c r="K2" s="93"/>
      <c r="L2" s="93"/>
      <c r="M2" s="93"/>
      <c r="N2" s="93"/>
    </row>
    <row r="3" spans="1:15" ht="15.75">
      <c r="A3" s="99" t="str">
        <f>'YR 3 IS'!A3</f>
        <v>Year 3</v>
      </c>
      <c r="B3" s="93"/>
      <c r="C3" s="93"/>
      <c r="D3" s="93"/>
      <c r="E3" s="93"/>
      <c r="F3" s="93"/>
      <c r="G3" s="93"/>
      <c r="H3" s="93"/>
      <c r="I3" s="93"/>
      <c r="J3" s="93"/>
      <c r="K3" s="93"/>
      <c r="L3" s="93"/>
      <c r="M3" s="93"/>
      <c r="N3" s="93"/>
    </row>
    <row r="5" spans="1:15" ht="15.75">
      <c r="B5" s="92"/>
      <c r="C5" s="119" t="s">
        <v>7</v>
      </c>
      <c r="D5" s="119" t="s">
        <v>8</v>
      </c>
      <c r="E5" s="119" t="s">
        <v>9</v>
      </c>
      <c r="F5" s="119" t="s">
        <v>10</v>
      </c>
      <c r="G5" s="119" t="s">
        <v>11</v>
      </c>
      <c r="H5" s="119" t="s">
        <v>12</v>
      </c>
      <c r="I5" s="119" t="s">
        <v>13</v>
      </c>
      <c r="J5" s="119" t="s">
        <v>35</v>
      </c>
      <c r="K5" s="119" t="s">
        <v>3</v>
      </c>
      <c r="L5" s="119" t="s">
        <v>4</v>
      </c>
      <c r="M5" s="119" t="s">
        <v>5</v>
      </c>
      <c r="N5" s="119" t="s">
        <v>6</v>
      </c>
      <c r="O5" s="121" t="s">
        <v>14</v>
      </c>
    </row>
    <row r="6" spans="1:15">
      <c r="A6" s="88" t="str">
        <f>'YR 2 CF'!A6</f>
        <v>Net Income Before Taxes</v>
      </c>
      <c r="C6" s="149">
        <f>'YR 3 IS'!B53</f>
        <v>0</v>
      </c>
      <c r="D6" s="149">
        <f>'YR 3 IS'!C53</f>
        <v>0</v>
      </c>
      <c r="E6" s="149">
        <f>'YR 3 IS'!D53</f>
        <v>0</v>
      </c>
      <c r="F6" s="149">
        <f>'YR 3 IS'!E53</f>
        <v>0</v>
      </c>
      <c r="G6" s="149">
        <f>'YR 3 IS'!F53</f>
        <v>0</v>
      </c>
      <c r="H6" s="149">
        <f>'YR 3 IS'!G53</f>
        <v>0</v>
      </c>
      <c r="I6" s="149">
        <f>'YR 3 IS'!H53</f>
        <v>0</v>
      </c>
      <c r="J6" s="149">
        <f>'YR 3 IS'!I53</f>
        <v>0</v>
      </c>
      <c r="K6" s="149">
        <f>'YR 3 IS'!J53</f>
        <v>0</v>
      </c>
      <c r="L6" s="149">
        <f>'YR 3 IS'!K53</f>
        <v>0</v>
      </c>
      <c r="M6" s="149">
        <f>'YR 3 IS'!L53</f>
        <v>0</v>
      </c>
      <c r="N6" s="149">
        <f>'YR 3 IS'!M53</f>
        <v>0</v>
      </c>
      <c r="O6" s="149">
        <f>SUM(C6:N6)</f>
        <v>0</v>
      </c>
    </row>
    <row r="7" spans="1:15">
      <c r="A7" s="88" t="str">
        <f>'YR 2 CF'!A7</f>
        <v>Depreciation</v>
      </c>
      <c r="C7" s="149">
        <f>'YR 3 IS'!B18</f>
        <v>0</v>
      </c>
      <c r="D7" s="149">
        <f>'YR 3 IS'!C18</f>
        <v>0</v>
      </c>
      <c r="E7" s="149">
        <f>'YR 3 IS'!D18</f>
        <v>0</v>
      </c>
      <c r="F7" s="149">
        <f>'YR 3 IS'!E18</f>
        <v>0</v>
      </c>
      <c r="G7" s="149">
        <f>'YR 3 IS'!F18</f>
        <v>0</v>
      </c>
      <c r="H7" s="149">
        <f>'YR 3 IS'!G18</f>
        <v>0</v>
      </c>
      <c r="I7" s="149">
        <f>'YR 3 IS'!H18</f>
        <v>0</v>
      </c>
      <c r="J7" s="149">
        <f>'YR 3 IS'!I18</f>
        <v>0</v>
      </c>
      <c r="K7" s="149">
        <f>'YR 3 IS'!J18</f>
        <v>0</v>
      </c>
      <c r="L7" s="149">
        <f>'YR 3 IS'!K18</f>
        <v>0</v>
      </c>
      <c r="M7" s="149">
        <f>'YR 3 IS'!L18</f>
        <v>0</v>
      </c>
      <c r="N7" s="149">
        <f>'YR 3 IS'!M18</f>
        <v>0</v>
      </c>
      <c r="O7" s="149">
        <f t="shared" ref="O7:O18" si="0">SUM(C7:N7)</f>
        <v>0</v>
      </c>
    </row>
    <row r="8" spans="1:15">
      <c r="A8" s="88" t="str">
        <f>'YR 2 CF'!A8</f>
        <v>Amortization</v>
      </c>
      <c r="C8" s="149">
        <f>'YR 3 IS'!B16</f>
        <v>0</v>
      </c>
      <c r="D8" s="149">
        <f>'YR 3 IS'!C16</f>
        <v>0</v>
      </c>
      <c r="E8" s="149">
        <f>'YR 3 IS'!D16</f>
        <v>0</v>
      </c>
      <c r="F8" s="149">
        <f>'YR 3 IS'!E16</f>
        <v>0</v>
      </c>
      <c r="G8" s="149">
        <f>'YR 3 IS'!F16</f>
        <v>0</v>
      </c>
      <c r="H8" s="149">
        <f>'YR 3 IS'!G16</f>
        <v>0</v>
      </c>
      <c r="I8" s="149">
        <f>'YR 3 IS'!H16</f>
        <v>0</v>
      </c>
      <c r="J8" s="149">
        <f>'YR 3 IS'!I16</f>
        <v>0</v>
      </c>
      <c r="K8" s="149">
        <f>'YR 3 IS'!J16</f>
        <v>0</v>
      </c>
      <c r="L8" s="149">
        <f>'YR 3 IS'!K16</f>
        <v>0</v>
      </c>
      <c r="M8" s="149">
        <f>'YR 3 IS'!L16</f>
        <v>0</v>
      </c>
      <c r="N8" s="149">
        <f>'YR 3 IS'!M16</f>
        <v>0</v>
      </c>
      <c r="O8" s="149">
        <f t="shared" si="0"/>
        <v>0</v>
      </c>
    </row>
    <row r="9" spans="1:15">
      <c r="A9" s="88" t="str">
        <f>'YR 2 CF'!A9</f>
        <v>Accounts Receivable</v>
      </c>
      <c r="B9" s="89" t="s">
        <v>99</v>
      </c>
      <c r="C9" s="149">
        <f>'YR 3 BS'!C8-'YR 3 BS'!D8</f>
        <v>0</v>
      </c>
      <c r="D9" s="149">
        <f>'YR 3 BS'!D8-'YR 3 BS'!E8</f>
        <v>0</v>
      </c>
      <c r="E9" s="149">
        <f>'YR 3 BS'!E8-'YR 3 BS'!F8</f>
        <v>0</v>
      </c>
      <c r="F9" s="149">
        <f>'YR 3 BS'!F8-'YR 3 BS'!G8</f>
        <v>0</v>
      </c>
      <c r="G9" s="149">
        <f>'YR 3 BS'!G8-'YR 3 BS'!H8</f>
        <v>0</v>
      </c>
      <c r="H9" s="149">
        <f>'YR 3 BS'!H8-'YR 3 BS'!I8</f>
        <v>0</v>
      </c>
      <c r="I9" s="149">
        <f>'YR 3 BS'!I8-'YR 3 BS'!J8</f>
        <v>0</v>
      </c>
      <c r="J9" s="149">
        <f>'YR 3 BS'!J8-'YR 3 BS'!K8</f>
        <v>0</v>
      </c>
      <c r="K9" s="149">
        <f>'YR 3 BS'!K8-'YR 3 BS'!L8</f>
        <v>0</v>
      </c>
      <c r="L9" s="149">
        <f>'YR 3 BS'!L8-'YR 3 BS'!M8</f>
        <v>0</v>
      </c>
      <c r="M9" s="149">
        <f>'YR 3 BS'!M8-'YR 3 BS'!N8</f>
        <v>0</v>
      </c>
      <c r="N9" s="149">
        <f>'YR 3 BS'!N8-'YR 3 BS'!O8</f>
        <v>0</v>
      </c>
      <c r="O9" s="149">
        <f t="shared" si="0"/>
        <v>0</v>
      </c>
    </row>
    <row r="10" spans="1:15">
      <c r="A10" s="88" t="str">
        <f>'YR 2 CF'!A10</f>
        <v>Inventory</v>
      </c>
      <c r="B10" s="89" t="s">
        <v>99</v>
      </c>
      <c r="C10" s="190">
        <f>'YR 3 BS'!C10-'YR 3 BS'!D10</f>
        <v>0</v>
      </c>
      <c r="D10" s="190">
        <f>'YR 3 BS'!D10-'YR 3 BS'!E10</f>
        <v>0</v>
      </c>
      <c r="E10" s="190">
        <f>'YR 3 BS'!E10-'YR 3 BS'!F10</f>
        <v>0</v>
      </c>
      <c r="F10" s="190">
        <f>'YR 3 BS'!F10-'YR 3 BS'!G10</f>
        <v>0</v>
      </c>
      <c r="G10" s="190">
        <f>'YR 3 BS'!G10-'YR 3 BS'!H10</f>
        <v>0</v>
      </c>
      <c r="H10" s="190">
        <f>'YR 3 BS'!H10-'YR 3 BS'!I10</f>
        <v>0</v>
      </c>
      <c r="I10" s="190">
        <f>'YR 3 BS'!I10-'YR 3 BS'!J10</f>
        <v>0</v>
      </c>
      <c r="J10" s="190">
        <f>'YR 3 BS'!J10-'YR 3 BS'!K10</f>
        <v>0</v>
      </c>
      <c r="K10" s="190">
        <f>'YR 3 BS'!K10-'YR 3 BS'!L10</f>
        <v>0</v>
      </c>
      <c r="L10" s="190">
        <f>'YR 3 BS'!L10-'YR 3 BS'!M10</f>
        <v>0</v>
      </c>
      <c r="M10" s="190">
        <f>'YR 3 BS'!M10-'YR 3 BS'!N10</f>
        <v>0</v>
      </c>
      <c r="N10" s="190">
        <f>'YR 3 BS'!N10-'YR 3 BS'!O10</f>
        <v>0</v>
      </c>
      <c r="O10" s="149">
        <f t="shared" si="0"/>
        <v>0</v>
      </c>
    </row>
    <row r="11" spans="1:15">
      <c r="A11" s="88" t="str">
        <f>'YR 2 CF'!A11</f>
        <v>Notes Receivable</v>
      </c>
      <c r="B11" s="89" t="s">
        <v>99</v>
      </c>
      <c r="C11" s="221"/>
      <c r="D11" s="221"/>
      <c r="E11" s="221"/>
      <c r="F11" s="221"/>
      <c r="G11" s="221"/>
      <c r="H11" s="221"/>
      <c r="I11" s="221"/>
      <c r="J11" s="221"/>
      <c r="K11" s="221"/>
      <c r="L11" s="221"/>
      <c r="M11" s="221"/>
      <c r="N11" s="221"/>
      <c r="O11" s="149">
        <f t="shared" si="0"/>
        <v>0</v>
      </c>
    </row>
    <row r="12" spans="1:15">
      <c r="A12" s="88" t="str">
        <f>'YR 2 CF'!A12</f>
        <v>Other Current Assets</v>
      </c>
      <c r="B12" s="89" t="s">
        <v>99</v>
      </c>
      <c r="C12" s="221"/>
      <c r="D12" s="221"/>
      <c r="E12" s="221"/>
      <c r="F12" s="221"/>
      <c r="G12" s="221"/>
      <c r="H12" s="221"/>
      <c r="I12" s="221"/>
      <c r="J12" s="221"/>
      <c r="K12" s="221"/>
      <c r="L12" s="221"/>
      <c r="M12" s="221"/>
      <c r="N12" s="221"/>
      <c r="O12" s="149">
        <f t="shared" si="0"/>
        <v>0</v>
      </c>
    </row>
    <row r="13" spans="1:15">
      <c r="A13" s="88" t="str">
        <f>'YR 2 CF'!A13</f>
        <v>Accounts Payable</v>
      </c>
      <c r="B13" s="89" t="s">
        <v>103</v>
      </c>
      <c r="C13" s="149">
        <f>'YR 3 BS'!D40-'YR 3 BS'!C40</f>
        <v>0</v>
      </c>
      <c r="D13" s="149">
        <f>'YR 3 BS'!E40-'YR 3 BS'!D40</f>
        <v>0</v>
      </c>
      <c r="E13" s="149">
        <f>'YR 3 BS'!F40-'YR 3 BS'!E40</f>
        <v>0</v>
      </c>
      <c r="F13" s="149">
        <f>'YR 3 BS'!G40-'YR 3 BS'!F40</f>
        <v>0</v>
      </c>
      <c r="G13" s="149">
        <f>'YR 3 BS'!H40-'YR 3 BS'!G40</f>
        <v>0</v>
      </c>
      <c r="H13" s="149">
        <f>'YR 3 BS'!I40-'YR 3 BS'!H40</f>
        <v>0</v>
      </c>
      <c r="I13" s="149">
        <f>'YR 3 BS'!J40-'YR 3 BS'!I40</f>
        <v>0</v>
      </c>
      <c r="J13" s="149">
        <f>'YR 3 BS'!K40-'YR 3 BS'!J40</f>
        <v>0</v>
      </c>
      <c r="K13" s="149">
        <f>'YR 3 BS'!L40-'YR 3 BS'!K40</f>
        <v>0</v>
      </c>
      <c r="L13" s="149">
        <f>'YR 3 BS'!M40-'YR 3 BS'!L40</f>
        <v>0</v>
      </c>
      <c r="M13" s="149">
        <f>'YR 3 BS'!N40-'YR 3 BS'!M40</f>
        <v>0</v>
      </c>
      <c r="N13" s="149">
        <f>'YR 3 BS'!O40-'YR 3 BS'!N40</f>
        <v>0</v>
      </c>
      <c r="O13" s="149">
        <f t="shared" si="0"/>
        <v>0</v>
      </c>
    </row>
    <row r="14" spans="1:15">
      <c r="A14" s="88" t="str">
        <f>'YR 2 CF'!A14</f>
        <v>Accrued Payroll Tax Liabilities</v>
      </c>
      <c r="B14" s="89" t="s">
        <v>103</v>
      </c>
      <c r="C14" s="149">
        <f>'YR 3 BS'!D36-'YR 3 BS'!C36</f>
        <v>0</v>
      </c>
      <c r="D14" s="149">
        <f>'YR 3 BS'!E36-'YR 3 BS'!D36</f>
        <v>0</v>
      </c>
      <c r="E14" s="149">
        <f>'YR 3 BS'!F36-'YR 3 BS'!E36</f>
        <v>0</v>
      </c>
      <c r="F14" s="149">
        <f>'YR 3 BS'!G36-'YR 3 BS'!F36</f>
        <v>0</v>
      </c>
      <c r="G14" s="149">
        <f>'YR 3 BS'!H36-'YR 3 BS'!G36</f>
        <v>0</v>
      </c>
      <c r="H14" s="149">
        <f>'YR 3 BS'!I36-'YR 3 BS'!H36</f>
        <v>0</v>
      </c>
      <c r="I14" s="149">
        <f>'YR 3 BS'!J36-'YR 3 BS'!I36</f>
        <v>0</v>
      </c>
      <c r="J14" s="149">
        <f>'YR 3 BS'!K36-'YR 3 BS'!J36</f>
        <v>0</v>
      </c>
      <c r="K14" s="149">
        <f>'YR 3 BS'!L36-'YR 3 BS'!K36</f>
        <v>0</v>
      </c>
      <c r="L14" s="149">
        <f>'YR 3 BS'!M36-'YR 3 BS'!L36</f>
        <v>0</v>
      </c>
      <c r="M14" s="149">
        <f>'YR 3 BS'!N36-'YR 3 BS'!M36</f>
        <v>0</v>
      </c>
      <c r="N14" s="149">
        <f>'YR 3 BS'!O36-'YR 3 BS'!N36</f>
        <v>0</v>
      </c>
      <c r="O14" s="149">
        <f t="shared" si="0"/>
        <v>0</v>
      </c>
    </row>
    <row r="15" spans="1:15">
      <c r="A15" s="88" t="str">
        <f>'YR 2 CF'!A15</f>
        <v>Accrued Sales Tax Liabilities</v>
      </c>
      <c r="B15" s="89" t="s">
        <v>103</v>
      </c>
      <c r="C15" s="221"/>
      <c r="D15" s="221"/>
      <c r="E15" s="221"/>
      <c r="F15" s="221"/>
      <c r="G15" s="221"/>
      <c r="H15" s="221"/>
      <c r="I15" s="221"/>
      <c r="J15" s="221"/>
      <c r="K15" s="221"/>
      <c r="L15" s="221"/>
      <c r="M15" s="221"/>
      <c r="N15" s="221"/>
      <c r="O15" s="149">
        <f t="shared" si="0"/>
        <v>0</v>
      </c>
    </row>
    <row r="16" spans="1:15">
      <c r="A16" s="88" t="str">
        <f>'YR 2 CF'!A16</f>
        <v>Income Tax Payable</v>
      </c>
      <c r="B16" s="89" t="s">
        <v>103</v>
      </c>
      <c r="C16" s="221"/>
      <c r="D16" s="221"/>
      <c r="E16" s="221"/>
      <c r="F16" s="221"/>
      <c r="G16" s="221"/>
      <c r="H16" s="221"/>
      <c r="I16" s="221"/>
      <c r="J16" s="221"/>
      <c r="K16" s="221"/>
      <c r="L16" s="221"/>
      <c r="M16" s="221"/>
      <c r="N16" s="221"/>
      <c r="O16" s="149">
        <f t="shared" si="0"/>
        <v>0</v>
      </c>
    </row>
    <row r="17" spans="1:15">
      <c r="A17" s="88" t="str">
        <f>'YR 2 CF'!A17</f>
        <v>Other Current Liabilities</v>
      </c>
      <c r="B17" s="89" t="s">
        <v>103</v>
      </c>
      <c r="C17" s="221"/>
      <c r="D17" s="221"/>
      <c r="E17" s="221"/>
      <c r="F17" s="221"/>
      <c r="G17" s="221"/>
      <c r="H17" s="221"/>
      <c r="I17" s="221"/>
      <c r="J17" s="221"/>
      <c r="K17" s="221"/>
      <c r="L17" s="221"/>
      <c r="M17" s="221"/>
      <c r="N17" s="221"/>
      <c r="O17" s="149">
        <f t="shared" si="0"/>
        <v>0</v>
      </c>
    </row>
    <row r="18" spans="1:15">
      <c r="B18" s="89"/>
      <c r="C18" s="149"/>
      <c r="D18" s="149"/>
      <c r="E18" s="149"/>
      <c r="F18" s="149"/>
      <c r="G18" s="149"/>
      <c r="H18" s="149"/>
      <c r="I18" s="149"/>
      <c r="J18" s="149"/>
      <c r="K18" s="149"/>
      <c r="L18" s="149"/>
      <c r="M18" s="149"/>
      <c r="N18" s="149"/>
      <c r="O18" s="149">
        <f t="shared" si="0"/>
        <v>0</v>
      </c>
    </row>
    <row r="19" spans="1:15" ht="15">
      <c r="A19" s="122" t="s">
        <v>106</v>
      </c>
      <c r="B19" s="123"/>
      <c r="C19" s="150">
        <f t="shared" ref="C19:N19" si="1">SUM(C6:C17)</f>
        <v>0</v>
      </c>
      <c r="D19" s="150">
        <f t="shared" si="1"/>
        <v>0</v>
      </c>
      <c r="E19" s="150">
        <f t="shared" si="1"/>
        <v>0</v>
      </c>
      <c r="F19" s="150">
        <f t="shared" si="1"/>
        <v>0</v>
      </c>
      <c r="G19" s="150">
        <f t="shared" si="1"/>
        <v>0</v>
      </c>
      <c r="H19" s="150">
        <f t="shared" si="1"/>
        <v>0</v>
      </c>
      <c r="I19" s="150">
        <f t="shared" si="1"/>
        <v>0</v>
      </c>
      <c r="J19" s="150">
        <f t="shared" si="1"/>
        <v>0</v>
      </c>
      <c r="K19" s="150">
        <f t="shared" si="1"/>
        <v>0</v>
      </c>
      <c r="L19" s="150">
        <f t="shared" si="1"/>
        <v>0</v>
      </c>
      <c r="M19" s="150">
        <f t="shared" si="1"/>
        <v>0</v>
      </c>
      <c r="N19" s="150">
        <f t="shared" si="1"/>
        <v>0</v>
      </c>
      <c r="O19" s="150">
        <f>SUM(O6:O18)</f>
        <v>0</v>
      </c>
    </row>
    <row r="20" spans="1:15">
      <c r="B20" s="89"/>
      <c r="C20" s="149"/>
      <c r="D20" s="149"/>
      <c r="E20" s="149"/>
      <c r="F20" s="149"/>
      <c r="G20" s="149"/>
      <c r="H20" s="149"/>
      <c r="I20" s="149"/>
      <c r="J20" s="149"/>
      <c r="K20" s="149"/>
      <c r="L20" s="149"/>
      <c r="M20" s="149"/>
      <c r="N20" s="149"/>
      <c r="O20" s="149"/>
    </row>
    <row r="21" spans="1:15">
      <c r="A21" s="88" t="str">
        <f>'YR 2 CF'!A21</f>
        <v>Marketable Securities/LT</v>
      </c>
      <c r="B21" s="89" t="s">
        <v>99</v>
      </c>
      <c r="C21" s="221"/>
      <c r="D21" s="221"/>
      <c r="E21" s="221"/>
      <c r="F21" s="221"/>
      <c r="G21" s="221"/>
      <c r="H21" s="221"/>
      <c r="I21" s="221"/>
      <c r="J21" s="221"/>
      <c r="K21" s="221"/>
      <c r="L21" s="221"/>
      <c r="M21" s="221"/>
      <c r="N21" s="221"/>
      <c r="O21" s="149">
        <f>SUM(C21:N21)</f>
        <v>0</v>
      </c>
    </row>
    <row r="22" spans="1:15">
      <c r="A22" s="88" t="str">
        <f>'YR 2 CF'!A22</f>
        <v>Fixed Assets</v>
      </c>
      <c r="B22" s="89" t="s">
        <v>99</v>
      </c>
      <c r="C22" s="221"/>
      <c r="D22" s="221"/>
      <c r="E22" s="221"/>
      <c r="F22" s="221"/>
      <c r="G22" s="221"/>
      <c r="H22" s="221"/>
      <c r="I22" s="221"/>
      <c r="J22" s="221"/>
      <c r="K22" s="221"/>
      <c r="L22" s="221"/>
      <c r="M22" s="221"/>
      <c r="N22" s="221"/>
      <c r="O22" s="149">
        <f>SUM(C22:N22)</f>
        <v>0</v>
      </c>
    </row>
    <row r="23" spans="1:15">
      <c r="A23" s="88" t="str">
        <f>'YR 2 CF'!A23</f>
        <v>Intangible &amp; Other Assets</v>
      </c>
      <c r="B23" s="89" t="s">
        <v>99</v>
      </c>
      <c r="C23" s="221"/>
      <c r="D23" s="221"/>
      <c r="E23" s="221"/>
      <c r="F23" s="221"/>
      <c r="G23" s="221"/>
      <c r="H23" s="221"/>
      <c r="I23" s="221"/>
      <c r="J23" s="221"/>
      <c r="K23" s="221"/>
      <c r="L23" s="221"/>
      <c r="M23" s="221"/>
      <c r="N23" s="221"/>
      <c r="O23" s="149">
        <f>SUM(C23:N23)</f>
        <v>0</v>
      </c>
    </row>
    <row r="24" spans="1:15">
      <c r="B24" s="89"/>
      <c r="C24" s="149"/>
      <c r="D24" s="149"/>
      <c r="E24" s="149"/>
      <c r="F24" s="149"/>
      <c r="G24" s="149"/>
      <c r="H24" s="149"/>
      <c r="I24" s="149"/>
      <c r="J24" s="149"/>
      <c r="K24" s="149"/>
      <c r="L24" s="149"/>
      <c r="M24" s="149"/>
      <c r="N24" s="149"/>
      <c r="O24" s="149"/>
    </row>
    <row r="25" spans="1:15" ht="15">
      <c r="A25" s="122" t="s">
        <v>108</v>
      </c>
      <c r="B25" s="123"/>
      <c r="C25" s="150">
        <f t="shared" ref="C25:N25" si="2">SUM(C21:C23)</f>
        <v>0</v>
      </c>
      <c r="D25" s="150">
        <f t="shared" si="2"/>
        <v>0</v>
      </c>
      <c r="E25" s="150">
        <f t="shared" si="2"/>
        <v>0</v>
      </c>
      <c r="F25" s="150">
        <f t="shared" si="2"/>
        <v>0</v>
      </c>
      <c r="G25" s="150">
        <f t="shared" si="2"/>
        <v>0</v>
      </c>
      <c r="H25" s="150">
        <f t="shared" si="2"/>
        <v>0</v>
      </c>
      <c r="I25" s="150">
        <f t="shared" si="2"/>
        <v>0</v>
      </c>
      <c r="J25" s="150">
        <f t="shared" si="2"/>
        <v>0</v>
      </c>
      <c r="K25" s="150">
        <f t="shared" si="2"/>
        <v>0</v>
      </c>
      <c r="L25" s="150">
        <f t="shared" si="2"/>
        <v>0</v>
      </c>
      <c r="M25" s="150">
        <f t="shared" si="2"/>
        <v>0</v>
      </c>
      <c r="N25" s="150">
        <f t="shared" si="2"/>
        <v>0</v>
      </c>
      <c r="O25" s="150">
        <f>SUM(O21:O24)</f>
        <v>0</v>
      </c>
    </row>
    <row r="26" spans="1:15">
      <c r="B26" s="89"/>
      <c r="C26" s="149"/>
      <c r="D26" s="149"/>
      <c r="E26" s="149"/>
      <c r="F26" s="149"/>
      <c r="G26" s="149"/>
      <c r="H26" s="149"/>
      <c r="I26" s="149"/>
      <c r="J26" s="149"/>
      <c r="K26" s="149"/>
      <c r="L26" s="149"/>
      <c r="M26" s="149"/>
      <c r="N26" s="149"/>
      <c r="O26" s="149"/>
    </row>
    <row r="27" spans="1:15">
      <c r="A27" s="91" t="s">
        <v>109</v>
      </c>
      <c r="B27" s="89"/>
      <c r="C27" s="149">
        <f t="shared" ref="C27:O27" si="3">C19+C25</f>
        <v>0</v>
      </c>
      <c r="D27" s="149">
        <f t="shared" si="3"/>
        <v>0</v>
      </c>
      <c r="E27" s="149">
        <f t="shared" si="3"/>
        <v>0</v>
      </c>
      <c r="F27" s="149">
        <f t="shared" si="3"/>
        <v>0</v>
      </c>
      <c r="G27" s="149">
        <f t="shared" si="3"/>
        <v>0</v>
      </c>
      <c r="H27" s="149">
        <f t="shared" si="3"/>
        <v>0</v>
      </c>
      <c r="I27" s="149">
        <f t="shared" si="3"/>
        <v>0</v>
      </c>
      <c r="J27" s="149">
        <f t="shared" si="3"/>
        <v>0</v>
      </c>
      <c r="K27" s="149">
        <f t="shared" si="3"/>
        <v>0</v>
      </c>
      <c r="L27" s="149">
        <f t="shared" si="3"/>
        <v>0</v>
      </c>
      <c r="M27" s="149">
        <f t="shared" si="3"/>
        <v>0</v>
      </c>
      <c r="N27" s="149">
        <f t="shared" si="3"/>
        <v>0</v>
      </c>
      <c r="O27" s="149">
        <f t="shared" si="3"/>
        <v>0</v>
      </c>
    </row>
    <row r="28" spans="1:15">
      <c r="B28" s="89"/>
      <c r="C28" s="149"/>
      <c r="D28" s="149"/>
      <c r="E28" s="149"/>
      <c r="F28" s="149"/>
      <c r="G28" s="149"/>
      <c r="H28" s="149"/>
      <c r="I28" s="149"/>
      <c r="J28" s="149"/>
      <c r="K28" s="149"/>
      <c r="L28" s="149"/>
      <c r="M28" s="149"/>
      <c r="N28" s="149"/>
      <c r="O28" s="149"/>
    </row>
    <row r="29" spans="1:15">
      <c r="A29" s="88" t="str">
        <f>'YR 2 CF'!A29</f>
        <v>Note Payable - Bank (LOC)</v>
      </c>
      <c r="B29" s="89" t="s">
        <v>103</v>
      </c>
      <c r="C29" s="221"/>
      <c r="D29" s="221"/>
      <c r="E29" s="221"/>
      <c r="F29" s="221"/>
      <c r="G29" s="221"/>
      <c r="H29" s="221"/>
      <c r="I29" s="221"/>
      <c r="J29" s="221"/>
      <c r="K29" s="221"/>
      <c r="L29" s="221"/>
      <c r="M29" s="221"/>
      <c r="N29" s="221"/>
      <c r="O29" s="149">
        <f t="shared" ref="O29:O35" si="4">SUM(C29:N29)</f>
        <v>0</v>
      </c>
    </row>
    <row r="30" spans="1:15">
      <c r="A30" s="88" t="str">
        <f>'YR 2 CF'!A30</f>
        <v>Note Payable - Other</v>
      </c>
      <c r="B30" s="89" t="s">
        <v>103</v>
      </c>
      <c r="C30" s="359">
        <f>-'Existing Lines,Notes,CC Amorts'!K38</f>
        <v>0</v>
      </c>
      <c r="D30" s="359">
        <f>-'Existing Lines,Notes,CC Amorts'!K39</f>
        <v>0</v>
      </c>
      <c r="E30" s="359">
        <f>-'Existing Lines,Notes,CC Amorts'!K40</f>
        <v>0</v>
      </c>
      <c r="F30" s="359">
        <f>-'Existing Lines,Notes,CC Amorts'!K41</f>
        <v>0</v>
      </c>
      <c r="G30" s="359">
        <f>-'Existing Lines,Notes,CC Amorts'!K42</f>
        <v>0</v>
      </c>
      <c r="H30" s="359">
        <f>-'Existing Lines,Notes,CC Amorts'!K43</f>
        <v>0</v>
      </c>
      <c r="I30" s="359">
        <f>-'Existing Lines,Notes,CC Amorts'!K44</f>
        <v>0</v>
      </c>
      <c r="J30" s="359">
        <f>-'Existing Lines,Notes,CC Amorts'!K45</f>
        <v>0</v>
      </c>
      <c r="K30" s="359">
        <f>-'Existing Lines,Notes,CC Amorts'!K46</f>
        <v>0</v>
      </c>
      <c r="L30" s="359">
        <f>-'Existing Lines,Notes,CC Amorts'!K47</f>
        <v>0</v>
      </c>
      <c r="M30" s="359">
        <f>-'Existing Lines,Notes,CC Amorts'!K48</f>
        <v>0</v>
      </c>
      <c r="N30" s="359">
        <f>-'Existing Lines,Notes,CC Amorts'!K49</f>
        <v>0</v>
      </c>
      <c r="O30" s="149">
        <f t="shared" si="4"/>
        <v>0</v>
      </c>
    </row>
    <row r="31" spans="1:15">
      <c r="A31" s="88" t="str">
        <f>'YR 2 CF'!A31</f>
        <v>Long-Term Bank Debt</v>
      </c>
      <c r="B31" s="89" t="s">
        <v>103</v>
      </c>
      <c r="C31" s="190">
        <f>-'Loan Amortization 1'!D38-'Loan Amortization 2'!D38-'Loan Amortization 3'!D38-'Existing Loan Amortizations'!C38</f>
        <v>0</v>
      </c>
      <c r="D31" s="190">
        <f>-'Loan Amortization 1'!D39-'Loan Amortization 2'!D39-'Loan Amortization 3'!D39-'Existing Loan Amortizations'!C39</f>
        <v>0</v>
      </c>
      <c r="E31" s="190">
        <f>-'Loan Amortization 1'!D40-'Loan Amortization 2'!D40-'Loan Amortization 3'!D40-'Existing Loan Amortizations'!C40</f>
        <v>0</v>
      </c>
      <c r="F31" s="190">
        <f>-'Loan Amortization 1'!D41-'Loan Amortization 2'!D41-'Loan Amortization 3'!D41-'Existing Loan Amortizations'!C41</f>
        <v>0</v>
      </c>
      <c r="G31" s="190">
        <f>-'Loan Amortization 1'!D42-'Loan Amortization 2'!D42-'Loan Amortization 3'!D42-'Existing Loan Amortizations'!C42</f>
        <v>0</v>
      </c>
      <c r="H31" s="190">
        <f>-'Loan Amortization 1'!D43-'Loan Amortization 2'!D43-'Loan Amortization 3'!D43-'Existing Loan Amortizations'!C43</f>
        <v>0</v>
      </c>
      <c r="I31" s="190">
        <f>-'Loan Amortization 1'!D44-'Loan Amortization 2'!D44-'Loan Amortization 3'!D44-'Existing Loan Amortizations'!C44</f>
        <v>0</v>
      </c>
      <c r="J31" s="190">
        <f>-'Loan Amortization 1'!D45-'Loan Amortization 2'!D45-'Loan Amortization 3'!D45-'Existing Loan Amortizations'!C45</f>
        <v>0</v>
      </c>
      <c r="K31" s="190">
        <f>-'Loan Amortization 1'!D46-'Loan Amortization 2'!D46-'Loan Amortization 3'!D46-'Existing Loan Amortizations'!C46</f>
        <v>0</v>
      </c>
      <c r="L31" s="190">
        <f>-'Loan Amortization 1'!D47-'Loan Amortization 2'!D47-'Loan Amortization 3'!D47-'Existing Loan Amortizations'!C47</f>
        <v>0</v>
      </c>
      <c r="M31" s="190">
        <f>-'Loan Amortization 1'!D48-'Loan Amortization 2'!D48-'Loan Amortization 3'!D48-'Existing Loan Amortizations'!C48</f>
        <v>0</v>
      </c>
      <c r="N31" s="190">
        <f>-'Loan Amortization 1'!D49-'Loan Amortization 2'!D49-'Loan Amortization 3'!D49-'Existing Loan Amortizations'!C49</f>
        <v>0</v>
      </c>
      <c r="O31" s="149">
        <f t="shared" si="4"/>
        <v>0</v>
      </c>
    </row>
    <row r="32" spans="1:15">
      <c r="A32" s="88" t="str">
        <f>'YR 2 CF'!A32</f>
        <v>Long-Term Sub. Debt</v>
      </c>
      <c r="B32" s="89" t="s">
        <v>103</v>
      </c>
      <c r="C32" s="221"/>
      <c r="D32" s="221"/>
      <c r="E32" s="221"/>
      <c r="F32" s="221"/>
      <c r="G32" s="221"/>
      <c r="H32" s="221"/>
      <c r="I32" s="221"/>
      <c r="J32" s="221"/>
      <c r="K32" s="221"/>
      <c r="L32" s="221"/>
      <c r="M32" s="221"/>
      <c r="N32" s="221"/>
      <c r="O32" s="149">
        <f t="shared" si="4"/>
        <v>0</v>
      </c>
    </row>
    <row r="33" spans="1:15">
      <c r="A33" s="88" t="str">
        <f>'YR 2 CF'!A33</f>
        <v>Contributed Capital/Land</v>
      </c>
      <c r="B33" s="89" t="s">
        <v>103</v>
      </c>
      <c r="C33" s="221"/>
      <c r="D33" s="221"/>
      <c r="E33" s="221"/>
      <c r="F33" s="221"/>
      <c r="G33" s="221"/>
      <c r="H33" s="221"/>
      <c r="I33" s="221"/>
      <c r="J33" s="221"/>
      <c r="K33" s="221"/>
      <c r="L33" s="221"/>
      <c r="M33" s="221"/>
      <c r="N33" s="221"/>
      <c r="O33" s="149">
        <f t="shared" si="4"/>
        <v>0</v>
      </c>
    </row>
    <row r="34" spans="1:15">
      <c r="A34" s="88" t="str">
        <f>'YR 2 CF'!A34</f>
        <v>Owner Distributions</v>
      </c>
      <c r="B34" s="89" t="s">
        <v>99</v>
      </c>
      <c r="C34" s="221"/>
      <c r="D34" s="221"/>
      <c r="E34" s="221"/>
      <c r="F34" s="221"/>
      <c r="G34" s="221"/>
      <c r="H34" s="221"/>
      <c r="I34" s="221"/>
      <c r="J34" s="221"/>
      <c r="K34" s="221"/>
      <c r="L34" s="221"/>
      <c r="M34" s="221"/>
      <c r="N34" s="221"/>
      <c r="O34" s="149">
        <f t="shared" si="4"/>
        <v>0</v>
      </c>
    </row>
    <row r="35" spans="1:15">
      <c r="A35" s="88" t="str">
        <f>'YR 2 CF'!A35</f>
        <v>Adjustments to Ret. Earn.</v>
      </c>
      <c r="B35" s="89"/>
      <c r="C35" s="149"/>
      <c r="D35" s="149"/>
      <c r="E35" s="149"/>
      <c r="F35" s="149"/>
      <c r="G35" s="149"/>
      <c r="H35" s="149"/>
      <c r="I35" s="149"/>
      <c r="J35" s="149"/>
      <c r="K35" s="149"/>
      <c r="L35" s="149"/>
      <c r="M35" s="149"/>
      <c r="N35" s="149"/>
      <c r="O35" s="149">
        <f t="shared" si="4"/>
        <v>0</v>
      </c>
    </row>
    <row r="36" spans="1:15">
      <c r="B36" s="89"/>
      <c r="C36" s="149"/>
      <c r="D36" s="149"/>
      <c r="E36" s="149"/>
      <c r="F36" s="149"/>
      <c r="G36" s="149"/>
      <c r="H36" s="149"/>
      <c r="I36" s="149"/>
      <c r="J36" s="149"/>
      <c r="K36" s="149"/>
      <c r="L36" s="149"/>
      <c r="M36" s="149"/>
      <c r="N36" s="149"/>
      <c r="O36" s="149"/>
    </row>
    <row r="37" spans="1:15" ht="15">
      <c r="A37" s="122" t="s">
        <v>111</v>
      </c>
      <c r="B37" s="123"/>
      <c r="C37" s="150">
        <f t="shared" ref="C37:O37" si="5">SUM(C29:C35)</f>
        <v>0</v>
      </c>
      <c r="D37" s="150">
        <f t="shared" si="5"/>
        <v>0</v>
      </c>
      <c r="E37" s="150">
        <f t="shared" si="5"/>
        <v>0</v>
      </c>
      <c r="F37" s="150">
        <f t="shared" si="5"/>
        <v>0</v>
      </c>
      <c r="G37" s="150">
        <f t="shared" si="5"/>
        <v>0</v>
      </c>
      <c r="H37" s="150">
        <f t="shared" si="5"/>
        <v>0</v>
      </c>
      <c r="I37" s="150">
        <f t="shared" si="5"/>
        <v>0</v>
      </c>
      <c r="J37" s="150">
        <f t="shared" si="5"/>
        <v>0</v>
      </c>
      <c r="K37" s="150">
        <f t="shared" si="5"/>
        <v>0</v>
      </c>
      <c r="L37" s="150">
        <f t="shared" si="5"/>
        <v>0</v>
      </c>
      <c r="M37" s="150">
        <f t="shared" si="5"/>
        <v>0</v>
      </c>
      <c r="N37" s="150">
        <f t="shared" si="5"/>
        <v>0</v>
      </c>
      <c r="O37" s="150">
        <f t="shared" si="5"/>
        <v>0</v>
      </c>
    </row>
    <row r="38" spans="1:15">
      <c r="B38" s="89"/>
      <c r="C38" s="149"/>
      <c r="D38" s="149"/>
      <c r="E38" s="149"/>
      <c r="F38" s="149"/>
      <c r="G38" s="149"/>
      <c r="H38" s="149"/>
      <c r="I38" s="149"/>
      <c r="J38" s="149"/>
      <c r="K38" s="149"/>
      <c r="L38" s="149"/>
      <c r="M38" s="149"/>
      <c r="N38" s="149"/>
      <c r="O38" s="149"/>
    </row>
    <row r="39" spans="1:15" ht="15">
      <c r="A39" s="124" t="s">
        <v>95</v>
      </c>
      <c r="B39" s="125"/>
      <c r="C39" s="151">
        <f t="shared" ref="C39:O39" si="6">C37+C25+C19</f>
        <v>0</v>
      </c>
      <c r="D39" s="151">
        <f t="shared" si="6"/>
        <v>0</v>
      </c>
      <c r="E39" s="151">
        <f t="shared" si="6"/>
        <v>0</v>
      </c>
      <c r="F39" s="151">
        <f t="shared" si="6"/>
        <v>0</v>
      </c>
      <c r="G39" s="151">
        <f t="shared" si="6"/>
        <v>0</v>
      </c>
      <c r="H39" s="151">
        <f t="shared" si="6"/>
        <v>0</v>
      </c>
      <c r="I39" s="151">
        <f t="shared" si="6"/>
        <v>0</v>
      </c>
      <c r="J39" s="151">
        <f t="shared" si="6"/>
        <v>0</v>
      </c>
      <c r="K39" s="151">
        <f t="shared" si="6"/>
        <v>0</v>
      </c>
      <c r="L39" s="151">
        <f t="shared" si="6"/>
        <v>0</v>
      </c>
      <c r="M39" s="151">
        <f t="shared" si="6"/>
        <v>0</v>
      </c>
      <c r="N39" s="151">
        <f t="shared" si="6"/>
        <v>0</v>
      </c>
      <c r="O39" s="151">
        <f t="shared" si="6"/>
        <v>0</v>
      </c>
    </row>
    <row r="40" spans="1:15">
      <c r="B40" s="89"/>
      <c r="C40" s="149"/>
      <c r="D40" s="149"/>
      <c r="E40" s="149"/>
      <c r="F40" s="149"/>
      <c r="G40" s="149"/>
      <c r="H40" s="149"/>
      <c r="I40" s="149"/>
      <c r="J40" s="149"/>
      <c r="K40" s="149"/>
      <c r="L40" s="149"/>
      <c r="M40" s="149"/>
      <c r="N40" s="149"/>
      <c r="O40" s="149"/>
    </row>
    <row r="41" spans="1:15" ht="15">
      <c r="A41" s="90" t="s">
        <v>112</v>
      </c>
      <c r="B41" s="89"/>
      <c r="C41" s="228">
        <f>'YR 3 BS'!C7</f>
        <v>0</v>
      </c>
      <c r="D41" s="149">
        <f t="shared" ref="D41:N41" si="7">C45</f>
        <v>0</v>
      </c>
      <c r="E41" s="149">
        <f t="shared" si="7"/>
        <v>0</v>
      </c>
      <c r="F41" s="149">
        <f t="shared" si="7"/>
        <v>0</v>
      </c>
      <c r="G41" s="149">
        <f t="shared" si="7"/>
        <v>0</v>
      </c>
      <c r="H41" s="149">
        <f t="shared" si="7"/>
        <v>0</v>
      </c>
      <c r="I41" s="149">
        <f t="shared" si="7"/>
        <v>0</v>
      </c>
      <c r="J41" s="149">
        <f t="shared" si="7"/>
        <v>0</v>
      </c>
      <c r="K41" s="149">
        <f t="shared" si="7"/>
        <v>0</v>
      </c>
      <c r="L41" s="149">
        <f t="shared" si="7"/>
        <v>0</v>
      </c>
      <c r="M41" s="149">
        <f t="shared" si="7"/>
        <v>0</v>
      </c>
      <c r="N41" s="149">
        <f t="shared" si="7"/>
        <v>0</v>
      </c>
      <c r="O41" s="149"/>
    </row>
    <row r="42" spans="1:15">
      <c r="A42" s="88" t="s">
        <v>113</v>
      </c>
      <c r="B42" s="89"/>
      <c r="C42" s="149">
        <f t="shared" ref="C42:N42" si="8">C19</f>
        <v>0</v>
      </c>
      <c r="D42" s="149">
        <f t="shared" si="8"/>
        <v>0</v>
      </c>
      <c r="E42" s="149">
        <f t="shared" si="8"/>
        <v>0</v>
      </c>
      <c r="F42" s="149">
        <f t="shared" si="8"/>
        <v>0</v>
      </c>
      <c r="G42" s="149">
        <f t="shared" si="8"/>
        <v>0</v>
      </c>
      <c r="H42" s="149">
        <f t="shared" si="8"/>
        <v>0</v>
      </c>
      <c r="I42" s="149">
        <f t="shared" si="8"/>
        <v>0</v>
      </c>
      <c r="J42" s="149">
        <f t="shared" si="8"/>
        <v>0</v>
      </c>
      <c r="K42" s="149">
        <f t="shared" si="8"/>
        <v>0</v>
      </c>
      <c r="L42" s="149">
        <f t="shared" si="8"/>
        <v>0</v>
      </c>
      <c r="M42" s="149">
        <f t="shared" si="8"/>
        <v>0</v>
      </c>
      <c r="N42" s="149">
        <f t="shared" si="8"/>
        <v>0</v>
      </c>
      <c r="O42" s="149"/>
    </row>
    <row r="43" spans="1:15">
      <c r="A43" s="88" t="s">
        <v>114</v>
      </c>
      <c r="B43" s="89"/>
      <c r="C43" s="149">
        <f t="shared" ref="C43:N43" si="9">C25</f>
        <v>0</v>
      </c>
      <c r="D43" s="149">
        <f t="shared" si="9"/>
        <v>0</v>
      </c>
      <c r="E43" s="149">
        <f t="shared" si="9"/>
        <v>0</v>
      </c>
      <c r="F43" s="149">
        <f t="shared" si="9"/>
        <v>0</v>
      </c>
      <c r="G43" s="149">
        <f t="shared" si="9"/>
        <v>0</v>
      </c>
      <c r="H43" s="149">
        <f t="shared" si="9"/>
        <v>0</v>
      </c>
      <c r="I43" s="149">
        <f t="shared" si="9"/>
        <v>0</v>
      </c>
      <c r="J43" s="149">
        <f t="shared" si="9"/>
        <v>0</v>
      </c>
      <c r="K43" s="149">
        <f t="shared" si="9"/>
        <v>0</v>
      </c>
      <c r="L43" s="149">
        <f t="shared" si="9"/>
        <v>0</v>
      </c>
      <c r="M43" s="149">
        <f t="shared" si="9"/>
        <v>0</v>
      </c>
      <c r="N43" s="149">
        <f t="shared" si="9"/>
        <v>0</v>
      </c>
      <c r="O43" s="149"/>
    </row>
    <row r="44" spans="1:15">
      <c r="A44" s="88" t="s">
        <v>115</v>
      </c>
      <c r="B44" s="89"/>
      <c r="C44" s="149">
        <f t="shared" ref="C44:N44" si="10">C37</f>
        <v>0</v>
      </c>
      <c r="D44" s="149">
        <f t="shared" si="10"/>
        <v>0</v>
      </c>
      <c r="E44" s="149">
        <f t="shared" si="10"/>
        <v>0</v>
      </c>
      <c r="F44" s="149">
        <f t="shared" si="10"/>
        <v>0</v>
      </c>
      <c r="G44" s="149">
        <f t="shared" si="10"/>
        <v>0</v>
      </c>
      <c r="H44" s="149">
        <f t="shared" si="10"/>
        <v>0</v>
      </c>
      <c r="I44" s="149">
        <f t="shared" si="10"/>
        <v>0</v>
      </c>
      <c r="J44" s="149">
        <f t="shared" si="10"/>
        <v>0</v>
      </c>
      <c r="K44" s="149">
        <f t="shared" si="10"/>
        <v>0</v>
      </c>
      <c r="L44" s="149">
        <f t="shared" si="10"/>
        <v>0</v>
      </c>
      <c r="M44" s="149">
        <f t="shared" si="10"/>
        <v>0</v>
      </c>
      <c r="N44" s="149">
        <f t="shared" si="10"/>
        <v>0</v>
      </c>
      <c r="O44" s="149"/>
    </row>
    <row r="45" spans="1:15" ht="15">
      <c r="A45" s="90" t="s">
        <v>15</v>
      </c>
      <c r="B45" s="89"/>
      <c r="C45" s="149">
        <f t="shared" ref="C45:N45" si="11">SUM(C41:C44)</f>
        <v>0</v>
      </c>
      <c r="D45" s="149">
        <f t="shared" si="11"/>
        <v>0</v>
      </c>
      <c r="E45" s="149">
        <f t="shared" si="11"/>
        <v>0</v>
      </c>
      <c r="F45" s="149">
        <f t="shared" si="11"/>
        <v>0</v>
      </c>
      <c r="G45" s="149">
        <f t="shared" si="11"/>
        <v>0</v>
      </c>
      <c r="H45" s="149">
        <f t="shared" si="11"/>
        <v>0</v>
      </c>
      <c r="I45" s="149">
        <f t="shared" si="11"/>
        <v>0</v>
      </c>
      <c r="J45" s="149">
        <f t="shared" si="11"/>
        <v>0</v>
      </c>
      <c r="K45" s="149">
        <f t="shared" si="11"/>
        <v>0</v>
      </c>
      <c r="L45" s="149">
        <f t="shared" si="11"/>
        <v>0</v>
      </c>
      <c r="M45" s="149">
        <f t="shared" si="11"/>
        <v>0</v>
      </c>
      <c r="N45" s="149">
        <f t="shared" si="11"/>
        <v>0</v>
      </c>
      <c r="O45" s="149">
        <f>N45</f>
        <v>0</v>
      </c>
    </row>
    <row r="46" spans="1:15">
      <c r="B46" s="393" t="s">
        <v>378</v>
      </c>
      <c r="C46" s="363">
        <f>C45-'YR 3 BS'!D7</f>
        <v>0</v>
      </c>
      <c r="D46" s="363">
        <f>D45-'YR 3 BS'!E7</f>
        <v>0</v>
      </c>
      <c r="E46" s="363">
        <f>E45-'YR 3 BS'!F7</f>
        <v>0</v>
      </c>
      <c r="F46" s="363">
        <f>F45-'YR 3 BS'!G7</f>
        <v>0</v>
      </c>
      <c r="G46" s="363">
        <f>G45-'YR 3 BS'!H7</f>
        <v>0</v>
      </c>
      <c r="H46" s="363">
        <f>H45-'YR 3 BS'!I7</f>
        <v>0</v>
      </c>
      <c r="I46" s="363">
        <f>I45-'YR 3 BS'!J7</f>
        <v>0</v>
      </c>
      <c r="J46" s="363">
        <f>J45-'YR 3 BS'!K7</f>
        <v>0</v>
      </c>
      <c r="K46" s="363">
        <f>K45-'YR 3 BS'!L7</f>
        <v>0</v>
      </c>
      <c r="L46" s="363">
        <f>L45-'YR 3 BS'!M7</f>
        <v>0</v>
      </c>
      <c r="M46" s="363">
        <f>M45-'YR 3 BS'!N7</f>
        <v>0</v>
      </c>
      <c r="N46" s="363">
        <f>N45-'YR 3 BS'!O7</f>
        <v>0</v>
      </c>
    </row>
    <row r="47" spans="1:15">
      <c r="A47" s="52" t="s">
        <v>61</v>
      </c>
    </row>
    <row r="48" spans="1:15">
      <c r="A48" s="57" t="str">
        <f ca="1">CONCATENATE("The Small Business Development Center (SBDC) has prepared this financial statement as of ", TEXT($A$53,"mm/dd/yyyy")," based on information and assumptions provided by management.  Neither the SBDC nor its personnel are licensed by")</f>
        <v>The Small Business Development Center (SBDC) has prepared this financial statement as of 10/26/2020 based on information and assumptions provided by management.  Neither the SBDC nor its personnel are licensed by</v>
      </c>
    </row>
    <row r="49" spans="1:1">
      <c r="A49" s="57" t="s">
        <v>150</v>
      </c>
    </row>
    <row r="50" spans="1:1">
      <c r="A50" s="12"/>
    </row>
    <row r="53" spans="1:1">
      <c r="A53" s="167">
        <f ca="1">NOW()</f>
        <v>44130.433104398151</v>
      </c>
    </row>
  </sheetData>
  <sheetProtection password="8D63" sheet="1" formatCells="0" formatColumns="0" formatRows="0" insertColumns="0" insertRows="0"/>
  <printOptions horizontalCentered="1" verticalCentered="1"/>
  <pageMargins left="0.25" right="0.25" top="0.25" bottom="0.25" header="0" footer="0"/>
  <pageSetup scale="60" orientation="landscape" horizontalDpi="1200" verticalDpi="1200" r:id="rId1"/>
  <headerFooter>
    <oddFooter>&amp;L&amp;8Template material is licensed under the Creative Commons License.&amp;C&amp;8http://creativecommons.org/licenses/by-nc-sa/3.0/legalcode&amp;R&amp;8Templates created by UMD Center for Economic Development, 
Jennifer Pontinen, Jenny Herman and Richard Braun.</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P73"/>
  <sheetViews>
    <sheetView zoomScale="70" zoomScaleNormal="70" workbookViewId="0">
      <selection activeCell="P3" sqref="P3"/>
    </sheetView>
  </sheetViews>
  <sheetFormatPr defaultColWidth="8.6640625" defaultRowHeight="15"/>
  <cols>
    <col min="1" max="1" width="31.88671875" customWidth="1"/>
    <col min="2" max="2" width="4.6640625" customWidth="1"/>
    <col min="3" max="15" width="10.6640625" customWidth="1"/>
  </cols>
  <sheetData>
    <row r="1" spans="1:16" ht="18">
      <c r="A1" s="95" t="str">
        <f>'Sources &amp; Uses'!A1</f>
        <v>Company Name Here</v>
      </c>
      <c r="B1" s="15"/>
      <c r="C1" s="80"/>
      <c r="D1" s="17"/>
      <c r="G1" s="18"/>
    </row>
    <row r="2" spans="1:16" ht="18">
      <c r="A2" s="85" t="s">
        <v>250</v>
      </c>
      <c r="B2" s="15" t="s">
        <v>0</v>
      </c>
      <c r="C2" s="10"/>
      <c r="D2" s="15"/>
      <c r="E2" s="17"/>
      <c r="F2" s="18"/>
      <c r="G2" s="18"/>
    </row>
    <row r="3" spans="1:16" ht="18">
      <c r="A3" s="98" t="str">
        <f>'YR 3 CF'!A3</f>
        <v>Year 3</v>
      </c>
      <c r="B3" s="15"/>
      <c r="C3" s="353" t="str">
        <f>'YR 2 BS'!C3</f>
        <v>Est. Purchases</v>
      </c>
      <c r="D3" s="222"/>
      <c r="E3" s="222"/>
      <c r="F3" s="222"/>
      <c r="G3" s="222"/>
      <c r="H3" s="354"/>
      <c r="I3" s="354"/>
      <c r="J3" s="354"/>
      <c r="K3" s="354"/>
      <c r="L3" s="354"/>
      <c r="M3" s="354"/>
      <c r="N3" s="354"/>
      <c r="O3" s="354"/>
    </row>
    <row r="4" spans="1:16" ht="18">
      <c r="A4" s="14" t="s">
        <v>0</v>
      </c>
      <c r="B4" s="15"/>
      <c r="C4" s="100"/>
      <c r="D4" s="100"/>
      <c r="E4" s="15"/>
      <c r="F4" s="14"/>
      <c r="G4" s="14"/>
    </row>
    <row r="5" spans="1:16" ht="18">
      <c r="A5" s="14"/>
      <c r="B5" s="20" t="s">
        <v>0</v>
      </c>
      <c r="C5" s="203" t="s">
        <v>17</v>
      </c>
      <c r="D5" s="204">
        <v>40574</v>
      </c>
      <c r="E5" s="204">
        <v>40602</v>
      </c>
      <c r="F5" s="204">
        <v>40633</v>
      </c>
      <c r="G5" s="204">
        <v>40663</v>
      </c>
      <c r="H5" s="204">
        <v>40694</v>
      </c>
      <c r="I5" s="204">
        <v>40724</v>
      </c>
      <c r="J5" s="204">
        <v>40755</v>
      </c>
      <c r="K5" s="204">
        <v>40786</v>
      </c>
      <c r="L5" s="204">
        <v>40816</v>
      </c>
      <c r="M5" s="204">
        <v>40847</v>
      </c>
      <c r="N5" s="204">
        <v>40877</v>
      </c>
      <c r="O5" s="204">
        <v>40908</v>
      </c>
    </row>
    <row r="6" spans="1:16" ht="18">
      <c r="A6" s="76" t="s">
        <v>18</v>
      </c>
      <c r="B6" s="15" t="s">
        <v>0</v>
      </c>
      <c r="C6" s="14"/>
      <c r="D6" s="14"/>
      <c r="E6" s="14"/>
      <c r="F6" s="14"/>
      <c r="G6" s="205"/>
      <c r="H6" s="191"/>
      <c r="I6" s="191"/>
    </row>
    <row r="7" spans="1:16" ht="18">
      <c r="A7" t="str">
        <f>'YR 2 BS'!A7</f>
        <v xml:space="preserve">    Cash</v>
      </c>
      <c r="B7" s="22" t="s">
        <v>0</v>
      </c>
      <c r="C7" s="159">
        <f>'YR 2 BS'!O7</f>
        <v>0</v>
      </c>
      <c r="D7" s="154">
        <f>D66-D26-D19-D11-D10-D9-D8</f>
        <v>0</v>
      </c>
      <c r="E7" s="154">
        <f t="shared" ref="E7:O7" si="0">E66-E26-E19-E11-E10-E9-E8</f>
        <v>0</v>
      </c>
      <c r="F7" s="154">
        <f t="shared" si="0"/>
        <v>0</v>
      </c>
      <c r="G7" s="154">
        <f t="shared" si="0"/>
        <v>0</v>
      </c>
      <c r="H7" s="154">
        <f t="shared" si="0"/>
        <v>0</v>
      </c>
      <c r="I7" s="154">
        <f t="shared" si="0"/>
        <v>0</v>
      </c>
      <c r="J7" s="154">
        <f t="shared" si="0"/>
        <v>0</v>
      </c>
      <c r="K7" s="154">
        <f t="shared" si="0"/>
        <v>0</v>
      </c>
      <c r="L7" s="154">
        <f t="shared" si="0"/>
        <v>0</v>
      </c>
      <c r="M7" s="154">
        <f t="shared" si="0"/>
        <v>0</v>
      </c>
      <c r="N7" s="154">
        <f t="shared" si="0"/>
        <v>0</v>
      </c>
      <c r="O7" s="154">
        <f t="shared" si="0"/>
        <v>0</v>
      </c>
      <c r="P7" s="312"/>
    </row>
    <row r="8" spans="1:16" ht="18">
      <c r="A8" t="str">
        <f>'YR 2 BS'!A8</f>
        <v xml:space="preserve">    Accounts Receivable</v>
      </c>
      <c r="B8" s="22"/>
      <c r="C8" s="159">
        <f>'YR 2 BS'!O8</f>
        <v>0</v>
      </c>
      <c r="D8" s="154">
        <f>('YR 3 IS'!$M$2/30)*'YR 3 IS'!B9</f>
        <v>0</v>
      </c>
      <c r="E8" s="154">
        <f>('YR 3 IS'!$M$2/30)*'YR 3 IS'!C9</f>
        <v>0</v>
      </c>
      <c r="F8" s="154">
        <f>('YR 3 IS'!$M$2/30)*'YR 3 IS'!D9</f>
        <v>0</v>
      </c>
      <c r="G8" s="154">
        <f>('YR 3 IS'!$M$2/30)*'YR 3 IS'!E9</f>
        <v>0</v>
      </c>
      <c r="H8" s="154">
        <f>('YR 3 IS'!$M$2/30)*'YR 3 IS'!F9</f>
        <v>0</v>
      </c>
      <c r="I8" s="154">
        <f>('YR 3 IS'!$M$2/30)*'YR 3 IS'!G9</f>
        <v>0</v>
      </c>
      <c r="J8" s="154">
        <f>('YR 3 IS'!$M$2/30)*'YR 3 IS'!H9</f>
        <v>0</v>
      </c>
      <c r="K8" s="154">
        <f>('YR 3 IS'!$M$2/30)*'YR 3 IS'!I9</f>
        <v>0</v>
      </c>
      <c r="L8" s="154">
        <f>('YR 3 IS'!$M$2/30)*'YR 3 IS'!J9</f>
        <v>0</v>
      </c>
      <c r="M8" s="154">
        <f>('YR 3 IS'!$M$2/30)*'YR 3 IS'!K9</f>
        <v>0</v>
      </c>
      <c r="N8" s="154">
        <f>('YR 3 IS'!$M$2/30)*'YR 3 IS'!L9</f>
        <v>0</v>
      </c>
      <c r="O8" s="154">
        <f>('YR 3 IS'!$M$2/30)*'YR 3 IS'!M9</f>
        <v>0</v>
      </c>
      <c r="P8" s="312"/>
    </row>
    <row r="9" spans="1:16" ht="18">
      <c r="A9" t="str">
        <f>'YR 2 BS'!A9</f>
        <v xml:space="preserve">    Notes Receivable</v>
      </c>
      <c r="B9" s="22"/>
      <c r="C9" s="159">
        <f>'YR 2 BS'!O9</f>
        <v>0</v>
      </c>
      <c r="D9" s="154">
        <f>C9-'YR 3 CF'!C11</f>
        <v>0</v>
      </c>
      <c r="E9" s="154">
        <f>D9-'YR 3 CF'!D11</f>
        <v>0</v>
      </c>
      <c r="F9" s="154">
        <f>E9-'YR 3 CF'!E11</f>
        <v>0</v>
      </c>
      <c r="G9" s="154">
        <f>F9-'YR 3 CF'!F11</f>
        <v>0</v>
      </c>
      <c r="H9" s="154">
        <f>G9-'YR 3 CF'!G11</f>
        <v>0</v>
      </c>
      <c r="I9" s="154">
        <f>H9-'YR 3 CF'!H11</f>
        <v>0</v>
      </c>
      <c r="J9" s="154">
        <f>I9-'YR 3 CF'!I11</f>
        <v>0</v>
      </c>
      <c r="K9" s="154">
        <f>J9-'YR 3 CF'!J11</f>
        <v>0</v>
      </c>
      <c r="L9" s="154">
        <f>K9-'YR 3 CF'!K11</f>
        <v>0</v>
      </c>
      <c r="M9" s="154">
        <f>L9-'YR 3 CF'!L11</f>
        <v>0</v>
      </c>
      <c r="N9" s="154">
        <f>M9-'YR 3 CF'!M11</f>
        <v>0</v>
      </c>
      <c r="O9" s="154">
        <f>N9-'YR 3 CF'!N11</f>
        <v>0</v>
      </c>
      <c r="P9" s="312"/>
    </row>
    <row r="10" spans="1:16" ht="18">
      <c r="A10" t="str">
        <f>'YR 2 BS'!A10</f>
        <v xml:space="preserve">    Inventory</v>
      </c>
      <c r="B10" s="22"/>
      <c r="C10" s="159">
        <f>'YR 2 BS'!O10</f>
        <v>0</v>
      </c>
      <c r="D10" s="154">
        <f>C10-'YR 3 IS'!B10+D3</f>
        <v>0</v>
      </c>
      <c r="E10" s="154">
        <f>D10-'YR 3 IS'!C10+E3</f>
        <v>0</v>
      </c>
      <c r="F10" s="154">
        <f>E10-'YR 3 IS'!D10+F3</f>
        <v>0</v>
      </c>
      <c r="G10" s="154">
        <f>F10-'YR 3 IS'!E10+G3</f>
        <v>0</v>
      </c>
      <c r="H10" s="154">
        <f>G10-'YR 3 IS'!F10+H3</f>
        <v>0</v>
      </c>
      <c r="I10" s="154">
        <f>H10-'YR 3 IS'!G10+I3</f>
        <v>0</v>
      </c>
      <c r="J10" s="154">
        <f>I10-'YR 3 IS'!H10+J3</f>
        <v>0</v>
      </c>
      <c r="K10" s="154">
        <f>J10-'YR 3 IS'!I10+K3</f>
        <v>0</v>
      </c>
      <c r="L10" s="154">
        <f>K10-'YR 3 IS'!J10+L3</f>
        <v>0</v>
      </c>
      <c r="M10" s="154">
        <f>L10-'YR 3 IS'!K10+M3</f>
        <v>0</v>
      </c>
      <c r="N10" s="154">
        <f>M10-'YR 3 IS'!L10+N3</f>
        <v>0</v>
      </c>
      <c r="O10" s="154">
        <f>N10-'YR 3 IS'!M10+O3</f>
        <v>0</v>
      </c>
      <c r="P10" s="312"/>
    </row>
    <row r="11" spans="1:16" ht="18">
      <c r="A11" t="str">
        <f>'YR 2 BS'!A11</f>
        <v xml:space="preserve">    Other Current Assets</v>
      </c>
      <c r="B11" s="22"/>
      <c r="C11" s="159">
        <f>'YR 2 BS'!O11</f>
        <v>0</v>
      </c>
      <c r="D11" s="154">
        <f>C11-'YR 3 CF'!C12</f>
        <v>0</v>
      </c>
      <c r="E11" s="154">
        <f>D11-'YR 3 CF'!D12</f>
        <v>0</v>
      </c>
      <c r="F11" s="154">
        <f>E11-'YR 3 CF'!E12</f>
        <v>0</v>
      </c>
      <c r="G11" s="154">
        <f>F11-'YR 3 CF'!F12</f>
        <v>0</v>
      </c>
      <c r="H11" s="154">
        <f>G11-'YR 3 CF'!G12</f>
        <v>0</v>
      </c>
      <c r="I11" s="154">
        <f>H11-'YR 3 CF'!H12</f>
        <v>0</v>
      </c>
      <c r="J11" s="154">
        <f>I11-'YR 3 CF'!I12</f>
        <v>0</v>
      </c>
      <c r="K11" s="154">
        <f>J11-'YR 3 CF'!J12</f>
        <v>0</v>
      </c>
      <c r="L11" s="154">
        <f>K11-'YR 3 CF'!K12</f>
        <v>0</v>
      </c>
      <c r="M11" s="154">
        <f>L11-'YR 3 CF'!L12</f>
        <v>0</v>
      </c>
      <c r="N11" s="154">
        <f>M11-'YR 3 CF'!M12</f>
        <v>0</v>
      </c>
      <c r="O11" s="154">
        <f>N11-'YR 3 CF'!N12</f>
        <v>0</v>
      </c>
      <c r="P11" s="312"/>
    </row>
    <row r="12" spans="1:16" ht="18">
      <c r="B12" s="19" t="s">
        <v>0</v>
      </c>
      <c r="C12" s="207" t="s">
        <v>1</v>
      </c>
      <c r="D12" s="207" t="s">
        <v>1</v>
      </c>
      <c r="E12" s="207" t="s">
        <v>1</v>
      </c>
      <c r="F12" s="207" t="s">
        <v>1</v>
      </c>
      <c r="G12" s="207" t="s">
        <v>1</v>
      </c>
      <c r="H12" s="207" t="s">
        <v>1</v>
      </c>
      <c r="I12" s="207" t="s">
        <v>1</v>
      </c>
      <c r="J12" s="207" t="s">
        <v>1</v>
      </c>
      <c r="K12" s="207" t="s">
        <v>1</v>
      </c>
      <c r="L12" s="207" t="s">
        <v>1</v>
      </c>
      <c r="M12" s="207" t="s">
        <v>1</v>
      </c>
      <c r="N12" s="207" t="s">
        <v>1</v>
      </c>
      <c r="O12" s="207" t="s">
        <v>1</v>
      </c>
      <c r="P12" s="312"/>
    </row>
    <row r="13" spans="1:16" ht="18">
      <c r="A13" s="14" t="s">
        <v>19</v>
      </c>
      <c r="B13" s="23"/>
      <c r="C13" s="159">
        <f>SUM(C7:C11)</f>
        <v>0</v>
      </c>
      <c r="D13" s="154">
        <f t="shared" ref="D13:O13" si="1">SUM(D7:D11)</f>
        <v>0</v>
      </c>
      <c r="E13" s="154">
        <f t="shared" si="1"/>
        <v>0</v>
      </c>
      <c r="F13" s="154">
        <f t="shared" si="1"/>
        <v>0</v>
      </c>
      <c r="G13" s="154">
        <f t="shared" si="1"/>
        <v>0</v>
      </c>
      <c r="H13" s="154">
        <f t="shared" si="1"/>
        <v>0</v>
      </c>
      <c r="I13" s="154">
        <f t="shared" si="1"/>
        <v>0</v>
      </c>
      <c r="J13" s="154">
        <f t="shared" si="1"/>
        <v>0</v>
      </c>
      <c r="K13" s="154">
        <f t="shared" si="1"/>
        <v>0</v>
      </c>
      <c r="L13" s="154">
        <f t="shared" si="1"/>
        <v>0</v>
      </c>
      <c r="M13" s="154">
        <f t="shared" si="1"/>
        <v>0</v>
      </c>
      <c r="N13" s="154">
        <f t="shared" si="1"/>
        <v>0</v>
      </c>
      <c r="O13" s="154">
        <f t="shared" si="1"/>
        <v>0</v>
      </c>
      <c r="P13" s="312"/>
    </row>
    <row r="14" spans="1:16" ht="18">
      <c r="A14" s="14"/>
      <c r="B14" s="23"/>
      <c r="C14" s="159"/>
      <c r="D14" s="154"/>
      <c r="E14" s="159"/>
      <c r="F14" s="159"/>
      <c r="G14" s="159"/>
      <c r="H14" s="206"/>
      <c r="I14" s="206"/>
      <c r="P14" s="312"/>
    </row>
    <row r="15" spans="1:16" ht="18">
      <c r="A15" s="76" t="s">
        <v>20</v>
      </c>
      <c r="B15" s="23"/>
      <c r="C15" s="158"/>
      <c r="D15" s="11"/>
      <c r="E15" s="157"/>
      <c r="F15" s="157"/>
      <c r="G15" s="206"/>
      <c r="H15" s="206"/>
      <c r="I15" s="206"/>
      <c r="P15" s="312"/>
    </row>
    <row r="16" spans="1:16" ht="18">
      <c r="A16" t="str">
        <f>'YR 2 BS'!A16</f>
        <v xml:space="preserve">     Equipment/Land/Buildings</v>
      </c>
      <c r="B16" s="23"/>
      <c r="C16" s="159">
        <f>'YR 2 BS'!O16</f>
        <v>0</v>
      </c>
      <c r="D16" s="154">
        <f>C16-'YR 3 CF'!C22</f>
        <v>0</v>
      </c>
      <c r="E16" s="154">
        <f>D16-'YR 3 CF'!D22</f>
        <v>0</v>
      </c>
      <c r="F16" s="154">
        <f>E16-'YR 3 CF'!E22</f>
        <v>0</v>
      </c>
      <c r="G16" s="154">
        <f>F16-'YR 3 CF'!F22</f>
        <v>0</v>
      </c>
      <c r="H16" s="154">
        <f>G16-'YR 3 CF'!G22</f>
        <v>0</v>
      </c>
      <c r="I16" s="154">
        <f>H16-'YR 3 CF'!H22</f>
        <v>0</v>
      </c>
      <c r="J16" s="154">
        <f>I16-'YR 3 CF'!I22</f>
        <v>0</v>
      </c>
      <c r="K16" s="154">
        <f>J16-'YR 3 CF'!J22</f>
        <v>0</v>
      </c>
      <c r="L16" s="154">
        <f>K16-'YR 3 CF'!K22</f>
        <v>0</v>
      </c>
      <c r="M16" s="154">
        <f>L16-'YR 3 CF'!L22</f>
        <v>0</v>
      </c>
      <c r="N16" s="154">
        <f>M16-'YR 3 CF'!M22</f>
        <v>0</v>
      </c>
      <c r="O16" s="154">
        <f>N16-'YR 3 CF'!N22</f>
        <v>0</v>
      </c>
      <c r="P16" s="312"/>
    </row>
    <row r="17" spans="1:16" ht="18">
      <c r="A17" t="str">
        <f>'YR 2 BS'!A17</f>
        <v xml:space="preserve">       Less: Accumulated Depreciation</v>
      </c>
      <c r="B17" s="23"/>
      <c r="C17" s="159">
        <f>'YR 2 BS'!O17</f>
        <v>0</v>
      </c>
      <c r="D17" s="154">
        <f>C17-'YR 3 IS'!B18</f>
        <v>0</v>
      </c>
      <c r="E17" s="154">
        <f>D17-'YR 3 IS'!C18</f>
        <v>0</v>
      </c>
      <c r="F17" s="154">
        <f>E17-'YR 3 IS'!D18</f>
        <v>0</v>
      </c>
      <c r="G17" s="154">
        <f>F17-'YR 3 IS'!E18</f>
        <v>0</v>
      </c>
      <c r="H17" s="154">
        <f>G17-'YR 3 IS'!F18</f>
        <v>0</v>
      </c>
      <c r="I17" s="154">
        <f>H17-'YR 3 IS'!G18</f>
        <v>0</v>
      </c>
      <c r="J17" s="154">
        <f>I17-'YR 3 IS'!H18</f>
        <v>0</v>
      </c>
      <c r="K17" s="154">
        <f>J17-'YR 3 IS'!I18</f>
        <v>0</v>
      </c>
      <c r="L17" s="154">
        <f>K17-'YR 3 IS'!J18</f>
        <v>0</v>
      </c>
      <c r="M17" s="154">
        <f>L17-'YR 3 IS'!K18</f>
        <v>0</v>
      </c>
      <c r="N17" s="154">
        <f>M17-'YR 3 IS'!L18</f>
        <v>0</v>
      </c>
      <c r="O17" s="154">
        <f>N17-'YR 3 IS'!M18</f>
        <v>0</v>
      </c>
      <c r="P17" s="313"/>
    </row>
    <row r="18" spans="1:16" ht="18">
      <c r="A18" s="14"/>
      <c r="B18" s="25" t="s">
        <v>0</v>
      </c>
      <c r="C18" s="207" t="s">
        <v>1</v>
      </c>
      <c r="D18" s="21" t="s">
        <v>1</v>
      </c>
      <c r="E18" s="207" t="s">
        <v>1</v>
      </c>
      <c r="F18" s="21" t="s">
        <v>1</v>
      </c>
      <c r="G18" s="207" t="s">
        <v>1</v>
      </c>
      <c r="H18" s="21" t="s">
        <v>1</v>
      </c>
      <c r="I18" s="207" t="s">
        <v>1</v>
      </c>
      <c r="J18" s="21" t="s">
        <v>1</v>
      </c>
      <c r="K18" s="21" t="s">
        <v>1</v>
      </c>
      <c r="L18" s="21" t="s">
        <v>1</v>
      </c>
      <c r="M18" s="21" t="s">
        <v>1</v>
      </c>
      <c r="N18" s="21" t="s">
        <v>1</v>
      </c>
      <c r="O18" s="21" t="s">
        <v>1</v>
      </c>
      <c r="P18" s="312"/>
    </row>
    <row r="19" spans="1:16" ht="18">
      <c r="A19" s="14" t="s">
        <v>21</v>
      </c>
      <c r="B19" s="15"/>
      <c r="C19" s="159">
        <f>SUM(C16:C17)</f>
        <v>0</v>
      </c>
      <c r="D19" s="154">
        <f t="shared" ref="D19:O19" si="2">SUM(D16:D17)</f>
        <v>0</v>
      </c>
      <c r="E19" s="154">
        <f t="shared" si="2"/>
        <v>0</v>
      </c>
      <c r="F19" s="154">
        <f t="shared" si="2"/>
        <v>0</v>
      </c>
      <c r="G19" s="154">
        <f t="shared" si="2"/>
        <v>0</v>
      </c>
      <c r="H19" s="154">
        <f t="shared" si="2"/>
        <v>0</v>
      </c>
      <c r="I19" s="154">
        <f t="shared" si="2"/>
        <v>0</v>
      </c>
      <c r="J19" s="154">
        <f t="shared" si="2"/>
        <v>0</v>
      </c>
      <c r="K19" s="154">
        <f t="shared" si="2"/>
        <v>0</v>
      </c>
      <c r="L19" s="154">
        <f t="shared" si="2"/>
        <v>0</v>
      </c>
      <c r="M19" s="154">
        <f t="shared" si="2"/>
        <v>0</v>
      </c>
      <c r="N19" s="154">
        <f t="shared" si="2"/>
        <v>0</v>
      </c>
      <c r="O19" s="154">
        <f t="shared" si="2"/>
        <v>0</v>
      </c>
      <c r="P19" s="312"/>
    </row>
    <row r="20" spans="1:16" ht="18">
      <c r="A20" s="14"/>
      <c r="B20" s="15"/>
      <c r="C20" s="159"/>
      <c r="D20" s="154"/>
      <c r="E20" s="159"/>
      <c r="F20" s="159"/>
      <c r="G20" s="159"/>
      <c r="H20" s="206"/>
      <c r="I20" s="206"/>
      <c r="P20" s="312"/>
    </row>
    <row r="21" spans="1:16" ht="18">
      <c r="A21" s="76" t="s">
        <v>82</v>
      </c>
      <c r="B21" s="15"/>
      <c r="C21" s="159"/>
      <c r="D21" s="154"/>
      <c r="E21" s="159"/>
      <c r="F21" s="159"/>
      <c r="G21" s="159"/>
      <c r="H21" s="206"/>
      <c r="I21" s="206"/>
      <c r="P21" s="312"/>
    </row>
    <row r="22" spans="1:16" ht="18">
      <c r="A22" t="str">
        <f>'YR 2 BS'!A22</f>
        <v xml:space="preserve">     Marketable Securities (Long-Term)</v>
      </c>
      <c r="B22" s="15"/>
      <c r="C22" s="159">
        <f>'YR 2 BS'!O22</f>
        <v>0</v>
      </c>
      <c r="D22" s="154">
        <f>C22-'YR 3 CF'!C21</f>
        <v>0</v>
      </c>
      <c r="E22" s="154">
        <f>D22-'YR 3 CF'!D21</f>
        <v>0</v>
      </c>
      <c r="F22" s="154">
        <f>E22-'YR 3 CF'!E21</f>
        <v>0</v>
      </c>
      <c r="G22" s="154">
        <f>F22-'YR 3 CF'!F21</f>
        <v>0</v>
      </c>
      <c r="H22" s="154">
        <f>G22-'YR 3 CF'!G21</f>
        <v>0</v>
      </c>
      <c r="I22" s="154">
        <f>H22-'YR 3 CF'!H21</f>
        <v>0</v>
      </c>
      <c r="J22" s="154">
        <f>I22-'YR 3 CF'!I21</f>
        <v>0</v>
      </c>
      <c r="K22" s="154">
        <f>J22-'YR 3 CF'!J21</f>
        <v>0</v>
      </c>
      <c r="L22" s="154">
        <f>K22-'YR 3 CF'!K21</f>
        <v>0</v>
      </c>
      <c r="M22" s="154">
        <f>L22-'YR 3 CF'!L21</f>
        <v>0</v>
      </c>
      <c r="N22" s="154">
        <f>M22-'YR 3 CF'!M21</f>
        <v>0</v>
      </c>
      <c r="O22" s="154">
        <f>N22-'YR 3 CF'!N21</f>
        <v>0</v>
      </c>
      <c r="P22" s="312"/>
    </row>
    <row r="23" spans="1:16" ht="18">
      <c r="A23" t="str">
        <f>'YR 2 BS'!A23</f>
        <v xml:space="preserve">     Intangibles (Start-Up Costs/Goodwill/Etc.)</v>
      </c>
      <c r="B23" s="15"/>
      <c r="C23" s="159">
        <f>'YR 2 BS'!O23</f>
        <v>0</v>
      </c>
      <c r="D23" s="154">
        <f>C23-'YR 3 CF'!C23</f>
        <v>0</v>
      </c>
      <c r="E23" s="154">
        <f>D23-'YR 3 CF'!D23</f>
        <v>0</v>
      </c>
      <c r="F23" s="154">
        <f>E23-'YR 3 CF'!E23</f>
        <v>0</v>
      </c>
      <c r="G23" s="154">
        <f>F23-'YR 3 CF'!F23</f>
        <v>0</v>
      </c>
      <c r="H23" s="154">
        <f>G23-'YR 3 CF'!G23</f>
        <v>0</v>
      </c>
      <c r="I23" s="154">
        <f>H23-'YR 3 CF'!H23</f>
        <v>0</v>
      </c>
      <c r="J23" s="154">
        <f>I23-'YR 3 CF'!I23</f>
        <v>0</v>
      </c>
      <c r="K23" s="154">
        <f>J23-'YR 3 CF'!J23</f>
        <v>0</v>
      </c>
      <c r="L23" s="154">
        <f>K23-'YR 3 CF'!K23</f>
        <v>0</v>
      </c>
      <c r="M23" s="154">
        <f>L23-'YR 3 CF'!L23</f>
        <v>0</v>
      </c>
      <c r="N23" s="154">
        <f>M23-'YR 3 CF'!M23</f>
        <v>0</v>
      </c>
      <c r="O23" s="154">
        <f>N23-'YR 3 CF'!N23</f>
        <v>0</v>
      </c>
      <c r="P23" s="312"/>
    </row>
    <row r="24" spans="1:16" ht="18">
      <c r="A24" t="str">
        <f>'YR 2 BS'!A24</f>
        <v xml:space="preserve">         Less: Accumulated Amortization</v>
      </c>
      <c r="B24" s="15"/>
      <c r="C24" s="159">
        <f>'YR 2 BS'!O24</f>
        <v>0</v>
      </c>
      <c r="D24" s="154">
        <f>C24-'YR 3 IS'!B16</f>
        <v>0</v>
      </c>
      <c r="E24" s="154">
        <f>D24-'YR 3 IS'!C16</f>
        <v>0</v>
      </c>
      <c r="F24" s="154">
        <f>E24-'YR 3 IS'!D16</f>
        <v>0</v>
      </c>
      <c r="G24" s="154">
        <f>F24-'YR 3 IS'!E16</f>
        <v>0</v>
      </c>
      <c r="H24" s="154">
        <f>G24-'YR 3 IS'!F16</f>
        <v>0</v>
      </c>
      <c r="I24" s="154">
        <f>H24-'YR 3 IS'!G16</f>
        <v>0</v>
      </c>
      <c r="J24" s="154">
        <f>I24-'YR 3 IS'!H16</f>
        <v>0</v>
      </c>
      <c r="K24" s="154">
        <f>J24-'YR 3 IS'!I16</f>
        <v>0</v>
      </c>
      <c r="L24" s="154">
        <f>K24-'YR 3 IS'!J16</f>
        <v>0</v>
      </c>
      <c r="M24" s="154">
        <f>L24-'YR 3 IS'!K16</f>
        <v>0</v>
      </c>
      <c r="N24" s="154">
        <f>M24-'YR 3 IS'!L16</f>
        <v>0</v>
      </c>
      <c r="O24" s="154">
        <f>N24-'YR 3 IS'!M16</f>
        <v>0</v>
      </c>
      <c r="P24" s="312"/>
    </row>
    <row r="25" spans="1:16" ht="18">
      <c r="A25" s="14"/>
      <c r="B25" s="15"/>
      <c r="C25" s="207" t="s">
        <v>1</v>
      </c>
      <c r="D25" s="21" t="s">
        <v>1</v>
      </c>
      <c r="E25" s="207" t="s">
        <v>1</v>
      </c>
      <c r="F25" s="21" t="s">
        <v>1</v>
      </c>
      <c r="G25" s="207" t="s">
        <v>1</v>
      </c>
      <c r="H25" s="21" t="s">
        <v>1</v>
      </c>
      <c r="I25" s="207" t="s">
        <v>1</v>
      </c>
      <c r="J25" s="21" t="s">
        <v>1</v>
      </c>
      <c r="K25" s="21" t="s">
        <v>1</v>
      </c>
      <c r="L25" s="21" t="s">
        <v>1</v>
      </c>
      <c r="M25" s="21" t="s">
        <v>1</v>
      </c>
      <c r="N25" s="21" t="s">
        <v>1</v>
      </c>
      <c r="O25" s="21" t="s">
        <v>1</v>
      </c>
      <c r="P25" s="312"/>
    </row>
    <row r="26" spans="1:16" ht="18">
      <c r="A26" s="14" t="s">
        <v>83</v>
      </c>
      <c r="B26" s="15"/>
      <c r="C26" s="159">
        <f t="shared" ref="C26:O26" si="3">SUM(C22:C24)</f>
        <v>0</v>
      </c>
      <c r="D26" s="154">
        <f t="shared" si="3"/>
        <v>0</v>
      </c>
      <c r="E26" s="154">
        <f t="shared" si="3"/>
        <v>0</v>
      </c>
      <c r="F26" s="154">
        <f t="shared" si="3"/>
        <v>0</v>
      </c>
      <c r="G26" s="154">
        <f t="shared" si="3"/>
        <v>0</v>
      </c>
      <c r="H26" s="154">
        <f t="shared" si="3"/>
        <v>0</v>
      </c>
      <c r="I26" s="154">
        <f t="shared" si="3"/>
        <v>0</v>
      </c>
      <c r="J26" s="154">
        <f t="shared" si="3"/>
        <v>0</v>
      </c>
      <c r="K26" s="154">
        <f t="shared" si="3"/>
        <v>0</v>
      </c>
      <c r="L26" s="154">
        <f t="shared" si="3"/>
        <v>0</v>
      </c>
      <c r="M26" s="154">
        <f t="shared" si="3"/>
        <v>0</v>
      </c>
      <c r="N26" s="154">
        <f t="shared" si="3"/>
        <v>0</v>
      </c>
      <c r="O26" s="154">
        <f t="shared" si="3"/>
        <v>0</v>
      </c>
      <c r="P26" s="312"/>
    </row>
    <row r="27" spans="1:16" ht="18">
      <c r="A27" s="14"/>
      <c r="B27" s="15"/>
      <c r="C27" s="208"/>
      <c r="D27" s="14"/>
      <c r="E27" s="208"/>
      <c r="F27" s="205"/>
      <c r="G27" s="208"/>
      <c r="H27" s="191"/>
      <c r="I27" s="191"/>
      <c r="P27" s="312"/>
    </row>
    <row r="28" spans="1:16" ht="18">
      <c r="A28" s="14"/>
      <c r="B28" s="15"/>
      <c r="C28" s="209" t="s">
        <v>1</v>
      </c>
      <c r="D28" s="77" t="s">
        <v>1</v>
      </c>
      <c r="E28" s="209" t="s">
        <v>1</v>
      </c>
      <c r="F28" s="77" t="s">
        <v>1</v>
      </c>
      <c r="G28" s="209" t="s">
        <v>1</v>
      </c>
      <c r="H28" s="77" t="s">
        <v>1</v>
      </c>
      <c r="I28" s="209" t="s">
        <v>1</v>
      </c>
      <c r="J28" s="77" t="s">
        <v>1</v>
      </c>
      <c r="K28" s="77" t="s">
        <v>1</v>
      </c>
      <c r="L28" s="77" t="s">
        <v>1</v>
      </c>
      <c r="M28" s="77" t="s">
        <v>1</v>
      </c>
      <c r="N28" s="77" t="s">
        <v>1</v>
      </c>
      <c r="O28" s="77" t="s">
        <v>1</v>
      </c>
      <c r="P28" s="312"/>
    </row>
    <row r="29" spans="1:16" ht="18.75">
      <c r="A29" s="26" t="s">
        <v>22</v>
      </c>
      <c r="B29" s="16"/>
      <c r="C29" s="229">
        <f t="shared" ref="C29:O29" si="4">SUM(C13+C19+C26)</f>
        <v>0</v>
      </c>
      <c r="D29" s="155">
        <f t="shared" si="4"/>
        <v>0</v>
      </c>
      <c r="E29" s="155">
        <f t="shared" si="4"/>
        <v>0</v>
      </c>
      <c r="F29" s="155">
        <f t="shared" si="4"/>
        <v>0</v>
      </c>
      <c r="G29" s="155">
        <f t="shared" si="4"/>
        <v>0</v>
      </c>
      <c r="H29" s="155">
        <f t="shared" si="4"/>
        <v>0</v>
      </c>
      <c r="I29" s="155">
        <f t="shared" si="4"/>
        <v>0</v>
      </c>
      <c r="J29" s="155">
        <f t="shared" si="4"/>
        <v>0</v>
      </c>
      <c r="K29" s="155">
        <f t="shared" si="4"/>
        <v>0</v>
      </c>
      <c r="L29" s="155">
        <f t="shared" si="4"/>
        <v>0</v>
      </c>
      <c r="M29" s="155">
        <f t="shared" si="4"/>
        <v>0</v>
      </c>
      <c r="N29" s="155">
        <f t="shared" si="4"/>
        <v>0</v>
      </c>
      <c r="O29" s="155">
        <f t="shared" si="4"/>
        <v>0</v>
      </c>
      <c r="P29" s="312"/>
    </row>
    <row r="30" spans="1:16" ht="18.75">
      <c r="A30" s="26"/>
      <c r="B30" s="16"/>
      <c r="C30" s="210" t="s">
        <v>52</v>
      </c>
      <c r="D30" s="29" t="s">
        <v>52</v>
      </c>
      <c r="E30" s="210" t="s">
        <v>52</v>
      </c>
      <c r="F30" s="29" t="s">
        <v>52</v>
      </c>
      <c r="G30" s="210" t="s">
        <v>52</v>
      </c>
      <c r="H30" s="29" t="s">
        <v>52</v>
      </c>
      <c r="I30" s="210" t="s">
        <v>52</v>
      </c>
      <c r="J30" s="29" t="s">
        <v>52</v>
      </c>
      <c r="K30" s="29" t="s">
        <v>52</v>
      </c>
      <c r="L30" s="29" t="s">
        <v>52</v>
      </c>
      <c r="M30" s="29" t="s">
        <v>52</v>
      </c>
      <c r="N30" s="29" t="s">
        <v>52</v>
      </c>
      <c r="O30" s="29" t="s">
        <v>52</v>
      </c>
      <c r="P30" s="312"/>
    </row>
    <row r="31" spans="1:16" ht="18.75">
      <c r="A31" s="26"/>
      <c r="B31" s="16"/>
      <c r="C31" s="210"/>
      <c r="D31" s="26"/>
      <c r="E31" s="210"/>
      <c r="F31" s="211"/>
      <c r="G31" s="210"/>
      <c r="H31" s="191"/>
      <c r="I31" s="191"/>
      <c r="P31" s="312"/>
    </row>
    <row r="32" spans="1:16" ht="18.75">
      <c r="A32" s="76" t="s">
        <v>38</v>
      </c>
      <c r="B32" s="16"/>
      <c r="C32" s="191"/>
      <c r="E32" s="191"/>
      <c r="F32" s="191"/>
      <c r="G32" s="191"/>
      <c r="H32" s="191"/>
      <c r="I32" s="191"/>
      <c r="P32" s="312"/>
    </row>
    <row r="33" spans="1:16" ht="18.75">
      <c r="A33" t="str">
        <f>'YR 2 BS'!A33</f>
        <v xml:space="preserve">    Current Portion of Long-Term Debt</v>
      </c>
      <c r="B33" s="16"/>
      <c r="C33" s="159">
        <f>'YR 2 BS'!O33</f>
        <v>0</v>
      </c>
      <c r="D33" s="159">
        <f>SUM('Loan Amortization 1'!D39:D49)+SUM('Loan Amortization 2'!D39:D49)+SUM('Loan Amortization 3'!D39:D49)+'Loan Amortization 1'!I14+'Loan Amortization 2'!I14+'Loan Amortization 3'!I14+SUM('Existing Loan Amortizations'!C39:C50)</f>
        <v>0</v>
      </c>
      <c r="E33" s="225">
        <f>SUM('Loan Amortization 1'!D40:D49)+SUM('Loan Amortization 2'!D40:D49)+SUM('Loan Amortization 3'!D40:D49)+'Loan Amortization 1'!I14+'Loan Amortization 1'!I15+'Loan Amortization 2'!I14+'Loan Amortization 2'!I15+'Loan Amortization 3'!I14+'Loan Amortization 3'!I15+SUM('Existing Loan Amortizations'!C40:C51)</f>
        <v>0</v>
      </c>
      <c r="F33" s="159">
        <f>SUM('Loan Amortization 1'!D41:D49)+SUM('Loan Amortization 2'!D41:D49)+SUM('Loan Amortization 3'!D41:D49)+SUM('Loan Amortization 1'!I14:I16)+SUM('Loan Amortization 2'!I14:I16)+SUM('Loan Amortization 3'!I14:I16)+SUM('Existing Loan Amortizations'!C41:C52)</f>
        <v>0</v>
      </c>
      <c r="G33" s="225">
        <f>SUM('Loan Amortization 1'!D42:D49)+SUM('Loan Amortization 2'!D42:D49)+SUM('Loan Amortization 3'!D42:D49)+SUM('Loan Amortization 1'!I14:I17)+SUM('Loan Amortization 2'!I14:I17)+SUM('Loan Amortization 3'!I14:I17)+SUM('Existing Loan Amortizations'!C42:C53)</f>
        <v>0</v>
      </c>
      <c r="H33" s="226">
        <f>SUM('Loan Amortization 1'!D43:D49)+SUM('Loan Amortization 2'!D43:D49)+SUM('Loan Amortization 3'!D43:D49)+SUM('Loan Amortization 1'!I14:I18)+SUM('Loan Amortization 2'!I14:I18)+SUM('Loan Amortization 3'!I14:I18)+SUM('Existing Loan Amortizations'!C43:C54)</f>
        <v>0</v>
      </c>
      <c r="I33" s="226">
        <f>SUM('Loan Amortization 1'!D44:D49)+SUM('Loan Amortization 2'!D44:D49)+SUM('Loan Amortization 3'!D44:D49)+SUM('Loan Amortization 1'!I14:I19)+SUM('Loan Amortization 2'!I14:I19)+SUM('Loan Amortization 3'!I14:I19)+SUM('Existing Loan Amortizations'!C44:C55)</f>
        <v>0</v>
      </c>
      <c r="J33" s="226">
        <f>SUM('Loan Amortization 1'!D45:D49)+SUM('Loan Amortization 2'!D45:D49)+SUM('Loan Amortization 3'!D45:D49)+SUM('Loan Amortization 1'!I14:I20)+SUM('Loan Amortization 2'!I14:I20)+SUM('Loan Amortization 3'!I14:I20)+SUM('Existing Loan Amortizations'!C45:C56)</f>
        <v>0</v>
      </c>
      <c r="K33" s="226">
        <f>SUM('Loan Amortization 1'!D46:D49)+SUM('Loan Amortization 2'!D46:D49)+SUM('Loan Amortization 3'!D46:D49)+SUM('Loan Amortization 1'!I14:I21)+SUM('Loan Amortization 2'!I14:I21)+SUM('Loan Amortization 3'!I14:I21)+SUM('Existing Loan Amortizations'!C46:C57)</f>
        <v>0</v>
      </c>
      <c r="L33" s="226">
        <f>SUM('Loan Amortization 1'!D47:D49)+SUM('Loan Amortization 2'!D47:D49)+SUM('Loan Amortization 3'!D47:D49)+SUM('Loan Amortization 1'!I14:I22)+SUM('Loan Amortization 2'!I14:I22)+SUM('Loan Amortization 3'!I14:I22)+SUM('Existing Loan Amortizations'!C47:C58)</f>
        <v>0</v>
      </c>
      <c r="M33" s="226">
        <f>SUM('Loan Amortization 1'!D48:D49)+SUM('Loan Amortization 2'!D48:D49)+SUM('Loan Amortization 3'!D48:D49)+SUM('Loan Amortization 1'!I14:I23)+SUM('Loan Amortization 2'!I14:I23)+SUM('Loan Amortization 3'!I14:I23)+SUM('Existing Loan Amortizations'!C48:C59)</f>
        <v>0</v>
      </c>
      <c r="N33" s="226">
        <f>'Loan Amortization 1'!D49+'Loan Amortization 2'!D49+'Loan Amortization 3'!D49+SUM('Loan Amortization 1'!I14:I24)+SUM('Loan Amortization 2'!I14:I24)+SUM('Loan Amortization 3'!I14:I24)+SUM('Existing Loan Amortizations'!C49:C60)</f>
        <v>0</v>
      </c>
      <c r="O33" s="226">
        <f>SUM('Loan Amortization 1'!I14:I25)+SUM('Loan Amortization 2'!I14:I25)+SUM('Loan Amortization 3'!I14:I25)+SUM('Existing Loan Amortizations'!C50:C61)</f>
        <v>0</v>
      </c>
      <c r="P33" s="312"/>
    </row>
    <row r="34" spans="1:16" ht="18.75">
      <c r="A34" t="str">
        <f>'YR 2 BS'!A34</f>
        <v xml:space="preserve">    Note Payable - Bank (LOC)</v>
      </c>
      <c r="B34" s="16"/>
      <c r="C34" s="159">
        <f>'YR 2 BS'!O34</f>
        <v>0</v>
      </c>
      <c r="D34" s="159">
        <f>C34+'YR 3 CF'!C29</f>
        <v>0</v>
      </c>
      <c r="E34" s="159">
        <f>D34+'YR 3 CF'!D29</f>
        <v>0</v>
      </c>
      <c r="F34" s="159">
        <f>E34+'YR 3 CF'!E29</f>
        <v>0</v>
      </c>
      <c r="G34" s="159">
        <f>F34+'YR 3 CF'!F29</f>
        <v>0</v>
      </c>
      <c r="H34" s="159">
        <f>G34+'YR 3 CF'!G29</f>
        <v>0</v>
      </c>
      <c r="I34" s="159">
        <f>H34+'YR 3 CF'!H29</f>
        <v>0</v>
      </c>
      <c r="J34" s="159">
        <f>I34+'YR 3 CF'!I29</f>
        <v>0</v>
      </c>
      <c r="K34" s="159">
        <f>J34+'YR 3 CF'!J29</f>
        <v>0</v>
      </c>
      <c r="L34" s="159">
        <f>K34+'YR 3 CF'!K29</f>
        <v>0</v>
      </c>
      <c r="M34" s="159">
        <f>L34+'YR 3 CF'!L29</f>
        <v>0</v>
      </c>
      <c r="N34" s="159">
        <f>M34+'YR 3 CF'!M29</f>
        <v>0</v>
      </c>
      <c r="O34" s="159">
        <f>N34+'YR 3 CF'!N29</f>
        <v>0</v>
      </c>
      <c r="P34" s="312"/>
    </row>
    <row r="35" spans="1:16" ht="18.75">
      <c r="A35" t="str">
        <f>'YR 2 BS'!A35</f>
        <v xml:space="preserve">    Note Payable - Other</v>
      </c>
      <c r="B35" s="16"/>
      <c r="C35" s="159">
        <f>'YR 2 BS'!O35</f>
        <v>0</v>
      </c>
      <c r="D35" s="227">
        <f>C35+'YR 3 CF'!C30</f>
        <v>0</v>
      </c>
      <c r="E35" s="227">
        <f>D35+'YR 3 CF'!D30</f>
        <v>0</v>
      </c>
      <c r="F35" s="227">
        <f>E35+'YR 3 CF'!E30</f>
        <v>0</v>
      </c>
      <c r="G35" s="227">
        <f>F35+'YR 3 CF'!F30</f>
        <v>0</v>
      </c>
      <c r="H35" s="227">
        <f>G35+'YR 3 CF'!G30</f>
        <v>0</v>
      </c>
      <c r="I35" s="227">
        <f>H35+'YR 3 CF'!H30</f>
        <v>0</v>
      </c>
      <c r="J35" s="227">
        <f>I35+'YR 3 CF'!I30</f>
        <v>0</v>
      </c>
      <c r="K35" s="227">
        <f>J35+'YR 3 CF'!J30</f>
        <v>0</v>
      </c>
      <c r="L35" s="227">
        <f>K35+'YR 3 CF'!K30</f>
        <v>0</v>
      </c>
      <c r="M35" s="227">
        <f>L35+'YR 3 CF'!L30</f>
        <v>0</v>
      </c>
      <c r="N35" s="227">
        <f>M35+'YR 3 CF'!M30</f>
        <v>0</v>
      </c>
      <c r="O35" s="227">
        <f>N35+'YR 3 CF'!N30</f>
        <v>0</v>
      </c>
      <c r="P35" s="312"/>
    </row>
    <row r="36" spans="1:16" ht="18.75">
      <c r="A36" t="str">
        <f>'YR 2 BS'!A36</f>
        <v xml:space="preserve">    Accrued Payroll Liabilities</v>
      </c>
      <c r="B36" s="16"/>
      <c r="C36" s="159">
        <f>'YR 2 BS'!O36</f>
        <v>0</v>
      </c>
      <c r="D36" s="154">
        <f>('YR 3 IS'!B31+'YR 3 IS'!B33)*0.25</f>
        <v>0</v>
      </c>
      <c r="E36" s="154">
        <f>('YR 3 IS'!C31+'YR 3 IS'!C33)*0.25</f>
        <v>0</v>
      </c>
      <c r="F36" s="154">
        <f>('YR 3 IS'!D31+'YR 3 IS'!D33)*0.25</f>
        <v>0</v>
      </c>
      <c r="G36" s="154">
        <f>('YR 3 IS'!E31+'YR 3 IS'!E33)*0.25</f>
        <v>0</v>
      </c>
      <c r="H36" s="154">
        <f>('YR 3 IS'!F31+'YR 3 IS'!F33)*0.25</f>
        <v>0</v>
      </c>
      <c r="I36" s="154">
        <f>('YR 3 IS'!G31+'YR 3 IS'!G33)*0.25</f>
        <v>0</v>
      </c>
      <c r="J36" s="154">
        <f>('YR 3 IS'!H31+'YR 3 IS'!H33)*0.25</f>
        <v>0</v>
      </c>
      <c r="K36" s="154">
        <f>('YR 3 IS'!I31+'YR 3 IS'!I33)*0.25</f>
        <v>0</v>
      </c>
      <c r="L36" s="154">
        <f>('YR 3 IS'!J31+'YR 3 IS'!J33)*0.25</f>
        <v>0</v>
      </c>
      <c r="M36" s="154">
        <f>('YR 3 IS'!K31+'YR 3 IS'!K33)*0.25</f>
        <v>0</v>
      </c>
      <c r="N36" s="154">
        <f>('YR 3 IS'!L31+'YR 3 IS'!L33)*0.25</f>
        <v>0</v>
      </c>
      <c r="O36" s="154">
        <f>('YR 3 IS'!M31+'YR 3 IS'!M33)*0.25</f>
        <v>0</v>
      </c>
      <c r="P36" s="312"/>
    </row>
    <row r="37" spans="1:16" ht="18.75">
      <c r="A37" t="str">
        <f>'YR 2 BS'!A37</f>
        <v xml:space="preserve">    Accrued Sales Tax Liabilities</v>
      </c>
      <c r="B37" s="16"/>
      <c r="C37" s="159">
        <f>'YR 2 BS'!O37</f>
        <v>0</v>
      </c>
      <c r="D37" s="154">
        <f>C37+'YR 3 CF'!C15</f>
        <v>0</v>
      </c>
      <c r="E37" s="154">
        <f>D37+'YR 3 CF'!D15</f>
        <v>0</v>
      </c>
      <c r="F37" s="154">
        <f>E37+'YR 3 CF'!E15</f>
        <v>0</v>
      </c>
      <c r="G37" s="154">
        <f>F37+'YR 3 CF'!F15</f>
        <v>0</v>
      </c>
      <c r="H37" s="154">
        <f>G37+'YR 3 CF'!G15</f>
        <v>0</v>
      </c>
      <c r="I37" s="154">
        <f>H37+'YR 3 CF'!H15</f>
        <v>0</v>
      </c>
      <c r="J37" s="154">
        <f>I37+'YR 3 CF'!I15</f>
        <v>0</v>
      </c>
      <c r="K37" s="154">
        <f>J37+'YR 3 CF'!J15</f>
        <v>0</v>
      </c>
      <c r="L37" s="154">
        <f>K37+'YR 3 CF'!K15</f>
        <v>0</v>
      </c>
      <c r="M37" s="154">
        <f>L37+'YR 3 CF'!L15</f>
        <v>0</v>
      </c>
      <c r="N37" s="154">
        <f>M37+'YR 3 CF'!M15</f>
        <v>0</v>
      </c>
      <c r="O37" s="154">
        <f>N37+'YR 3 CF'!N15</f>
        <v>0</v>
      </c>
      <c r="P37" s="312"/>
    </row>
    <row r="38" spans="1:16" ht="18.75">
      <c r="A38" t="str">
        <f>'YR 2 BS'!A38</f>
        <v xml:space="preserve">    Income Taxes Payable</v>
      </c>
      <c r="B38" s="16"/>
      <c r="C38" s="159">
        <f>'YR 2 BS'!O38</f>
        <v>0</v>
      </c>
      <c r="D38" s="154">
        <f>C38+'YR 3 CF'!C16</f>
        <v>0</v>
      </c>
      <c r="E38" s="154">
        <f>D38+'YR 3 CF'!D16</f>
        <v>0</v>
      </c>
      <c r="F38" s="154">
        <f>E38+'YR 3 CF'!E16</f>
        <v>0</v>
      </c>
      <c r="G38" s="154">
        <f>F38+'YR 3 CF'!F16</f>
        <v>0</v>
      </c>
      <c r="H38" s="154">
        <f>G38+'YR 3 CF'!G16</f>
        <v>0</v>
      </c>
      <c r="I38" s="154">
        <f>H38+'YR 3 CF'!H16</f>
        <v>0</v>
      </c>
      <c r="J38" s="154">
        <f>I38+'YR 3 CF'!I16</f>
        <v>0</v>
      </c>
      <c r="K38" s="154">
        <f>J38+'YR 3 CF'!J16</f>
        <v>0</v>
      </c>
      <c r="L38" s="154">
        <f>K38+'YR 3 CF'!K16</f>
        <v>0</v>
      </c>
      <c r="M38" s="154">
        <f>L38+'YR 3 CF'!L16</f>
        <v>0</v>
      </c>
      <c r="N38" s="154">
        <f>M38+'YR 3 CF'!M16</f>
        <v>0</v>
      </c>
      <c r="O38" s="154">
        <f>N38+'YR 3 CF'!N16</f>
        <v>0</v>
      </c>
      <c r="P38" s="312"/>
    </row>
    <row r="39" spans="1:16" ht="18.75">
      <c r="A39" t="str">
        <f>'YR 2 BS'!A39</f>
        <v xml:space="preserve">    Other Current Liabilities</v>
      </c>
      <c r="B39" s="16"/>
      <c r="C39" s="159">
        <f>'YR 2 BS'!O39</f>
        <v>0</v>
      </c>
      <c r="D39" s="154">
        <f>C39+'YR 3 CF'!C17</f>
        <v>0</v>
      </c>
      <c r="E39" s="154">
        <f>D39+'YR 3 CF'!D17</f>
        <v>0</v>
      </c>
      <c r="F39" s="154">
        <f>E39+'YR 3 CF'!E17</f>
        <v>0</v>
      </c>
      <c r="G39" s="154">
        <f>F39+'YR 3 CF'!F17</f>
        <v>0</v>
      </c>
      <c r="H39" s="154">
        <f>G39+'YR 3 CF'!G17</f>
        <v>0</v>
      </c>
      <c r="I39" s="154">
        <f>H39+'YR 3 CF'!H17</f>
        <v>0</v>
      </c>
      <c r="J39" s="154">
        <f>I39+'YR 3 CF'!I17</f>
        <v>0</v>
      </c>
      <c r="K39" s="154">
        <f>J39+'YR 3 CF'!J17</f>
        <v>0</v>
      </c>
      <c r="L39" s="154">
        <f>K39+'YR 3 CF'!K17</f>
        <v>0</v>
      </c>
      <c r="M39" s="154">
        <f>L39+'YR 3 CF'!L17</f>
        <v>0</v>
      </c>
      <c r="N39" s="154">
        <f>M39+'YR 3 CF'!M17</f>
        <v>0</v>
      </c>
      <c r="O39" s="154">
        <f>N39+'YR 3 CF'!N17</f>
        <v>0</v>
      </c>
      <c r="P39" s="312"/>
    </row>
    <row r="40" spans="1:16" ht="18.75">
      <c r="A40" t="str">
        <f>'YR 2 BS'!A40</f>
        <v xml:space="preserve">    Accounts Payable</v>
      </c>
      <c r="B40" s="16"/>
      <c r="C40" s="159">
        <f>'YR 2 BS'!O40</f>
        <v>0</v>
      </c>
      <c r="D40" s="154">
        <f>('YR 3 IS'!$M$3/30)*'YR 3 IS'!B10</f>
        <v>0</v>
      </c>
      <c r="E40" s="154">
        <f>('YR 3 IS'!$M$3/30)*'YR 3 IS'!C10</f>
        <v>0</v>
      </c>
      <c r="F40" s="154">
        <f>('YR 3 IS'!$M$3/30)*'YR 3 IS'!D10</f>
        <v>0</v>
      </c>
      <c r="G40" s="154">
        <f>('YR 3 IS'!$M$3/30)*'YR 3 IS'!E10</f>
        <v>0</v>
      </c>
      <c r="H40" s="154">
        <f>('YR 3 IS'!$M$3/30)*'YR 3 IS'!F10</f>
        <v>0</v>
      </c>
      <c r="I40" s="154">
        <f>('YR 3 IS'!$M$3/30)*'YR 3 IS'!G10</f>
        <v>0</v>
      </c>
      <c r="J40" s="154">
        <f>('YR 3 IS'!$M$3/30)*'YR 3 IS'!H10</f>
        <v>0</v>
      </c>
      <c r="K40" s="154">
        <f>('YR 3 IS'!$M$3/30)*'YR 3 IS'!I10</f>
        <v>0</v>
      </c>
      <c r="L40" s="154">
        <f>('YR 3 IS'!$M$3/30)*'YR 3 IS'!J10</f>
        <v>0</v>
      </c>
      <c r="M40" s="154">
        <f>('YR 3 IS'!$M$3/30)*'YR 3 IS'!K10</f>
        <v>0</v>
      </c>
      <c r="N40" s="154">
        <f>('YR 3 IS'!$M$3/30)*'YR 3 IS'!L10</f>
        <v>0</v>
      </c>
      <c r="O40" s="154">
        <f>('YR 3 IS'!$M$3/30)*'YR 3 IS'!M10</f>
        <v>0</v>
      </c>
      <c r="P40" s="312"/>
    </row>
    <row r="41" spans="1:16" ht="18.75">
      <c r="A41" s="76"/>
      <c r="B41" s="16"/>
      <c r="C41" s="207" t="s">
        <v>1</v>
      </c>
      <c r="D41" s="21" t="s">
        <v>1</v>
      </c>
      <c r="E41" s="207" t="s">
        <v>1</v>
      </c>
      <c r="F41" s="21" t="s">
        <v>1</v>
      </c>
      <c r="G41" s="207" t="s">
        <v>1</v>
      </c>
      <c r="H41" s="21" t="s">
        <v>1</v>
      </c>
      <c r="I41" s="207" t="s">
        <v>1</v>
      </c>
      <c r="J41" s="21" t="s">
        <v>1</v>
      </c>
      <c r="K41" s="21" t="s">
        <v>1</v>
      </c>
      <c r="L41" s="21" t="s">
        <v>1</v>
      </c>
      <c r="M41" s="21" t="s">
        <v>1</v>
      </c>
      <c r="N41" s="21" t="s">
        <v>1</v>
      </c>
      <c r="O41" s="21" t="s">
        <v>1</v>
      </c>
      <c r="P41" s="312"/>
    </row>
    <row r="42" spans="1:16" ht="18.75">
      <c r="A42" s="14" t="s">
        <v>84</v>
      </c>
      <c r="B42" s="16"/>
      <c r="C42" s="159">
        <f>SUM(C33:C40)</f>
        <v>0</v>
      </c>
      <c r="D42" s="154">
        <f t="shared" ref="D42:O42" si="5">SUM(D33:D40)</f>
        <v>0</v>
      </c>
      <c r="E42" s="154">
        <f t="shared" si="5"/>
        <v>0</v>
      </c>
      <c r="F42" s="154">
        <f t="shared" si="5"/>
        <v>0</v>
      </c>
      <c r="G42" s="154">
        <f t="shared" si="5"/>
        <v>0</v>
      </c>
      <c r="H42" s="154">
        <f t="shared" si="5"/>
        <v>0</v>
      </c>
      <c r="I42" s="154">
        <f t="shared" si="5"/>
        <v>0</v>
      </c>
      <c r="J42" s="154">
        <f t="shared" si="5"/>
        <v>0</v>
      </c>
      <c r="K42" s="154">
        <f t="shared" si="5"/>
        <v>0</v>
      </c>
      <c r="L42" s="154">
        <f t="shared" si="5"/>
        <v>0</v>
      </c>
      <c r="M42" s="154">
        <f t="shared" si="5"/>
        <v>0</v>
      </c>
      <c r="N42" s="154">
        <f t="shared" si="5"/>
        <v>0</v>
      </c>
      <c r="O42" s="154">
        <f t="shared" si="5"/>
        <v>0</v>
      </c>
      <c r="P42" s="312"/>
    </row>
    <row r="43" spans="1:16" ht="18">
      <c r="A43" s="14"/>
      <c r="B43" s="23"/>
      <c r="C43" s="159" t="s">
        <v>0</v>
      </c>
      <c r="D43" s="154"/>
      <c r="E43" s="159" t="s">
        <v>0</v>
      </c>
      <c r="F43" s="159"/>
      <c r="G43" s="159"/>
      <c r="H43" s="206"/>
      <c r="I43" s="206"/>
      <c r="P43" s="312"/>
    </row>
    <row r="44" spans="1:16" ht="18">
      <c r="A44" s="76" t="s">
        <v>23</v>
      </c>
      <c r="B44" s="23"/>
      <c r="C44" s="159"/>
      <c r="D44" s="154"/>
      <c r="E44" s="159"/>
      <c r="F44" s="159"/>
      <c r="G44" s="159"/>
      <c r="H44" s="206"/>
      <c r="I44" s="206"/>
      <c r="P44" s="312"/>
    </row>
    <row r="45" spans="1:16" ht="18">
      <c r="A45" t="str">
        <f>'YR 2 BS'!A45</f>
        <v xml:space="preserve">     Bank Loan 1</v>
      </c>
      <c r="B45" s="22" t="s">
        <v>0</v>
      </c>
      <c r="C45" s="159">
        <f>'YR 2 BS'!O45</f>
        <v>0</v>
      </c>
      <c r="D45" s="159">
        <f>'Loan Amortization 1'!J14</f>
        <v>0</v>
      </c>
      <c r="E45" s="159">
        <f>'Loan Amortization 1'!J15</f>
        <v>0</v>
      </c>
      <c r="F45" s="159">
        <f>'Loan Amortization 1'!J16</f>
        <v>0</v>
      </c>
      <c r="G45" s="159">
        <f>'Loan Amortization 1'!J17</f>
        <v>0</v>
      </c>
      <c r="H45" s="206">
        <f>'Loan Amortization 1'!J18</f>
        <v>0</v>
      </c>
      <c r="I45" s="206">
        <f>'Loan Amortization 1'!J19</f>
        <v>0</v>
      </c>
      <c r="J45" s="157">
        <f>'Loan Amortization 1'!J20</f>
        <v>0</v>
      </c>
      <c r="K45" s="157">
        <f>'Loan Amortization 1'!J21</f>
        <v>0</v>
      </c>
      <c r="L45" s="157">
        <f>'Loan Amortization 1'!J22</f>
        <v>0</v>
      </c>
      <c r="M45" s="157">
        <f>'Loan Amortization 1'!J23</f>
        <v>0</v>
      </c>
      <c r="N45" s="157">
        <f>'Loan Amortization 1'!J24</f>
        <v>0</v>
      </c>
      <c r="O45" s="157">
        <f>'Loan Amortization 1'!J25</f>
        <v>0</v>
      </c>
      <c r="P45" s="312"/>
    </row>
    <row r="46" spans="1:16" ht="18">
      <c r="A46" t="str">
        <f>'YR 2 BS'!A46</f>
        <v xml:space="preserve">     Bank Loan 2</v>
      </c>
      <c r="B46" s="22"/>
      <c r="C46" s="159">
        <f>'YR 2 BS'!O46</f>
        <v>0</v>
      </c>
      <c r="D46" s="159">
        <f>'Loan Amortization 2'!J14</f>
        <v>0</v>
      </c>
      <c r="E46" s="159">
        <f>'Loan Amortization 2'!J15</f>
        <v>0</v>
      </c>
      <c r="F46" s="159">
        <f>'Loan Amortization 2'!J16</f>
        <v>0</v>
      </c>
      <c r="G46" s="159">
        <f>'Loan Amortization 2'!J17</f>
        <v>0</v>
      </c>
      <c r="H46" s="206">
        <f>'Loan Amortization 2'!J18</f>
        <v>0</v>
      </c>
      <c r="I46" s="206">
        <f>'Loan Amortization 2'!J19</f>
        <v>0</v>
      </c>
      <c r="J46" s="157">
        <f>'Loan Amortization 2'!J20</f>
        <v>0</v>
      </c>
      <c r="K46" s="157">
        <f>'Loan Amortization 2'!J21</f>
        <v>0</v>
      </c>
      <c r="L46" s="157">
        <f>'Loan Amortization 2'!J22</f>
        <v>0</v>
      </c>
      <c r="M46" s="157">
        <f>'Loan Amortization 2'!J23</f>
        <v>0</v>
      </c>
      <c r="N46" s="157">
        <f>'Loan Amortization 2'!J24</f>
        <v>0</v>
      </c>
      <c r="O46" s="157">
        <f>'Loan Amortization 2'!J25</f>
        <v>0</v>
      </c>
      <c r="P46" s="312"/>
    </row>
    <row r="47" spans="1:16" ht="18">
      <c r="A47" t="str">
        <f>'YR 2 BS'!A47</f>
        <v xml:space="preserve">     Bank Loan 3</v>
      </c>
      <c r="B47" s="22"/>
      <c r="C47" s="159">
        <f>'YR 2 BS'!O47</f>
        <v>0</v>
      </c>
      <c r="D47" s="159">
        <f>'Loan Amortization 3'!J14</f>
        <v>0</v>
      </c>
      <c r="E47" s="159">
        <f>'Loan Amortization 3'!J15</f>
        <v>0</v>
      </c>
      <c r="F47" s="159">
        <f>'Loan Amortization 3'!J16</f>
        <v>0</v>
      </c>
      <c r="G47" s="159">
        <f>'Loan Amortization 3'!J17</f>
        <v>0</v>
      </c>
      <c r="H47" s="206">
        <f>'Loan Amortization 3'!J18</f>
        <v>0</v>
      </c>
      <c r="I47" s="206">
        <f>'Loan Amortization 3'!J19</f>
        <v>0</v>
      </c>
      <c r="J47" s="157">
        <f>'Loan Amortization 3'!J20</f>
        <v>0</v>
      </c>
      <c r="K47" s="157">
        <f>'Loan Amortization 3'!J21</f>
        <v>0</v>
      </c>
      <c r="L47" s="157">
        <f>'Loan Amortization 3'!J22</f>
        <v>0</v>
      </c>
      <c r="M47" s="157">
        <f>'Loan Amortization 3'!J23</f>
        <v>0</v>
      </c>
      <c r="N47" s="157">
        <f>'Loan Amortization 3'!J24</f>
        <v>0</v>
      </c>
      <c r="O47" s="157">
        <f>'Loan Amortization 3'!J25</f>
        <v>0</v>
      </c>
      <c r="P47" s="312"/>
    </row>
    <row r="48" spans="1:16" ht="18">
      <c r="A48" t="str">
        <f>'YR 2 BS'!A48</f>
        <v xml:space="preserve">     Existing Loans</v>
      </c>
      <c r="B48" s="22"/>
      <c r="C48" s="159">
        <f>'YR 2 BS'!O48</f>
        <v>0</v>
      </c>
      <c r="D48" s="159">
        <f>'Existing Loan Amortizations'!D50</f>
        <v>0</v>
      </c>
      <c r="E48" s="159">
        <f>'Existing Loan Amortizations'!D51</f>
        <v>0</v>
      </c>
      <c r="F48" s="159">
        <f>'Existing Loan Amortizations'!D52</f>
        <v>0</v>
      </c>
      <c r="G48" s="159">
        <f>'Existing Loan Amortizations'!D53</f>
        <v>0</v>
      </c>
      <c r="H48" s="159">
        <f>'Existing Loan Amortizations'!D54</f>
        <v>0</v>
      </c>
      <c r="I48" s="159">
        <f>'Existing Loan Amortizations'!D55</f>
        <v>0</v>
      </c>
      <c r="J48" s="159">
        <f>'Existing Loan Amortizations'!D56</f>
        <v>0</v>
      </c>
      <c r="K48" s="159">
        <f>'Existing Loan Amortizations'!D57</f>
        <v>0</v>
      </c>
      <c r="L48" s="159">
        <f>'Existing Loan Amortizations'!D58</f>
        <v>0</v>
      </c>
      <c r="M48" s="159">
        <f>'Existing Loan Amortizations'!D59</f>
        <v>0</v>
      </c>
      <c r="N48" s="159">
        <f>'Existing Loan Amortizations'!D60</f>
        <v>0</v>
      </c>
      <c r="O48" s="159">
        <f>'Existing Loan Amortizations'!D61</f>
        <v>0</v>
      </c>
      <c r="P48" s="312"/>
    </row>
    <row r="49" spans="1:16" ht="18">
      <c r="A49" t="str">
        <f>'YR 2 BS'!A49</f>
        <v xml:space="preserve">     Subordinated Officer Debt</v>
      </c>
      <c r="B49" s="22"/>
      <c r="C49" s="159">
        <f>'YR 2 BS'!O49</f>
        <v>0</v>
      </c>
      <c r="D49" s="154">
        <f>C49+'YR 2 CF'!C32</f>
        <v>0</v>
      </c>
      <c r="E49" s="154">
        <f>D49+'YR 2 CF'!D32</f>
        <v>0</v>
      </c>
      <c r="F49" s="154">
        <f>E49+'YR 2 CF'!E32</f>
        <v>0</v>
      </c>
      <c r="G49" s="154">
        <f>F49+'YR 2 CF'!F32</f>
        <v>0</v>
      </c>
      <c r="H49" s="154">
        <f>G49+'YR 2 CF'!G32</f>
        <v>0</v>
      </c>
      <c r="I49" s="154">
        <f>H49+'YR 2 CF'!H32</f>
        <v>0</v>
      </c>
      <c r="J49" s="154">
        <f>I49+'YR 2 CF'!I32</f>
        <v>0</v>
      </c>
      <c r="K49" s="154">
        <f>J49+'YR 2 CF'!J32</f>
        <v>0</v>
      </c>
      <c r="L49" s="154">
        <f>K49+'YR 2 CF'!K32</f>
        <v>0</v>
      </c>
      <c r="M49" s="154">
        <f>L49+'YR 2 CF'!L32</f>
        <v>0</v>
      </c>
      <c r="N49" s="154">
        <f>M49+'YR 2 CF'!M32</f>
        <v>0</v>
      </c>
      <c r="O49" s="154">
        <f>N49+'YR 2 CF'!N32</f>
        <v>0</v>
      </c>
      <c r="P49" s="312"/>
    </row>
    <row r="50" spans="1:16" ht="18">
      <c r="A50" s="14"/>
      <c r="B50" s="27" t="s">
        <v>0</v>
      </c>
      <c r="C50" s="207" t="s">
        <v>1</v>
      </c>
      <c r="D50" s="21" t="s">
        <v>1</v>
      </c>
      <c r="E50" s="207" t="s">
        <v>1</v>
      </c>
      <c r="F50" s="21" t="s">
        <v>1</v>
      </c>
      <c r="G50" s="207" t="s">
        <v>1</v>
      </c>
      <c r="H50" s="21" t="s">
        <v>1</v>
      </c>
      <c r="I50" s="207" t="s">
        <v>1</v>
      </c>
      <c r="J50" s="21" t="s">
        <v>1</v>
      </c>
      <c r="K50" s="21" t="s">
        <v>1</v>
      </c>
      <c r="L50" s="21" t="s">
        <v>1</v>
      </c>
      <c r="M50" s="21" t="s">
        <v>1</v>
      </c>
      <c r="N50" s="21" t="s">
        <v>1</v>
      </c>
      <c r="O50" s="21" t="s">
        <v>1</v>
      </c>
      <c r="P50" s="312"/>
    </row>
    <row r="51" spans="1:16" ht="18">
      <c r="A51" s="14" t="s">
        <v>39</v>
      </c>
      <c r="B51" s="23"/>
      <c r="C51" s="159">
        <f>SUM(C45:C49)</f>
        <v>0</v>
      </c>
      <c r="D51" s="154">
        <f t="shared" ref="D51:O51" si="6">SUM(D45:D49)</f>
        <v>0</v>
      </c>
      <c r="E51" s="154">
        <f t="shared" si="6"/>
        <v>0</v>
      </c>
      <c r="F51" s="154">
        <f t="shared" si="6"/>
        <v>0</v>
      </c>
      <c r="G51" s="154">
        <f t="shared" si="6"/>
        <v>0</v>
      </c>
      <c r="H51" s="154">
        <f t="shared" si="6"/>
        <v>0</v>
      </c>
      <c r="I51" s="154">
        <f t="shared" si="6"/>
        <v>0</v>
      </c>
      <c r="J51" s="154">
        <f t="shared" si="6"/>
        <v>0</v>
      </c>
      <c r="K51" s="154">
        <f t="shared" si="6"/>
        <v>0</v>
      </c>
      <c r="L51" s="154">
        <f t="shared" si="6"/>
        <v>0</v>
      </c>
      <c r="M51" s="154">
        <f t="shared" si="6"/>
        <v>0</v>
      </c>
      <c r="N51" s="154">
        <f t="shared" si="6"/>
        <v>0</v>
      </c>
      <c r="O51" s="154">
        <f t="shared" si="6"/>
        <v>0</v>
      </c>
      <c r="P51" s="312"/>
    </row>
    <row r="52" spans="1:16" ht="18">
      <c r="A52" s="14"/>
      <c r="B52" s="23"/>
      <c r="C52" s="208"/>
      <c r="D52" s="14"/>
      <c r="E52" s="208"/>
      <c r="F52" s="208"/>
      <c r="G52" s="208"/>
      <c r="H52" s="191"/>
      <c r="I52" s="191"/>
      <c r="P52" s="312"/>
    </row>
    <row r="53" spans="1:16" ht="18">
      <c r="A53" s="14"/>
      <c r="B53" s="23"/>
      <c r="C53" s="207" t="s">
        <v>1</v>
      </c>
      <c r="D53" s="21" t="s">
        <v>1</v>
      </c>
      <c r="E53" s="207" t="s">
        <v>1</v>
      </c>
      <c r="F53" s="21" t="s">
        <v>1</v>
      </c>
      <c r="G53" s="207" t="s">
        <v>1</v>
      </c>
      <c r="H53" s="21" t="s">
        <v>1</v>
      </c>
      <c r="I53" s="207" t="s">
        <v>1</v>
      </c>
      <c r="J53" s="21" t="s">
        <v>1</v>
      </c>
      <c r="K53" s="21" t="s">
        <v>1</v>
      </c>
      <c r="L53" s="21" t="s">
        <v>1</v>
      </c>
      <c r="M53" s="21" t="s">
        <v>1</v>
      </c>
      <c r="N53" s="21" t="s">
        <v>1</v>
      </c>
      <c r="O53" s="21" t="s">
        <v>1</v>
      </c>
      <c r="P53" s="312"/>
    </row>
    <row r="54" spans="1:16" ht="18">
      <c r="A54" s="76" t="s">
        <v>85</v>
      </c>
      <c r="B54" s="23"/>
      <c r="C54" s="230">
        <f>C42+C51</f>
        <v>0</v>
      </c>
      <c r="D54" s="156">
        <f t="shared" ref="D54:O54" si="7">D42+D51</f>
        <v>0</v>
      </c>
      <c r="E54" s="156">
        <f t="shared" si="7"/>
        <v>0</v>
      </c>
      <c r="F54" s="156">
        <f t="shared" si="7"/>
        <v>0</v>
      </c>
      <c r="G54" s="156">
        <f t="shared" si="7"/>
        <v>0</v>
      </c>
      <c r="H54" s="156">
        <f t="shared" si="7"/>
        <v>0</v>
      </c>
      <c r="I54" s="156">
        <f t="shared" si="7"/>
        <v>0</v>
      </c>
      <c r="J54" s="156">
        <f t="shared" si="7"/>
        <v>0</v>
      </c>
      <c r="K54" s="156">
        <f t="shared" si="7"/>
        <v>0</v>
      </c>
      <c r="L54" s="156">
        <f t="shared" si="7"/>
        <v>0</v>
      </c>
      <c r="M54" s="156">
        <f t="shared" si="7"/>
        <v>0</v>
      </c>
      <c r="N54" s="156">
        <f t="shared" si="7"/>
        <v>0</v>
      </c>
      <c r="O54" s="156">
        <f t="shared" si="7"/>
        <v>0</v>
      </c>
      <c r="P54" s="312"/>
    </row>
    <row r="55" spans="1:16" ht="18">
      <c r="A55" s="14" t="s">
        <v>0</v>
      </c>
      <c r="B55" s="23"/>
      <c r="C55" s="207" t="s">
        <v>1</v>
      </c>
      <c r="D55" s="21" t="s">
        <v>1</v>
      </c>
      <c r="E55" s="207" t="s">
        <v>1</v>
      </c>
      <c r="F55" s="21" t="s">
        <v>1</v>
      </c>
      <c r="G55" s="207" t="s">
        <v>1</v>
      </c>
      <c r="H55" s="21" t="s">
        <v>1</v>
      </c>
      <c r="I55" s="207" t="s">
        <v>1</v>
      </c>
      <c r="J55" s="21" t="s">
        <v>1</v>
      </c>
      <c r="K55" s="21" t="s">
        <v>1</v>
      </c>
      <c r="L55" s="21" t="s">
        <v>1</v>
      </c>
      <c r="M55" s="21" t="s">
        <v>1</v>
      </c>
      <c r="N55" s="21" t="s">
        <v>1</v>
      </c>
      <c r="O55" s="21" t="s">
        <v>1</v>
      </c>
      <c r="P55" s="312"/>
    </row>
    <row r="56" spans="1:16" ht="18">
      <c r="A56" s="76" t="s">
        <v>86</v>
      </c>
      <c r="B56" s="22"/>
      <c r="C56" s="208"/>
      <c r="D56" s="14"/>
      <c r="E56" s="208"/>
      <c r="F56" s="205"/>
      <c r="G56" s="205"/>
      <c r="H56" s="191"/>
      <c r="I56" s="191"/>
      <c r="P56" s="312"/>
    </row>
    <row r="57" spans="1:16" ht="18">
      <c r="A57" t="str">
        <f>'YR 2 BS'!A57</f>
        <v xml:space="preserve">    Capital Stock/Owner's Equity</v>
      </c>
      <c r="B57" s="22" t="s">
        <v>0</v>
      </c>
      <c r="C57" s="159">
        <f>'YR 2 BS'!O57</f>
        <v>0</v>
      </c>
      <c r="D57" s="154">
        <f>C57</f>
        <v>0</v>
      </c>
      <c r="E57" s="154">
        <f t="shared" ref="E57:O57" si="8">D57</f>
        <v>0</v>
      </c>
      <c r="F57" s="154">
        <f t="shared" si="8"/>
        <v>0</v>
      </c>
      <c r="G57" s="154">
        <f t="shared" si="8"/>
        <v>0</v>
      </c>
      <c r="H57" s="154">
        <f t="shared" si="8"/>
        <v>0</v>
      </c>
      <c r="I57" s="154">
        <f t="shared" si="8"/>
        <v>0</v>
      </c>
      <c r="J57" s="154">
        <f t="shared" si="8"/>
        <v>0</v>
      </c>
      <c r="K57" s="154">
        <f t="shared" si="8"/>
        <v>0</v>
      </c>
      <c r="L57" s="154">
        <f t="shared" si="8"/>
        <v>0</v>
      </c>
      <c r="M57" s="154">
        <f t="shared" si="8"/>
        <v>0</v>
      </c>
      <c r="N57" s="154">
        <f t="shared" si="8"/>
        <v>0</v>
      </c>
      <c r="O57" s="154">
        <f t="shared" si="8"/>
        <v>0</v>
      </c>
      <c r="P57" s="312"/>
    </row>
    <row r="58" spans="1:16" ht="18">
      <c r="A58" t="str">
        <f>'YR 2 BS'!A58</f>
        <v xml:space="preserve">    Paid-In Capital</v>
      </c>
      <c r="B58" s="22"/>
      <c r="C58" s="159">
        <f>'YR 2 BS'!O58</f>
        <v>0</v>
      </c>
      <c r="D58" s="154">
        <f>C58+'YR 3 CF'!C33</f>
        <v>0</v>
      </c>
      <c r="E58" s="154">
        <f>D58+'YR 3 CF'!D33</f>
        <v>0</v>
      </c>
      <c r="F58" s="154">
        <f>E58+'YR 3 CF'!E33</f>
        <v>0</v>
      </c>
      <c r="G58" s="154">
        <f>F58+'YR 3 CF'!F33</f>
        <v>0</v>
      </c>
      <c r="H58" s="154">
        <f>G58+'YR 3 CF'!G33</f>
        <v>0</v>
      </c>
      <c r="I58" s="154">
        <f>H58+'YR 3 CF'!H33</f>
        <v>0</v>
      </c>
      <c r="J58" s="154">
        <f>I58+'YR 3 CF'!I33</f>
        <v>0</v>
      </c>
      <c r="K58" s="154">
        <f>J58+'YR 3 CF'!J33</f>
        <v>0</v>
      </c>
      <c r="L58" s="154">
        <f>K58+'YR 3 CF'!K33</f>
        <v>0</v>
      </c>
      <c r="M58" s="154">
        <f>L58+'YR 3 CF'!L33</f>
        <v>0</v>
      </c>
      <c r="N58" s="154">
        <f>M58+'YR 3 CF'!M33</f>
        <v>0</v>
      </c>
      <c r="O58" s="154">
        <f>N58+'YR 3 CF'!N33</f>
        <v>0</v>
      </c>
      <c r="P58" s="312"/>
    </row>
    <row r="59" spans="1:16" ht="18">
      <c r="A59" t="str">
        <f>'YR 2 BS'!A59</f>
        <v xml:space="preserve">    Owner Distributions</v>
      </c>
      <c r="B59" s="22"/>
      <c r="C59" s="159">
        <f>'YR 2 BS'!O59</f>
        <v>0</v>
      </c>
      <c r="D59" s="154">
        <f>C59+'YR 3 CF'!C34</f>
        <v>0</v>
      </c>
      <c r="E59" s="154">
        <f>D59+'YR 3 CF'!D34</f>
        <v>0</v>
      </c>
      <c r="F59" s="154">
        <f>E59+'YR 3 CF'!E34</f>
        <v>0</v>
      </c>
      <c r="G59" s="154">
        <f>F59+'YR 3 CF'!F34</f>
        <v>0</v>
      </c>
      <c r="H59" s="154">
        <f>G59+'YR 3 CF'!G34</f>
        <v>0</v>
      </c>
      <c r="I59" s="154">
        <f>H59+'YR 3 CF'!H34</f>
        <v>0</v>
      </c>
      <c r="J59" s="154">
        <f>I59+'YR 3 CF'!I34</f>
        <v>0</v>
      </c>
      <c r="K59" s="154">
        <f>J59+'YR 3 CF'!J34</f>
        <v>0</v>
      </c>
      <c r="L59" s="154">
        <f>K59+'YR 3 CF'!K34</f>
        <v>0</v>
      </c>
      <c r="M59" s="154">
        <f>L59+'YR 3 CF'!L34</f>
        <v>0</v>
      </c>
      <c r="N59" s="154">
        <f>M59+'YR 3 CF'!M34</f>
        <v>0</v>
      </c>
      <c r="O59" s="154">
        <f>N59+'YR 3 CF'!N34</f>
        <v>0</v>
      </c>
      <c r="P59" s="312"/>
    </row>
    <row r="60" spans="1:16" ht="18">
      <c r="A60" t="str">
        <f>'YR 2 BS'!A60</f>
        <v xml:space="preserve">    Retained Earnings</v>
      </c>
      <c r="B60" s="22"/>
      <c r="C60" s="159">
        <f>'YR 2 BS'!O60</f>
        <v>0</v>
      </c>
      <c r="D60" s="154">
        <f>C60+'YR 3 IS'!B53</f>
        <v>0</v>
      </c>
      <c r="E60" s="154">
        <f>D60+'YR 3 IS'!C53</f>
        <v>0</v>
      </c>
      <c r="F60" s="154">
        <f>E60+'YR 3 IS'!D53</f>
        <v>0</v>
      </c>
      <c r="G60" s="154">
        <f>F60+'YR 3 IS'!E53</f>
        <v>0</v>
      </c>
      <c r="H60" s="154">
        <f>G60+'YR 3 IS'!F53</f>
        <v>0</v>
      </c>
      <c r="I60" s="154">
        <f>H60+'YR 3 IS'!G53</f>
        <v>0</v>
      </c>
      <c r="J60" s="154">
        <f>I60+'YR 3 IS'!H53</f>
        <v>0</v>
      </c>
      <c r="K60" s="154">
        <f>J60+'YR 3 IS'!I53</f>
        <v>0</v>
      </c>
      <c r="L60" s="154">
        <f>K60+'YR 3 IS'!J53</f>
        <v>0</v>
      </c>
      <c r="M60" s="154">
        <f>L60+'YR 3 IS'!K53</f>
        <v>0</v>
      </c>
      <c r="N60" s="154">
        <f>M60+'YR 3 IS'!L53</f>
        <v>0</v>
      </c>
      <c r="O60" s="154">
        <f>N60+'YR 3 IS'!M53</f>
        <v>0</v>
      </c>
      <c r="P60" s="312"/>
    </row>
    <row r="61" spans="1:16" ht="18">
      <c r="A61" s="14"/>
      <c r="B61" s="22"/>
      <c r="C61" s="21" t="s">
        <v>1</v>
      </c>
      <c r="D61" s="21" t="s">
        <v>1</v>
      </c>
      <c r="E61" s="207" t="s">
        <v>1</v>
      </c>
      <c r="F61" s="21" t="s">
        <v>1</v>
      </c>
      <c r="G61" s="207" t="s">
        <v>1</v>
      </c>
      <c r="H61" s="21" t="s">
        <v>1</v>
      </c>
      <c r="I61" s="207" t="s">
        <v>1</v>
      </c>
      <c r="J61" s="21" t="s">
        <v>1</v>
      </c>
      <c r="K61" s="21" t="s">
        <v>1</v>
      </c>
      <c r="L61" s="21" t="s">
        <v>1</v>
      </c>
      <c r="M61" s="21" t="s">
        <v>1</v>
      </c>
      <c r="N61" s="21" t="s">
        <v>1</v>
      </c>
      <c r="O61" s="21" t="s">
        <v>1</v>
      </c>
      <c r="P61" s="312"/>
    </row>
    <row r="62" spans="1:16" ht="18">
      <c r="A62" s="76" t="s">
        <v>87</v>
      </c>
      <c r="B62" s="22"/>
      <c r="C62" s="156">
        <f>SUM(C57:C60)</f>
        <v>0</v>
      </c>
      <c r="D62" s="156">
        <f t="shared" ref="D62:O62" si="9">SUM(D57:D60)</f>
        <v>0</v>
      </c>
      <c r="E62" s="156">
        <f t="shared" si="9"/>
        <v>0</v>
      </c>
      <c r="F62" s="156">
        <f t="shared" si="9"/>
        <v>0</v>
      </c>
      <c r="G62" s="156">
        <f t="shared" si="9"/>
        <v>0</v>
      </c>
      <c r="H62" s="156">
        <f t="shared" si="9"/>
        <v>0</v>
      </c>
      <c r="I62" s="156">
        <f t="shared" si="9"/>
        <v>0</v>
      </c>
      <c r="J62" s="156">
        <f t="shared" si="9"/>
        <v>0</v>
      </c>
      <c r="K62" s="156">
        <f t="shared" si="9"/>
        <v>0</v>
      </c>
      <c r="L62" s="156">
        <f t="shared" si="9"/>
        <v>0</v>
      </c>
      <c r="M62" s="156">
        <f t="shared" si="9"/>
        <v>0</v>
      </c>
      <c r="N62" s="156">
        <f t="shared" si="9"/>
        <v>0</v>
      </c>
      <c r="O62" s="156">
        <f t="shared" si="9"/>
        <v>0</v>
      </c>
      <c r="P62" s="312"/>
    </row>
    <row r="63" spans="1:16" ht="18">
      <c r="A63" s="14"/>
      <c r="B63" s="22"/>
      <c r="C63" s="21" t="s">
        <v>1</v>
      </c>
      <c r="D63" s="21" t="s">
        <v>1</v>
      </c>
      <c r="E63" s="207" t="s">
        <v>1</v>
      </c>
      <c r="F63" s="21" t="s">
        <v>1</v>
      </c>
      <c r="G63" s="207" t="s">
        <v>1</v>
      </c>
      <c r="H63" s="21" t="s">
        <v>1</v>
      </c>
      <c r="I63" s="207" t="s">
        <v>1</v>
      </c>
      <c r="J63" s="21" t="s">
        <v>1</v>
      </c>
      <c r="K63" s="21" t="s">
        <v>1</v>
      </c>
      <c r="L63" s="21" t="s">
        <v>1</v>
      </c>
      <c r="M63" s="21" t="s">
        <v>1</v>
      </c>
      <c r="N63" s="21" t="s">
        <v>1</v>
      </c>
      <c r="O63" s="21" t="s">
        <v>1</v>
      </c>
      <c r="P63" s="312"/>
    </row>
    <row r="64" spans="1:16" ht="18">
      <c r="A64" s="14"/>
      <c r="B64" s="22"/>
      <c r="C64" s="21"/>
      <c r="D64" s="24"/>
      <c r="E64" s="207"/>
      <c r="F64" s="208"/>
      <c r="G64" s="207"/>
      <c r="H64" s="191"/>
      <c r="I64" s="191"/>
      <c r="P64" s="312"/>
    </row>
    <row r="65" spans="1:16" ht="18">
      <c r="A65" s="14"/>
      <c r="B65" s="19" t="s">
        <v>0</v>
      </c>
      <c r="C65" s="78" t="s">
        <v>1</v>
      </c>
      <c r="D65" s="78" t="s">
        <v>1</v>
      </c>
      <c r="E65" s="212" t="s">
        <v>1</v>
      </c>
      <c r="F65" s="78" t="s">
        <v>1</v>
      </c>
      <c r="G65" s="212" t="s">
        <v>1</v>
      </c>
      <c r="H65" s="78" t="s">
        <v>1</v>
      </c>
      <c r="I65" s="212" t="s">
        <v>1</v>
      </c>
      <c r="J65" s="78" t="s">
        <v>1</v>
      </c>
      <c r="K65" s="78" t="s">
        <v>1</v>
      </c>
      <c r="L65" s="78" t="s">
        <v>1</v>
      </c>
      <c r="M65" s="78" t="s">
        <v>1</v>
      </c>
      <c r="N65" s="78" t="s">
        <v>1</v>
      </c>
      <c r="O65" s="78" t="s">
        <v>1</v>
      </c>
      <c r="P65" s="312"/>
    </row>
    <row r="66" spans="1:16" ht="18.75">
      <c r="A66" s="26" t="s">
        <v>24</v>
      </c>
      <c r="B66" s="28"/>
      <c r="C66" s="155">
        <f>SUM(C54+C62)</f>
        <v>0</v>
      </c>
      <c r="D66" s="155">
        <f t="shared" ref="D66:O66" si="10">SUM(D54+D62)</f>
        <v>0</v>
      </c>
      <c r="E66" s="155">
        <f t="shared" si="10"/>
        <v>0</v>
      </c>
      <c r="F66" s="155">
        <f t="shared" si="10"/>
        <v>0</v>
      </c>
      <c r="G66" s="155">
        <f t="shared" si="10"/>
        <v>0</v>
      </c>
      <c r="H66" s="155">
        <f t="shared" si="10"/>
        <v>0</v>
      </c>
      <c r="I66" s="155">
        <f t="shared" si="10"/>
        <v>0</v>
      </c>
      <c r="J66" s="155">
        <f t="shared" si="10"/>
        <v>0</v>
      </c>
      <c r="K66" s="155">
        <f t="shared" si="10"/>
        <v>0</v>
      </c>
      <c r="L66" s="155">
        <f t="shared" si="10"/>
        <v>0</v>
      </c>
      <c r="M66" s="155">
        <f t="shared" si="10"/>
        <v>0</v>
      </c>
      <c r="N66" s="155">
        <f t="shared" si="10"/>
        <v>0</v>
      </c>
      <c r="O66" s="155">
        <f t="shared" si="10"/>
        <v>0</v>
      </c>
      <c r="P66" s="312"/>
    </row>
    <row r="67" spans="1:16" ht="18.75">
      <c r="A67" s="26"/>
      <c r="B67" s="28" t="s">
        <v>0</v>
      </c>
      <c r="C67" s="29" t="s">
        <v>52</v>
      </c>
      <c r="D67" s="29" t="s">
        <v>52</v>
      </c>
      <c r="E67" s="210" t="s">
        <v>52</v>
      </c>
      <c r="F67" s="29" t="s">
        <v>52</v>
      </c>
      <c r="G67" s="210" t="s">
        <v>52</v>
      </c>
      <c r="H67" s="29" t="s">
        <v>52</v>
      </c>
      <c r="I67" s="210" t="s">
        <v>52</v>
      </c>
      <c r="J67" s="29" t="s">
        <v>52</v>
      </c>
      <c r="K67" s="29" t="s">
        <v>52</v>
      </c>
      <c r="L67" s="29" t="s">
        <v>52</v>
      </c>
      <c r="M67" s="29" t="s">
        <v>52</v>
      </c>
      <c r="N67" s="29" t="s">
        <v>52</v>
      </c>
      <c r="O67" s="29" t="s">
        <v>52</v>
      </c>
      <c r="P67" s="312"/>
    </row>
    <row r="68" spans="1:16" ht="18">
      <c r="A68" s="18"/>
      <c r="B68" s="17"/>
      <c r="C68" s="71"/>
      <c r="D68" s="71"/>
      <c r="E68" s="71"/>
      <c r="F68" s="71"/>
      <c r="G68" s="71"/>
    </row>
    <row r="69" spans="1:16">
      <c r="A69" s="215" t="s">
        <v>61</v>
      </c>
    </row>
    <row r="70" spans="1:16">
      <c r="A70" s="214" t="str">
        <f ca="1">CONCATENATE("The Small Business Development Center (SBDC) has prepared this financial statement as of ", TEXT($A$73,"mm/dd/yyyy")," based on information and assumptions provided by management.  Neither the SBDC nor its personnel are licensed by the State of")</f>
        <v>The Small Business Development Center (SBDC) has prepared this financial statement as of 10/26/2020 based on information and assumptions provided by management.  Neither the SBDC nor its personnel are licensed by the State of</v>
      </c>
    </row>
    <row r="71" spans="1:16">
      <c r="A71" s="214" t="s">
        <v>264</v>
      </c>
    </row>
    <row r="72" spans="1:16">
      <c r="A72" s="57"/>
    </row>
    <row r="73" spans="1:16">
      <c r="A73" s="163">
        <f ca="1">NOW()</f>
        <v>44130.433104398151</v>
      </c>
    </row>
  </sheetData>
  <sheetProtection password="8D63" sheet="1" formatCells="0" formatColumns="0" formatRows="0" insertColumns="0" insertRows="0"/>
  <printOptions horizontalCentered="1" verticalCentered="1"/>
  <pageMargins left="0.25" right="0.25" top="0.25" bottom="0.25" header="0" footer="0"/>
  <pageSetup scale="48" orientation="portrait" horizontalDpi="1200" verticalDpi="1200" r:id="rId1"/>
  <headerFooter>
    <oddFooter>&amp;L&amp;8Template material is licensed under the Creative Commons License.&amp;C&amp;8http://creativecommons.org/licenses/by-nc-sa/3.0/legalcode&amp;R&amp;8Templates created by UMD Center for Economic Development, 
Jennifer Pontinen, Jenny Herman and Richard Braun.</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pageSetUpPr fitToPage="1"/>
  </sheetPr>
  <dimension ref="A1:H49"/>
  <sheetViews>
    <sheetView workbookViewId="0">
      <selection sqref="A1:G50"/>
    </sheetView>
  </sheetViews>
  <sheetFormatPr defaultColWidth="8.6640625" defaultRowHeight="15"/>
  <cols>
    <col min="1" max="1" width="14.88671875" customWidth="1"/>
    <col min="2" max="2" width="9.88671875" bestFit="1" customWidth="1"/>
    <col min="3" max="3" width="12.5546875" customWidth="1"/>
    <col min="4" max="4" width="10.33203125" customWidth="1"/>
    <col min="5" max="5" width="11.109375" customWidth="1"/>
    <col min="7" max="7" width="11.88671875" customWidth="1"/>
  </cols>
  <sheetData>
    <row r="1" spans="1:8" ht="20.25">
      <c r="A1" s="445" t="s">
        <v>403</v>
      </c>
      <c r="B1" s="445"/>
      <c r="C1" s="445"/>
      <c r="D1" s="445"/>
      <c r="E1" s="445"/>
      <c r="F1" s="445"/>
      <c r="G1" s="445"/>
      <c r="H1" s="405"/>
    </row>
    <row r="2" spans="1:8">
      <c r="A2" s="446" t="str">
        <f>'Sources &amp; Uses'!A1</f>
        <v>Company Name Here</v>
      </c>
      <c r="B2" s="446"/>
      <c r="C2" s="446"/>
      <c r="D2" s="446"/>
      <c r="E2" s="446"/>
      <c r="F2" s="446"/>
      <c r="G2" s="446"/>
      <c r="H2" s="406"/>
    </row>
    <row r="4" spans="1:8" ht="15.75">
      <c r="A4" s="398" t="s">
        <v>32</v>
      </c>
      <c r="B4" s="399"/>
      <c r="C4" s="399"/>
      <c r="D4" s="398" t="s">
        <v>33</v>
      </c>
      <c r="E4" s="399"/>
      <c r="F4" s="214"/>
      <c r="G4" s="214"/>
      <c r="H4" s="57"/>
    </row>
    <row r="5" spans="1:8">
      <c r="A5" s="214" t="s">
        <v>40</v>
      </c>
      <c r="B5" s="404">
        <f>'Sources &amp; Uses'!C6</f>
        <v>0</v>
      </c>
      <c r="C5" s="214"/>
      <c r="D5" s="214" t="s">
        <v>120</v>
      </c>
      <c r="E5" s="404">
        <f>'Sources &amp; Uses'!G6</f>
        <v>0</v>
      </c>
      <c r="F5" s="214"/>
      <c r="G5" s="214"/>
      <c r="H5" s="57"/>
    </row>
    <row r="6" spans="1:8">
      <c r="A6" s="214" t="s">
        <v>72</v>
      </c>
      <c r="B6" s="404">
        <f>'Sources &amp; Uses'!C7</f>
        <v>0</v>
      </c>
      <c r="C6" s="214"/>
      <c r="D6" s="214" t="s">
        <v>121</v>
      </c>
      <c r="E6" s="404">
        <f>'Sources &amp; Uses'!G7</f>
        <v>0</v>
      </c>
      <c r="F6" s="214"/>
      <c r="G6" s="214"/>
      <c r="H6" s="57"/>
    </row>
    <row r="7" spans="1:8">
      <c r="A7" s="214" t="s">
        <v>281</v>
      </c>
      <c r="B7" s="404">
        <f>'Sources &amp; Uses'!C8</f>
        <v>0</v>
      </c>
      <c r="C7" s="214"/>
      <c r="D7" s="214" t="s">
        <v>122</v>
      </c>
      <c r="E7" s="404">
        <f>'Sources &amp; Uses'!G8</f>
        <v>0</v>
      </c>
      <c r="F7" s="214"/>
      <c r="G7" s="214"/>
      <c r="H7" s="57"/>
    </row>
    <row r="8" spans="1:8">
      <c r="A8" s="214" t="s">
        <v>282</v>
      </c>
      <c r="B8" s="404">
        <f>'Sources &amp; Uses'!C9</f>
        <v>0</v>
      </c>
      <c r="C8" s="214"/>
      <c r="D8" s="214" t="s">
        <v>100</v>
      </c>
      <c r="E8" s="404">
        <f>'Sources &amp; Uses'!G9</f>
        <v>0</v>
      </c>
      <c r="F8" s="214"/>
      <c r="G8" s="214"/>
      <c r="H8" s="57"/>
    </row>
    <row r="9" spans="1:8">
      <c r="A9" s="214" t="s">
        <v>283</v>
      </c>
      <c r="B9" s="404">
        <f>'Sources &amp; Uses'!C10</f>
        <v>0</v>
      </c>
      <c r="C9" s="214"/>
      <c r="D9" s="214" t="s">
        <v>127</v>
      </c>
      <c r="E9" s="404">
        <f>'Sources &amp; Uses'!G10</f>
        <v>0</v>
      </c>
      <c r="F9" s="214"/>
      <c r="G9" s="214"/>
      <c r="H9" s="57"/>
    </row>
    <row r="10" spans="1:8">
      <c r="A10" s="214" t="s">
        <v>94</v>
      </c>
      <c r="B10" s="404">
        <f>'Sources &amp; Uses'!C11</f>
        <v>0</v>
      </c>
      <c r="C10" s="214"/>
      <c r="D10" s="214" t="s">
        <v>123</v>
      </c>
      <c r="E10" s="404">
        <f>'Sources &amp; Uses'!G11</f>
        <v>0</v>
      </c>
      <c r="F10" s="214"/>
      <c r="G10" s="214"/>
      <c r="H10" s="57"/>
    </row>
    <row r="11" spans="1:8">
      <c r="A11" s="214"/>
      <c r="B11" s="401"/>
      <c r="C11" s="214"/>
      <c r="D11" s="214" t="s">
        <v>371</v>
      </c>
      <c r="E11" s="404">
        <f>'Sources &amp; Uses'!G12</f>
        <v>0</v>
      </c>
      <c r="F11" s="214"/>
      <c r="G11" s="214"/>
      <c r="H11" s="57"/>
    </row>
    <row r="12" spans="1:8">
      <c r="A12" s="399"/>
      <c r="B12" s="402"/>
      <c r="C12" s="399"/>
      <c r="D12" s="399" t="s">
        <v>60</v>
      </c>
      <c r="E12" s="403">
        <f>'Sources &amp; Uses'!G13</f>
        <v>0</v>
      </c>
      <c r="F12" s="214"/>
      <c r="G12" s="214"/>
      <c r="H12" s="57"/>
    </row>
    <row r="13" spans="1:8" ht="15.75">
      <c r="A13" s="407" t="s">
        <v>34</v>
      </c>
      <c r="B13" s="408">
        <f>'Sources &amp; Uses'!C14</f>
        <v>0</v>
      </c>
      <c r="C13" s="407"/>
      <c r="D13" s="407" t="s">
        <v>34</v>
      </c>
      <c r="E13" s="408">
        <f>'Sources &amp; Uses'!G14</f>
        <v>0</v>
      </c>
      <c r="F13" s="214"/>
      <c r="G13" s="214"/>
      <c r="H13" s="57"/>
    </row>
    <row r="14" spans="1:8">
      <c r="A14" s="214"/>
      <c r="B14" s="214"/>
      <c r="C14" s="214"/>
      <c r="D14" s="214"/>
      <c r="E14" s="214"/>
      <c r="F14" s="214"/>
      <c r="G14" s="214"/>
    </row>
    <row r="15" spans="1:8">
      <c r="A15" s="214"/>
      <c r="B15" s="214"/>
      <c r="C15" s="214"/>
      <c r="D15" s="214"/>
      <c r="E15" s="214"/>
      <c r="F15" s="214"/>
      <c r="G15" s="214"/>
    </row>
    <row r="16" spans="1:8">
      <c r="A16" s="214"/>
      <c r="B16" s="214"/>
      <c r="C16" s="409" t="s">
        <v>422</v>
      </c>
      <c r="D16" s="214"/>
      <c r="E16" s="409" t="s">
        <v>423</v>
      </c>
      <c r="F16" s="214"/>
      <c r="G16" s="409" t="s">
        <v>424</v>
      </c>
    </row>
    <row r="17" spans="1:7" ht="15.75">
      <c r="A17" s="410" t="s">
        <v>404</v>
      </c>
      <c r="B17" s="214"/>
      <c r="C17" s="214"/>
      <c r="D17" s="214"/>
      <c r="E17" s="214"/>
      <c r="F17" s="214"/>
      <c r="G17" s="214"/>
    </row>
    <row r="18" spans="1:7">
      <c r="A18" s="214" t="s">
        <v>405</v>
      </c>
      <c r="B18" s="214"/>
      <c r="C18" s="411">
        <f>'YR 1 IS'!$N9</f>
        <v>0</v>
      </c>
      <c r="D18" s="214"/>
      <c r="E18" s="411">
        <f>'YR2 IS'!$N9</f>
        <v>0</v>
      </c>
      <c r="F18" s="214"/>
      <c r="G18" s="411">
        <f>'YR 3 IS'!$N9</f>
        <v>0</v>
      </c>
    </row>
    <row r="19" spans="1:7">
      <c r="A19" s="399" t="s">
        <v>406</v>
      </c>
      <c r="B19" s="399"/>
      <c r="C19" s="412">
        <f>'YR 1 IS'!$N10</f>
        <v>0</v>
      </c>
      <c r="D19" s="399"/>
      <c r="E19" s="412">
        <f>'YR2 IS'!$N10</f>
        <v>0</v>
      </c>
      <c r="F19" s="399"/>
      <c r="G19" s="412">
        <f>'YR 3 IS'!$N10</f>
        <v>0</v>
      </c>
    </row>
    <row r="20" spans="1:7" ht="15.75">
      <c r="A20" s="407" t="s">
        <v>155</v>
      </c>
      <c r="B20" s="407"/>
      <c r="C20" s="413">
        <f>C18-C19</f>
        <v>0</v>
      </c>
      <c r="D20" s="407"/>
      <c r="E20" s="413">
        <f>E18-E19</f>
        <v>0</v>
      </c>
      <c r="F20" s="407"/>
      <c r="G20" s="414">
        <f>G18-G19</f>
        <v>0</v>
      </c>
    </row>
    <row r="21" spans="1:7">
      <c r="A21" s="214"/>
      <c r="B21" s="214"/>
      <c r="C21" s="214"/>
      <c r="D21" s="214"/>
      <c r="E21" s="214"/>
      <c r="F21" s="214"/>
      <c r="G21" s="214"/>
    </row>
    <row r="22" spans="1:7" ht="15.75">
      <c r="A22" s="410" t="s">
        <v>407</v>
      </c>
      <c r="B22" s="214"/>
      <c r="C22" s="214"/>
      <c r="D22" s="214"/>
      <c r="E22" s="214"/>
      <c r="F22" s="214"/>
      <c r="G22" s="214"/>
    </row>
    <row r="23" spans="1:7">
      <c r="A23" s="401" t="s">
        <v>408</v>
      </c>
      <c r="B23" s="401"/>
      <c r="C23" s="404">
        <f>'YR 1 IS'!$N15</f>
        <v>0</v>
      </c>
      <c r="D23" s="401"/>
      <c r="E23" s="404">
        <f>'YR2 IS'!$N15</f>
        <v>0</v>
      </c>
      <c r="F23" s="401"/>
      <c r="G23" s="404">
        <f>'YR 3 IS'!$N15</f>
        <v>0</v>
      </c>
    </row>
    <row r="24" spans="1:7">
      <c r="A24" s="214" t="s">
        <v>409</v>
      </c>
      <c r="B24" s="214"/>
      <c r="C24" s="411">
        <f>'YR 1 IS'!$N14+'YR 1 IS'!$N26+'YR 1 IS'!$N32</f>
        <v>0</v>
      </c>
      <c r="D24" s="214"/>
      <c r="E24" s="411">
        <f>'YR2 IS'!$N14+'YR2 IS'!$N26+'YR2 IS'!$N32</f>
        <v>0</v>
      </c>
      <c r="F24" s="214"/>
      <c r="G24" s="411">
        <f>'YR 3 IS'!$N14+'YR 3 IS'!$N26+'YR 3 IS'!$N32</f>
        <v>0</v>
      </c>
    </row>
    <row r="25" spans="1:7">
      <c r="A25" s="401" t="s">
        <v>410</v>
      </c>
      <c r="B25" s="401"/>
      <c r="C25" s="404">
        <f>'YR 1 IS'!$N21+'YR 1 IS'!$N31+'YR 1 IS'!$N33+'YR 1 IS'!$N34</f>
        <v>0</v>
      </c>
      <c r="D25" s="401"/>
      <c r="E25" s="404">
        <f>'YR2 IS'!$N21+'YR2 IS'!$N31+'YR2 IS'!$N33+'YR2 IS'!$N34</f>
        <v>0</v>
      </c>
      <c r="F25" s="401"/>
      <c r="G25" s="404">
        <f>'YR 3 IS'!$N21+'YR 3 IS'!$N31+'YR 3 IS'!$N33+'YR 3 IS'!$N34</f>
        <v>0</v>
      </c>
    </row>
    <row r="26" spans="1:7">
      <c r="A26" s="214" t="s">
        <v>474</v>
      </c>
      <c r="B26" s="214"/>
      <c r="C26" s="411">
        <f>'YR 1 IS'!$N36+'YR 1 IS'!$N39</f>
        <v>0</v>
      </c>
      <c r="D26" s="214"/>
      <c r="E26" s="411">
        <f>'YR2 IS'!$N36+'YR2 IS'!$N39</f>
        <v>0</v>
      </c>
      <c r="F26" s="214"/>
      <c r="G26" s="411">
        <f>'YR 3 IS'!$N36+'YR 3 IS'!$N39</f>
        <v>0</v>
      </c>
    </row>
    <row r="27" spans="1:7">
      <c r="A27" s="401" t="s">
        <v>411</v>
      </c>
      <c r="B27" s="401"/>
      <c r="C27" s="404">
        <f>'YR 1 IS'!$N41+'YR 1 IS'!$N38+'YR 1 IS'!$N37+'YR 1 IS'!$N35+'YR 1 IS'!$N30+'YR 1 IS'!$N29+'YR 1 IS'!$N28+'YR 1 IS'!$N27+'YR 1 IS'!$N23+'YR 1 IS'!$N22+'YR 1 IS'!$N20+'YR 1 IS'!$N19+'YR 1 IS'!$N17</f>
        <v>0</v>
      </c>
      <c r="D27" s="401"/>
      <c r="E27" s="404">
        <f>'YR2 IS'!$N43+'YR2 IS'!$N41+'YR2 IS'!$N38+'YR2 IS'!$N37+'YR2 IS'!$N35+'YR2 IS'!$N30+'YR2 IS'!$N29+'YR2 IS'!$N28+'YR2 IS'!$N27+'YR2 IS'!$N23+'YR2 IS'!$N22+'YR2 IS'!$N20+'YR2 IS'!$N19+'YR2 IS'!$N17</f>
        <v>0</v>
      </c>
      <c r="F27" s="401"/>
      <c r="G27" s="404">
        <f>'YR 3 IS'!$N43+'YR 3 IS'!$N41+'YR 3 IS'!$N38+'YR 3 IS'!$N37+'YR 3 IS'!$N35+'YR 3 IS'!$N30+'YR 3 IS'!$N29+'YR 3 IS'!$N28+'YR 3 IS'!$N27+'YR 3 IS'!$N23+'YR 3 IS'!$N22+'YR 3 IS'!$N20+'YR 3 IS'!$N19+'YR 3 IS'!$N17</f>
        <v>0</v>
      </c>
    </row>
    <row r="28" spans="1:7">
      <c r="A28" s="214" t="s">
        <v>412</v>
      </c>
      <c r="B28" s="214"/>
      <c r="C28" s="411">
        <f>'YR 1 IS'!$N44+'YR 1 IS'!$N40</f>
        <v>0</v>
      </c>
      <c r="D28" s="214"/>
      <c r="E28" s="411">
        <f>'YR2 IS'!$N44+'YR2 IS'!$N40</f>
        <v>0</v>
      </c>
      <c r="F28" s="214"/>
      <c r="G28" s="411">
        <f>'YR 3 IS'!$N44+'YR 3 IS'!$N40</f>
        <v>0</v>
      </c>
    </row>
    <row r="29" spans="1:7">
      <c r="A29" s="401" t="s">
        <v>25</v>
      </c>
      <c r="B29" s="401"/>
      <c r="C29" s="404">
        <f>'YR 1 IS'!$N25</f>
        <v>0</v>
      </c>
      <c r="D29" s="401"/>
      <c r="E29" s="404">
        <f>'YR2 IS'!$N25</f>
        <v>0</v>
      </c>
      <c r="F29" s="401"/>
      <c r="G29" s="404">
        <f>'YR 3 IS'!$N25</f>
        <v>0</v>
      </c>
    </row>
    <row r="30" spans="1:7">
      <c r="A30" s="214" t="s">
        <v>413</v>
      </c>
      <c r="B30" s="214"/>
      <c r="C30" s="411">
        <f>'YR 1 IS'!$N42+'YR 1 IS'!$N45+'YR 1 IS'!$N47</f>
        <v>0</v>
      </c>
      <c r="D30" s="214"/>
      <c r="E30" s="411">
        <f>'YR2 IS'!$N42+'YR2 IS'!$N45+'YR2 IS'!$N47</f>
        <v>0</v>
      </c>
      <c r="F30" s="214"/>
      <c r="G30" s="411">
        <f>'YR 3 IS'!$N42+'YR 3 IS'!$N45+'YR 3 IS'!$N47</f>
        <v>0</v>
      </c>
    </row>
    <row r="31" spans="1:7">
      <c r="A31" s="401" t="s">
        <v>414</v>
      </c>
      <c r="B31" s="401"/>
      <c r="C31" s="404">
        <f>'YR 1 IS'!$N46</f>
        <v>0</v>
      </c>
      <c r="D31" s="401"/>
      <c r="E31" s="404">
        <f>'YR2 IS'!$N46</f>
        <v>0</v>
      </c>
      <c r="F31" s="401"/>
      <c r="G31" s="404">
        <f>'YR 3 IS'!$N46</f>
        <v>0</v>
      </c>
    </row>
    <row r="32" spans="1:7">
      <c r="A32" s="214" t="s">
        <v>415</v>
      </c>
      <c r="B32" s="214"/>
      <c r="C32" s="411">
        <f>'YR 1 IS'!$N18+'YR 1 IS'!$N16</f>
        <v>0</v>
      </c>
      <c r="D32" s="214"/>
      <c r="E32" s="411">
        <f>'YR2 IS'!$N18+'YR2 IS'!$N16</f>
        <v>0</v>
      </c>
      <c r="F32" s="214"/>
      <c r="G32" s="411">
        <f>'YR 3 IS'!$N18+'YR 3 IS'!$N16</f>
        <v>0</v>
      </c>
    </row>
    <row r="33" spans="1:7">
      <c r="A33" s="401" t="s">
        <v>416</v>
      </c>
      <c r="B33" s="401"/>
      <c r="C33" s="404">
        <f>'YR 1 IS'!$N24</f>
        <v>0</v>
      </c>
      <c r="D33" s="401"/>
      <c r="E33" s="404">
        <f>'YR2 IS'!$N24</f>
        <v>0</v>
      </c>
      <c r="F33" s="401"/>
      <c r="G33" s="404">
        <f>'YR 3 IS'!$N24</f>
        <v>0</v>
      </c>
    </row>
    <row r="34" spans="1:7">
      <c r="A34" s="214" t="s">
        <v>417</v>
      </c>
      <c r="B34" s="214"/>
      <c r="C34" s="411">
        <f>'YR 1 IS'!$N48+'YR 1 IS'!$N49</f>
        <v>0</v>
      </c>
      <c r="D34" s="214"/>
      <c r="E34" s="411">
        <f>'YR2 IS'!$N48+'YR2 IS'!$N49</f>
        <v>0</v>
      </c>
      <c r="F34" s="214"/>
      <c r="G34" s="411">
        <f>'YR 3 IS'!$N48+'YR 3 IS'!$N49</f>
        <v>0</v>
      </c>
    </row>
    <row r="35" spans="1:7">
      <c r="A35" s="401" t="s">
        <v>418</v>
      </c>
      <c r="B35" s="401"/>
      <c r="C35" s="404">
        <f>SUM(C23:C34)</f>
        <v>0</v>
      </c>
      <c r="D35" s="401"/>
      <c r="E35" s="404">
        <f>SUM(E23:E34)</f>
        <v>0</v>
      </c>
      <c r="F35" s="401"/>
      <c r="G35" s="404">
        <f>SUM(G23:G34)</f>
        <v>0</v>
      </c>
    </row>
    <row r="36" spans="1:7">
      <c r="A36" s="214"/>
      <c r="B36" s="214"/>
      <c r="C36" s="214"/>
      <c r="D36" s="214"/>
      <c r="E36" s="214"/>
      <c r="F36" s="214"/>
      <c r="G36" s="214"/>
    </row>
    <row r="37" spans="1:7" ht="15.75" thickBot="1">
      <c r="A37" s="415" t="s">
        <v>419</v>
      </c>
      <c r="B37" s="415"/>
      <c r="C37" s="416">
        <f>C20-C35</f>
        <v>0</v>
      </c>
      <c r="D37" s="415"/>
      <c r="E37" s="416">
        <f>E20-E35</f>
        <v>0</v>
      </c>
      <c r="F37" s="415"/>
      <c r="G37" s="416">
        <f>G20-G35</f>
        <v>0</v>
      </c>
    </row>
    <row r="38" spans="1:7">
      <c r="A38" s="214"/>
      <c r="B38" s="214"/>
      <c r="C38" s="214"/>
      <c r="D38" s="214"/>
      <c r="E38" s="214"/>
      <c r="F38" s="214"/>
      <c r="G38" s="214"/>
    </row>
    <row r="39" spans="1:7" ht="15.75">
      <c r="A39" s="410" t="s">
        <v>420</v>
      </c>
      <c r="B39" s="214"/>
      <c r="C39" s="214"/>
      <c r="D39" s="214"/>
      <c r="E39" s="214"/>
      <c r="F39" s="214"/>
      <c r="G39" s="214"/>
    </row>
    <row r="40" spans="1:7">
      <c r="A40" s="417" t="s">
        <v>95</v>
      </c>
      <c r="B40" s="417"/>
      <c r="C40" s="423">
        <f>'YR 1 CF'!$O$42</f>
        <v>0</v>
      </c>
      <c r="D40" s="423"/>
      <c r="E40" s="423">
        <f>'YR 2 CF'!O39</f>
        <v>0</v>
      </c>
      <c r="F40" s="423"/>
      <c r="G40" s="423">
        <f>'YR 3 CF'!O39</f>
        <v>0</v>
      </c>
    </row>
    <row r="41" spans="1:7">
      <c r="A41" s="214" t="s">
        <v>112</v>
      </c>
      <c r="B41" s="214"/>
      <c r="C41" s="424">
        <f>'YR 1 CF'!$C$44</f>
        <v>0</v>
      </c>
      <c r="D41" s="424"/>
      <c r="E41" s="424">
        <f>'YR 2 CF'!C41</f>
        <v>0</v>
      </c>
      <c r="F41" s="424"/>
      <c r="G41" s="424">
        <f>'YR 3 CF'!C41</f>
        <v>0</v>
      </c>
    </row>
    <row r="42" spans="1:7">
      <c r="A42" s="401" t="s">
        <v>113</v>
      </c>
      <c r="B42" s="401"/>
      <c r="C42" s="425">
        <f>SUM('YR 1 CF'!$C$45:$N$45)</f>
        <v>0</v>
      </c>
      <c r="D42" s="425"/>
      <c r="E42" s="425">
        <f>SUM('YR 2 CF'!C42:N42)</f>
        <v>0</v>
      </c>
      <c r="F42" s="425"/>
      <c r="G42" s="425">
        <f>SUM('YR 3 CF'!C42:N42)</f>
        <v>0</v>
      </c>
    </row>
    <row r="43" spans="1:7">
      <c r="A43" s="214" t="s">
        <v>114</v>
      </c>
      <c r="B43" s="214"/>
      <c r="C43" s="424">
        <f>SUM('YR 1 CF'!$C$46:$N$46)</f>
        <v>0</v>
      </c>
      <c r="D43" s="424"/>
      <c r="E43" s="424">
        <f>SUM('YR 2 CF'!C43:N43)</f>
        <v>0</v>
      </c>
      <c r="F43" s="424"/>
      <c r="G43" s="424">
        <f>SUM('YR 3 CF'!C43:N43)</f>
        <v>0</v>
      </c>
    </row>
    <row r="44" spans="1:7">
      <c r="A44" s="401" t="s">
        <v>115</v>
      </c>
      <c r="B44" s="401"/>
      <c r="C44" s="425">
        <f>SUM('YR 1 CF'!$C$47:$N$47)</f>
        <v>0</v>
      </c>
      <c r="D44" s="425"/>
      <c r="E44" s="425">
        <f>SUM('YR 2 CF'!C44:N44)</f>
        <v>0</v>
      </c>
      <c r="F44" s="425"/>
      <c r="G44" s="425">
        <f>SUM('YR 3 CF'!C44:N44)</f>
        <v>0</v>
      </c>
    </row>
    <row r="45" spans="1:7" ht="15.75">
      <c r="A45" s="407" t="s">
        <v>15</v>
      </c>
      <c r="B45" s="407"/>
      <c r="C45" s="426">
        <f>'YR 1 CF'!$O$48</f>
        <v>0</v>
      </c>
      <c r="D45" s="426"/>
      <c r="E45" s="426">
        <f>'YR 2 CF'!O45</f>
        <v>0</v>
      </c>
      <c r="F45" s="426"/>
      <c r="G45" s="426">
        <f>'YR 3 CF'!O45</f>
        <v>0</v>
      </c>
    </row>
    <row r="46" spans="1:7">
      <c r="A46" s="214"/>
      <c r="B46" s="214"/>
      <c r="C46" s="214"/>
      <c r="D46" s="214"/>
      <c r="E46" s="214"/>
      <c r="F46" s="214"/>
      <c r="G46" s="214"/>
    </row>
    <row r="47" spans="1:7">
      <c r="A47" s="214"/>
      <c r="B47" s="214"/>
      <c r="C47" s="214"/>
      <c r="D47" s="214"/>
      <c r="E47" s="214"/>
      <c r="F47" s="214"/>
      <c r="G47" s="214"/>
    </row>
    <row r="48" spans="1:7" ht="15.75">
      <c r="A48" s="410" t="s">
        <v>421</v>
      </c>
      <c r="B48" s="214"/>
      <c r="C48" s="214"/>
      <c r="D48" s="214"/>
      <c r="E48" s="214"/>
      <c r="F48" s="214"/>
      <c r="G48" s="214"/>
    </row>
    <row r="49" spans="1:7">
      <c r="A49" s="401" t="s">
        <v>421</v>
      </c>
      <c r="B49" s="401"/>
      <c r="C49" s="404">
        <f>SUM('YR 1 CF'!$C$22:$N$23)*-1</f>
        <v>0</v>
      </c>
      <c r="D49" s="404"/>
      <c r="E49" s="404">
        <f>SUM('YR 2 CF'!$C$22:$N$23)*-1</f>
        <v>0</v>
      </c>
      <c r="F49" s="404"/>
      <c r="G49" s="404">
        <f>SUM('YR 3 CF'!$C$22:$N$23)*-1</f>
        <v>0</v>
      </c>
    </row>
  </sheetData>
  <mergeCells count="2">
    <mergeCell ref="A1:G1"/>
    <mergeCell ref="A2:G2"/>
  </mergeCells>
  <pageMargins left="0.7" right="0.7" top="0.75" bottom="0.75" header="0.3" footer="0.3"/>
  <pageSetup scale="91"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pageSetUpPr fitToPage="1"/>
  </sheetPr>
  <dimension ref="A1:P70"/>
  <sheetViews>
    <sheetView zoomScale="85" zoomScaleNormal="85" workbookViewId="0">
      <selection activeCell="S49" sqref="S49:S50"/>
    </sheetView>
  </sheetViews>
  <sheetFormatPr defaultColWidth="8.6640625" defaultRowHeight="15"/>
  <cols>
    <col min="1" max="1" width="15.33203125" bestFit="1" customWidth="1"/>
    <col min="2" max="2" width="3.33203125" customWidth="1"/>
    <col min="3" max="3" width="18.5546875" bestFit="1" customWidth="1"/>
    <col min="4" max="4" width="3.109375" customWidth="1"/>
    <col min="6" max="6" width="2.88671875" customWidth="1"/>
    <col min="8" max="8" width="3.109375" customWidth="1"/>
  </cols>
  <sheetData>
    <row r="1" spans="1:16" ht="18">
      <c r="A1" s="7" t="str">
        <f>'YR 1 BS'!A1</f>
        <v>Company Name Here</v>
      </c>
    </row>
    <row r="2" spans="1:16" ht="15.75">
      <c r="A2" s="37" t="s">
        <v>157</v>
      </c>
    </row>
    <row r="3" spans="1:16" ht="15.75">
      <c r="A3" s="37"/>
    </row>
    <row r="6" spans="1:16" ht="15.75">
      <c r="A6" s="168" t="s">
        <v>158</v>
      </c>
      <c r="B6" s="168"/>
      <c r="C6" s="168" t="s">
        <v>159</v>
      </c>
      <c r="D6" s="168"/>
      <c r="E6" s="169" t="str">
        <f>'YR 1 Sales'!A3</f>
        <v>Year 1</v>
      </c>
      <c r="G6" s="169" t="str">
        <f>'YR 2 Sales'!A3</f>
        <v>Year 2</v>
      </c>
      <c r="I6" s="169" t="str">
        <f>'YR 3 Sales'!A3</f>
        <v>Year 3</v>
      </c>
      <c r="J6" s="455" t="s">
        <v>160</v>
      </c>
      <c r="K6" s="455"/>
      <c r="L6" s="455"/>
      <c r="M6" s="455"/>
      <c r="N6" s="455"/>
      <c r="O6" s="344" t="s">
        <v>161</v>
      </c>
      <c r="P6" s="312"/>
    </row>
    <row r="7" spans="1:16" ht="16.5" thickBot="1">
      <c r="A7" s="168"/>
      <c r="B7" s="168"/>
      <c r="C7" s="168"/>
      <c r="D7" s="168"/>
      <c r="E7" s="169"/>
      <c r="G7" s="169"/>
      <c r="I7" s="169"/>
      <c r="J7" s="170"/>
      <c r="O7" s="345" t="s">
        <v>162</v>
      </c>
      <c r="P7" s="312"/>
    </row>
    <row r="8" spans="1:16" ht="17.25" thickTop="1" thickBot="1">
      <c r="A8" s="449" t="s">
        <v>163</v>
      </c>
      <c r="B8" s="449"/>
      <c r="C8" s="449"/>
      <c r="D8" s="449"/>
      <c r="E8" s="449"/>
      <c r="F8" s="449"/>
      <c r="G8" s="449"/>
      <c r="H8" s="449"/>
      <c r="I8" s="449"/>
      <c r="J8" s="449"/>
      <c r="K8" s="449"/>
      <c r="L8" s="449"/>
      <c r="M8" s="449"/>
      <c r="N8" s="449"/>
      <c r="O8" s="418"/>
    </row>
    <row r="9" spans="1:16" ht="15.75" thickTop="1">
      <c r="J9" s="172"/>
      <c r="N9" s="173"/>
    </row>
    <row r="10" spans="1:16">
      <c r="A10" s="452" t="s">
        <v>164</v>
      </c>
      <c r="B10" s="174"/>
      <c r="C10" s="175" t="s">
        <v>165</v>
      </c>
      <c r="D10" s="176"/>
      <c r="E10" s="453">
        <f>IF('YR 1 BS'!O42=0,0,'YR 1 BS'!O13/'YR 1 BS'!O42)</f>
        <v>0</v>
      </c>
      <c r="F10" s="177"/>
      <c r="G10" s="453">
        <f>IF('YR 2 BS'!O42=0,0,'YR 2 BS'!O13/'YR 2 BS'!O42)</f>
        <v>0</v>
      </c>
      <c r="H10" s="177"/>
      <c r="I10" s="453">
        <f>IF('YR 3 BS'!O42=0,0,'YR 3 BS'!O13/'YR 3 BS'!O42)</f>
        <v>0</v>
      </c>
      <c r="J10" s="178" t="s">
        <v>166</v>
      </c>
      <c r="N10" s="179"/>
      <c r="O10" s="447"/>
    </row>
    <row r="11" spans="1:16">
      <c r="A11" s="452"/>
      <c r="B11" s="174"/>
      <c r="C11" s="9" t="s">
        <v>167</v>
      </c>
      <c r="D11" s="9"/>
      <c r="E11" s="453"/>
      <c r="F11" s="177"/>
      <c r="G11" s="453"/>
      <c r="H11" s="177"/>
      <c r="I11" s="453"/>
      <c r="J11" s="178" t="s">
        <v>168</v>
      </c>
      <c r="K11" s="132"/>
      <c r="L11" s="132"/>
      <c r="M11" s="132"/>
      <c r="N11" s="179"/>
      <c r="O11" s="447"/>
    </row>
    <row r="12" spans="1:16">
      <c r="A12" s="132"/>
      <c r="B12" s="132"/>
      <c r="C12" s="132"/>
      <c r="D12" s="132"/>
      <c r="E12" s="177"/>
      <c r="F12" s="177"/>
      <c r="G12" s="177"/>
      <c r="H12" s="177"/>
      <c r="I12" s="177"/>
      <c r="J12" s="178" t="s">
        <v>169</v>
      </c>
      <c r="K12" s="180"/>
      <c r="L12" s="180"/>
      <c r="M12" s="180"/>
      <c r="N12" s="181"/>
      <c r="O12" s="180"/>
    </row>
    <row r="13" spans="1:16">
      <c r="A13" s="452" t="s">
        <v>170</v>
      </c>
      <c r="B13" s="174"/>
      <c r="C13" s="175" t="s">
        <v>171</v>
      </c>
      <c r="D13" s="176"/>
      <c r="E13" s="453">
        <f>IF('YR 1 BS'!O42=0,0,('YR 1 BS'!O7+'YR 1 BS'!O8)/'YR 1 BS'!O42)</f>
        <v>0</v>
      </c>
      <c r="F13" s="177"/>
      <c r="G13" s="453">
        <f>IF('YR 2 BS'!O42=0,0,('YR 2 BS'!O7+'YR 2 BS'!O8)/'YR 2 BS'!O42)</f>
        <v>0</v>
      </c>
      <c r="H13" s="177"/>
      <c r="I13" s="453">
        <f>IF('YR 3 BS'!O42=0,0,('YR 3 BS'!O7+'YR 3 BS'!O8)/'YR 3 BS'!O42)</f>
        <v>0</v>
      </c>
      <c r="J13" s="182" t="s">
        <v>172</v>
      </c>
      <c r="N13" s="179"/>
      <c r="O13" s="448"/>
    </row>
    <row r="14" spans="1:16">
      <c r="A14" s="452"/>
      <c r="B14" s="174"/>
      <c r="C14" s="183" t="s">
        <v>173</v>
      </c>
      <c r="D14" s="183"/>
      <c r="E14" s="453"/>
      <c r="F14" s="177"/>
      <c r="G14" s="453"/>
      <c r="H14" s="177"/>
      <c r="I14" s="453"/>
      <c r="J14" s="178" t="s">
        <v>174</v>
      </c>
      <c r="K14" s="132"/>
      <c r="L14" s="132"/>
      <c r="M14" s="132"/>
      <c r="N14" s="179"/>
      <c r="O14" s="447"/>
    </row>
    <row r="15" spans="1:16">
      <c r="A15" s="132"/>
      <c r="B15" s="132"/>
      <c r="C15" s="132"/>
      <c r="D15" s="132"/>
      <c r="E15" s="177"/>
      <c r="F15" s="177"/>
      <c r="G15" s="177"/>
      <c r="H15" s="177"/>
      <c r="I15" s="177"/>
      <c r="J15" s="184" t="s">
        <v>169</v>
      </c>
      <c r="K15" s="180"/>
      <c r="L15" s="180"/>
      <c r="M15" s="180"/>
      <c r="N15" s="181"/>
      <c r="O15" s="180"/>
    </row>
    <row r="16" spans="1:16">
      <c r="A16" s="452" t="s">
        <v>175</v>
      </c>
      <c r="B16" s="174"/>
      <c r="C16" s="175" t="s">
        <v>176</v>
      </c>
      <c r="D16" s="176"/>
      <c r="E16" s="453">
        <f>IF('YR 1 BS'!O62=0,0,(('YR 1 BS'!O54-'YR 1 BS'!O49)/('YR 1 BS'!O62+'YR 1 BS'!O49)))</f>
        <v>0</v>
      </c>
      <c r="F16" s="177"/>
      <c r="G16" s="453">
        <f>IF('YR 2 BS'!O62=0,0,(('YR 2 BS'!O51-'YR 2 BS'!O49)/('YR 2 BS'!O62+'YR 2 BS'!O49)))</f>
        <v>0</v>
      </c>
      <c r="H16" s="177"/>
      <c r="I16" s="453">
        <f>IF('YR 3 BS'!O62=0,0,(('YR 3 BS'!O51-'YR 3 BS'!O49)/('YR 3 BS'!O62+'YR 3 BS'!O49)))</f>
        <v>0</v>
      </c>
      <c r="J16" s="178" t="s">
        <v>177</v>
      </c>
      <c r="N16" s="179"/>
      <c r="O16" s="448"/>
    </row>
    <row r="17" spans="1:15">
      <c r="A17" s="452"/>
      <c r="B17" s="174"/>
      <c r="C17" s="183" t="s">
        <v>178</v>
      </c>
      <c r="D17" s="183"/>
      <c r="E17" s="453"/>
      <c r="F17" s="177"/>
      <c r="G17" s="453"/>
      <c r="H17" s="177"/>
      <c r="I17" s="453"/>
      <c r="J17" s="178" t="s">
        <v>386</v>
      </c>
      <c r="N17" s="179"/>
      <c r="O17" s="447"/>
    </row>
    <row r="18" spans="1:15" ht="15.75" thickBot="1">
      <c r="E18" s="177"/>
      <c r="F18" s="177"/>
      <c r="G18" s="177"/>
      <c r="H18" s="177"/>
      <c r="I18" s="177"/>
      <c r="J18" s="178" t="s">
        <v>387</v>
      </c>
      <c r="N18" s="185"/>
      <c r="O18" s="170"/>
    </row>
    <row r="19" spans="1:15" ht="17.25" thickTop="1" thickBot="1">
      <c r="A19" s="449" t="s">
        <v>179</v>
      </c>
      <c r="B19" s="449"/>
      <c r="C19" s="449"/>
      <c r="D19" s="449"/>
      <c r="E19" s="449"/>
      <c r="F19" s="449"/>
      <c r="G19" s="449"/>
      <c r="H19" s="449"/>
      <c r="I19" s="449"/>
      <c r="J19" s="449"/>
      <c r="K19" s="449"/>
      <c r="L19" s="449"/>
      <c r="M19" s="449"/>
      <c r="N19" s="449"/>
      <c r="O19" s="171"/>
    </row>
    <row r="20" spans="1:15" ht="15.75" thickTop="1">
      <c r="E20" s="177"/>
      <c r="F20" s="177"/>
      <c r="G20" s="177"/>
      <c r="H20" s="177"/>
      <c r="I20" s="177"/>
      <c r="J20" s="178"/>
      <c r="N20" s="173"/>
    </row>
    <row r="21" spans="1:15">
      <c r="A21" s="452" t="s">
        <v>180</v>
      </c>
      <c r="B21" s="174"/>
      <c r="C21" s="9" t="s">
        <v>155</v>
      </c>
      <c r="D21" s="9"/>
      <c r="E21" s="456" t="str">
        <f>'YR 1 IS'!O11</f>
        <v>0.00%</v>
      </c>
      <c r="F21" s="177"/>
      <c r="G21" s="456" t="str">
        <f>'YR2 IS'!O11</f>
        <v>0.00%</v>
      </c>
      <c r="H21" s="177"/>
      <c r="I21" s="456" t="str">
        <f>'YR 3 IS'!O11</f>
        <v>0.00%</v>
      </c>
      <c r="J21" s="178" t="s">
        <v>181</v>
      </c>
      <c r="N21" s="179"/>
      <c r="O21" s="454"/>
    </row>
    <row r="22" spans="1:15">
      <c r="A22" s="452"/>
      <c r="B22" s="174"/>
      <c r="C22" s="186" t="s">
        <v>182</v>
      </c>
      <c r="D22" s="176"/>
      <c r="E22" s="456"/>
      <c r="F22" s="177"/>
      <c r="G22" s="456"/>
      <c r="H22" s="177"/>
      <c r="I22" s="456"/>
      <c r="J22" s="178" t="s">
        <v>183</v>
      </c>
      <c r="N22" s="179"/>
      <c r="O22" s="454"/>
    </row>
    <row r="23" spans="1:15">
      <c r="E23" s="177"/>
      <c r="F23" s="177"/>
      <c r="G23" s="177"/>
      <c r="H23" s="177"/>
      <c r="I23" s="177"/>
      <c r="J23" s="184"/>
      <c r="K23" s="180"/>
      <c r="L23" s="180"/>
      <c r="M23" s="180"/>
      <c r="N23" s="181"/>
      <c r="O23" s="180"/>
    </row>
    <row r="24" spans="1:15">
      <c r="A24" s="452" t="s">
        <v>184</v>
      </c>
      <c r="B24" s="174"/>
      <c r="C24" s="175" t="s">
        <v>156</v>
      </c>
      <c r="D24" s="176"/>
      <c r="E24" s="456" t="str">
        <f>'YR 1 IS'!O51</f>
        <v>0.00%</v>
      </c>
      <c r="F24" s="177"/>
      <c r="G24" s="456" t="str">
        <f>'YR2 IS'!O51</f>
        <v>0.00%</v>
      </c>
      <c r="H24" s="177"/>
      <c r="I24" s="456" t="str">
        <f>'YR 3 IS'!O51</f>
        <v>0.00%</v>
      </c>
      <c r="J24" s="178" t="s">
        <v>185</v>
      </c>
      <c r="N24" s="179"/>
      <c r="O24" s="457"/>
    </row>
    <row r="25" spans="1:15">
      <c r="A25" s="452"/>
      <c r="B25" s="174"/>
      <c r="C25" s="9" t="s">
        <v>182</v>
      </c>
      <c r="D25" s="9"/>
      <c r="E25" s="456"/>
      <c r="F25" s="177"/>
      <c r="G25" s="456"/>
      <c r="H25" s="177"/>
      <c r="I25" s="456"/>
      <c r="J25" s="178" t="s">
        <v>186</v>
      </c>
      <c r="N25" s="179"/>
      <c r="O25" s="454"/>
    </row>
    <row r="26" spans="1:15" ht="15.75" thickBot="1">
      <c r="E26" s="177"/>
      <c r="F26" s="177"/>
      <c r="G26" s="177"/>
      <c r="H26" s="177"/>
      <c r="I26" s="177"/>
      <c r="J26" s="178"/>
      <c r="N26" s="185"/>
      <c r="O26" s="170"/>
    </row>
    <row r="27" spans="1:15" ht="17.25" thickTop="1" thickBot="1">
      <c r="A27" s="458" t="s">
        <v>187</v>
      </c>
      <c r="B27" s="458"/>
      <c r="C27" s="458"/>
      <c r="D27" s="458"/>
      <c r="E27" s="458"/>
      <c r="F27" s="458"/>
      <c r="G27" s="458"/>
      <c r="H27" s="458"/>
      <c r="I27" s="458"/>
      <c r="J27" s="458"/>
      <c r="K27" s="458"/>
      <c r="L27" s="458"/>
      <c r="M27" s="458"/>
      <c r="N27" s="458"/>
      <c r="O27" s="171"/>
    </row>
    <row r="28" spans="1:15" ht="15.75" thickTop="1">
      <c r="E28" s="177"/>
      <c r="F28" s="177"/>
      <c r="G28" s="177"/>
      <c r="H28" s="177"/>
      <c r="I28" s="177"/>
      <c r="J28" s="178"/>
      <c r="N28" s="173"/>
    </row>
    <row r="29" spans="1:15">
      <c r="A29" s="452" t="s">
        <v>188</v>
      </c>
      <c r="C29" s="175" t="s">
        <v>182</v>
      </c>
      <c r="D29" s="176"/>
      <c r="E29" s="453">
        <f>IF('YR 1 BS'!O29=0,0,'YR 1 IS'!N9/'YR 1 BS'!O29)</f>
        <v>0</v>
      </c>
      <c r="F29" s="177"/>
      <c r="G29" s="453">
        <f>IF('YR 2 BS'!O29=0,0,'YR2 IS'!N9/'YR 2 BS'!O29)</f>
        <v>0</v>
      </c>
      <c r="H29" s="177"/>
      <c r="I29" s="453">
        <f>IF('YR 3 BS'!O29=0,0,'YR 3 IS'!N9/'YR 3 BS'!O29)</f>
        <v>0</v>
      </c>
      <c r="J29" s="178" t="s">
        <v>189</v>
      </c>
      <c r="N29" s="179"/>
      <c r="O29" s="447"/>
    </row>
    <row r="30" spans="1:15">
      <c r="A30" s="452"/>
      <c r="C30" s="9" t="s">
        <v>190</v>
      </c>
      <c r="D30" s="9"/>
      <c r="E30" s="453"/>
      <c r="F30" s="177"/>
      <c r="G30" s="453"/>
      <c r="H30" s="177"/>
      <c r="I30" s="453"/>
      <c r="J30" s="178" t="s">
        <v>191</v>
      </c>
      <c r="N30" s="179"/>
      <c r="O30" s="447"/>
    </row>
    <row r="31" spans="1:15">
      <c r="E31" s="177"/>
      <c r="F31" s="177"/>
      <c r="G31" s="177"/>
      <c r="H31" s="177"/>
      <c r="I31" s="177"/>
      <c r="J31" s="184" t="s">
        <v>192</v>
      </c>
      <c r="K31" s="180"/>
      <c r="L31" s="180"/>
      <c r="M31" s="180"/>
      <c r="N31" s="181"/>
      <c r="O31" s="180"/>
    </row>
    <row r="32" spans="1:15">
      <c r="A32" s="452" t="s">
        <v>193</v>
      </c>
      <c r="C32" s="175" t="s">
        <v>156</v>
      </c>
      <c r="D32" s="176"/>
      <c r="E32" s="456">
        <f>IF('YR 1 BS'!O29=0,0,'YR 1 IS'!N51/'YR 1 BS'!O29)</f>
        <v>0</v>
      </c>
      <c r="F32" s="177"/>
      <c r="G32" s="456">
        <f>IF('YR 2 BS'!O29=0,0,'YR2 IS'!N51/'YR 2 BS'!O29)</f>
        <v>0</v>
      </c>
      <c r="H32" s="177"/>
      <c r="I32" s="456">
        <f>IF('YR 3 BS'!O29=0,0,'YR 3 IS'!N51/'YR 3 BS'!O29)</f>
        <v>0</v>
      </c>
      <c r="J32" s="178" t="s">
        <v>194</v>
      </c>
      <c r="N32" s="179"/>
      <c r="O32" s="457"/>
    </row>
    <row r="33" spans="1:15">
      <c r="A33" s="452"/>
      <c r="C33" s="9" t="s">
        <v>190</v>
      </c>
      <c r="D33" s="9"/>
      <c r="E33" s="456"/>
      <c r="F33" s="177"/>
      <c r="G33" s="456"/>
      <c r="H33" s="177"/>
      <c r="I33" s="456"/>
      <c r="J33" s="178" t="s">
        <v>195</v>
      </c>
      <c r="N33" s="179"/>
      <c r="O33" s="454"/>
    </row>
    <row r="34" spans="1:15">
      <c r="E34" s="177"/>
      <c r="F34" s="177"/>
      <c r="G34" s="177"/>
      <c r="H34" s="177"/>
      <c r="I34" s="177"/>
      <c r="J34" s="178" t="s">
        <v>196</v>
      </c>
      <c r="N34" s="179"/>
      <c r="O34" s="180"/>
    </row>
    <row r="35" spans="1:15">
      <c r="A35" s="9" t="s">
        <v>197</v>
      </c>
      <c r="C35" s="9" t="s">
        <v>156</v>
      </c>
      <c r="D35" s="9"/>
      <c r="E35" s="456">
        <f>IF('YR 1 BS'!O62=0,0,'YR 1 IS'!N51/('YR 1 BS'!O62+'YR 1 BS'!O49))</f>
        <v>0</v>
      </c>
      <c r="F35" s="177"/>
      <c r="G35" s="456">
        <f>IF('YR 2 BS'!O62=0,0,'YR2 IS'!N51/('YR 2 BS'!O62+'YR 2 BS'!O49))</f>
        <v>0</v>
      </c>
      <c r="H35" s="177"/>
      <c r="I35" s="456">
        <f>IF('YR 3 BS'!O62=0,0,'YR 3 IS'!N51/('YR 3 BS'!O62+'YR 3 BS'!O49))</f>
        <v>0</v>
      </c>
      <c r="J35" s="182" t="s">
        <v>198</v>
      </c>
      <c r="K35" s="187"/>
      <c r="L35" s="187"/>
      <c r="M35" s="187"/>
      <c r="N35" s="188"/>
      <c r="O35" s="457"/>
    </row>
    <row r="36" spans="1:15">
      <c r="A36" s="9" t="s">
        <v>199</v>
      </c>
      <c r="C36" s="186" t="s">
        <v>178</v>
      </c>
      <c r="D36" s="176"/>
      <c r="E36" s="456"/>
      <c r="F36" s="177"/>
      <c r="G36" s="456"/>
      <c r="H36" s="177"/>
      <c r="I36" s="456"/>
      <c r="J36" s="178" t="s">
        <v>200</v>
      </c>
      <c r="N36" s="179"/>
      <c r="O36" s="454"/>
    </row>
    <row r="37" spans="1:15" ht="15.75" thickBot="1">
      <c r="E37" s="177"/>
      <c r="F37" s="177"/>
      <c r="G37" s="177"/>
      <c r="H37" s="177"/>
      <c r="I37" s="177"/>
      <c r="J37" s="178" t="s">
        <v>201</v>
      </c>
      <c r="N37" s="185"/>
      <c r="O37" s="170"/>
    </row>
    <row r="38" spans="1:15" ht="17.25" thickTop="1" thickBot="1">
      <c r="A38" s="458" t="s">
        <v>202</v>
      </c>
      <c r="B38" s="458"/>
      <c r="C38" s="458"/>
      <c r="D38" s="458"/>
      <c r="E38" s="458"/>
      <c r="F38" s="458"/>
      <c r="G38" s="458"/>
      <c r="H38" s="458"/>
      <c r="I38" s="458"/>
      <c r="J38" s="458"/>
      <c r="K38" s="458"/>
      <c r="L38" s="458"/>
      <c r="M38" s="458"/>
      <c r="N38" s="458"/>
      <c r="O38" s="171"/>
    </row>
    <row r="39" spans="1:15" ht="15.75" thickTop="1">
      <c r="E39" s="177"/>
      <c r="F39" s="177"/>
      <c r="G39" s="177"/>
      <c r="H39" s="177"/>
      <c r="I39" s="177"/>
      <c r="J39" s="178"/>
      <c r="N39" s="173"/>
    </row>
    <row r="40" spans="1:15">
      <c r="A40" s="9" t="s">
        <v>100</v>
      </c>
      <c r="C40" s="9" t="s">
        <v>203</v>
      </c>
      <c r="D40" s="9"/>
      <c r="E40" s="453">
        <f>IF('YR 1 BS'!O10=0,0,'YR 1 IS'!N10/'YR 1 BS'!O10)</f>
        <v>0</v>
      </c>
      <c r="F40" s="177"/>
      <c r="G40" s="453">
        <f>IF('YR 2 BS'!O10=0,0,'YR2 IS'!N10/'YR 2 BS'!O10)</f>
        <v>0</v>
      </c>
      <c r="H40" s="177"/>
      <c r="I40" s="453">
        <f>IF('YR 3 BS'!O10=0,0,'YR 3 IS'!N10/'YR 3 BS'!O10)</f>
        <v>0</v>
      </c>
      <c r="J40" s="178" t="s">
        <v>204</v>
      </c>
      <c r="N40" s="179"/>
      <c r="O40" s="447"/>
    </row>
    <row r="41" spans="1:15">
      <c r="A41" s="9" t="s">
        <v>205</v>
      </c>
      <c r="C41" s="186" t="s">
        <v>100</v>
      </c>
      <c r="D41" s="176"/>
      <c r="E41" s="453"/>
      <c r="F41" s="177"/>
      <c r="G41" s="453"/>
      <c r="H41" s="177"/>
      <c r="I41" s="453"/>
      <c r="J41" s="178" t="s">
        <v>206</v>
      </c>
      <c r="N41" s="179"/>
      <c r="O41" s="447"/>
    </row>
    <row r="42" spans="1:15">
      <c r="E42" s="177"/>
      <c r="F42" s="177"/>
      <c r="G42" s="177"/>
      <c r="H42" s="177"/>
      <c r="I42" s="177"/>
      <c r="J42" s="184" t="s">
        <v>207</v>
      </c>
      <c r="K42" s="180"/>
      <c r="L42" s="180"/>
      <c r="M42" s="180"/>
      <c r="N42" s="181"/>
      <c r="O42" s="180"/>
    </row>
    <row r="43" spans="1:15">
      <c r="A43" s="9" t="s">
        <v>100</v>
      </c>
      <c r="C43" s="175">
        <v>360</v>
      </c>
      <c r="D43" s="176"/>
      <c r="E43" s="459">
        <f>IF(E40=0,0,360/E40)</f>
        <v>0</v>
      </c>
      <c r="F43" s="177"/>
      <c r="G43" s="459">
        <f>IF(G40=0,0,360/G40)</f>
        <v>0</v>
      </c>
      <c r="H43" s="177"/>
      <c r="I43" s="459">
        <f>IF(I40=0,0,360/I40)</f>
        <v>0</v>
      </c>
      <c r="J43" s="178" t="s">
        <v>208</v>
      </c>
      <c r="N43" s="179"/>
      <c r="O43" s="448"/>
    </row>
    <row r="44" spans="1:15">
      <c r="A44" s="9" t="s">
        <v>209</v>
      </c>
      <c r="C44" s="9" t="s">
        <v>210</v>
      </c>
      <c r="D44" s="9"/>
      <c r="E44" s="453"/>
      <c r="F44" s="177"/>
      <c r="G44" s="453"/>
      <c r="H44" s="177"/>
      <c r="I44" s="453"/>
      <c r="J44" s="178" t="s">
        <v>211</v>
      </c>
      <c r="N44" s="179"/>
      <c r="O44" s="447"/>
    </row>
    <row r="45" spans="1:15">
      <c r="E45" s="177"/>
      <c r="F45" s="177"/>
      <c r="G45" s="177"/>
      <c r="H45" s="177"/>
      <c r="I45" s="177"/>
      <c r="J45" s="184" t="s">
        <v>212</v>
      </c>
      <c r="K45" s="180"/>
      <c r="L45" s="180"/>
      <c r="M45" s="180"/>
      <c r="N45" s="181"/>
      <c r="O45" s="180"/>
    </row>
    <row r="46" spans="1:15">
      <c r="A46" s="9" t="s">
        <v>213</v>
      </c>
      <c r="C46" s="175" t="s">
        <v>182</v>
      </c>
      <c r="D46" s="176"/>
      <c r="E46" s="453">
        <f>IF('YR 1 BS'!O8=0,0,'YR 1 IS'!N9/'YR 1 BS'!O8)</f>
        <v>0</v>
      </c>
      <c r="F46" s="177"/>
      <c r="G46" s="453">
        <f>IF('YR 2 BS'!O8=0,0,'YR2 IS'!N9/'YR 2 BS'!O8)</f>
        <v>0</v>
      </c>
      <c r="H46" s="177"/>
      <c r="I46" s="453">
        <f>IF('YR 3 BS'!O8=0,0,'YR 3 IS'!N9/'YR 3 BS'!O8)</f>
        <v>0</v>
      </c>
      <c r="J46" s="178" t="s">
        <v>214</v>
      </c>
      <c r="N46" s="179"/>
      <c r="O46" s="448"/>
    </row>
    <row r="47" spans="1:15">
      <c r="A47" s="9" t="s">
        <v>205</v>
      </c>
      <c r="C47" s="9" t="s">
        <v>213</v>
      </c>
      <c r="D47" s="9"/>
      <c r="E47" s="453"/>
      <c r="F47" s="177"/>
      <c r="G47" s="453"/>
      <c r="H47" s="177"/>
      <c r="I47" s="453"/>
      <c r="J47" s="178" t="s">
        <v>215</v>
      </c>
      <c r="N47" s="179"/>
      <c r="O47" s="447"/>
    </row>
    <row r="48" spans="1:15">
      <c r="J48" s="184" t="s">
        <v>216</v>
      </c>
      <c r="K48" s="180"/>
      <c r="L48" s="180"/>
      <c r="M48" s="180"/>
      <c r="N48" s="181"/>
      <c r="O48" s="180"/>
    </row>
    <row r="49" spans="1:15">
      <c r="A49" s="9" t="s">
        <v>217</v>
      </c>
      <c r="C49" s="9">
        <v>360</v>
      </c>
      <c r="D49" s="9"/>
      <c r="E49" s="459">
        <f>IF(E46=0,0,360/E46)</f>
        <v>0</v>
      </c>
      <c r="G49" s="459">
        <f>IF(G46=0,0,360/G46)</f>
        <v>0</v>
      </c>
      <c r="I49" s="459">
        <f>IF(I46=0,0,360/I46)</f>
        <v>0</v>
      </c>
      <c r="J49" s="178" t="s">
        <v>218</v>
      </c>
      <c r="N49" s="179"/>
      <c r="O49" s="448"/>
    </row>
    <row r="50" spans="1:15">
      <c r="A50" s="9" t="s">
        <v>219</v>
      </c>
      <c r="C50" s="186" t="s">
        <v>220</v>
      </c>
      <c r="D50" s="176"/>
      <c r="E50" s="453"/>
      <c r="G50" s="453"/>
      <c r="I50" s="453"/>
      <c r="J50" s="178" t="s">
        <v>221</v>
      </c>
      <c r="N50" s="179"/>
      <c r="O50" s="447"/>
    </row>
    <row r="51" spans="1:15">
      <c r="J51" s="184" t="s">
        <v>222</v>
      </c>
      <c r="K51" s="180"/>
      <c r="L51" s="180"/>
      <c r="M51" s="180"/>
      <c r="N51" s="181"/>
      <c r="O51" s="180"/>
    </row>
    <row r="52" spans="1:15">
      <c r="A52" s="9" t="s">
        <v>223</v>
      </c>
      <c r="C52" s="9" t="s">
        <v>203</v>
      </c>
      <c r="D52" s="9"/>
      <c r="E52" s="453">
        <f>IF('YR 1 BS'!O40=0,0,'YR 1 IS'!N10/'YR 1 BS'!O40)</f>
        <v>0</v>
      </c>
      <c r="G52" s="453">
        <f>IF('YR 2 BS'!O40=0,0,'YR2 IS'!N10/'YR 2 BS'!O40)</f>
        <v>0</v>
      </c>
      <c r="I52" s="453">
        <f>IF('YR 3 BS'!O40=0,0,'YR 3 IS'!N10/'YR 3 BS'!O40)</f>
        <v>0</v>
      </c>
      <c r="J52" s="178" t="s">
        <v>224</v>
      </c>
      <c r="N52" s="179"/>
      <c r="O52" s="448"/>
    </row>
    <row r="53" spans="1:15">
      <c r="A53" s="9" t="s">
        <v>205</v>
      </c>
      <c r="C53" s="186" t="s">
        <v>223</v>
      </c>
      <c r="D53" s="176"/>
      <c r="E53" s="453"/>
      <c r="G53" s="453"/>
      <c r="I53" s="453"/>
      <c r="J53" s="178" t="s">
        <v>225</v>
      </c>
      <c r="N53" s="179"/>
      <c r="O53" s="447"/>
    </row>
    <row r="54" spans="1:15">
      <c r="J54" s="184" t="s">
        <v>226</v>
      </c>
      <c r="K54" s="180"/>
      <c r="L54" s="180"/>
      <c r="M54" s="180"/>
      <c r="N54" s="181"/>
      <c r="O54" s="180"/>
    </row>
    <row r="55" spans="1:15">
      <c r="A55" s="9" t="s">
        <v>227</v>
      </c>
      <c r="C55" s="9">
        <v>360</v>
      </c>
      <c r="D55" s="9"/>
      <c r="E55" s="459">
        <f>IF(E52=0,0,360/E52)</f>
        <v>0</v>
      </c>
      <c r="G55" s="459">
        <f>IF(G52=0,0,360/G52)</f>
        <v>0</v>
      </c>
      <c r="I55" s="459">
        <f>IF(I52=0,0,360/I52)</f>
        <v>0</v>
      </c>
      <c r="J55" s="178" t="s">
        <v>228</v>
      </c>
      <c r="N55" s="179"/>
      <c r="O55" s="448"/>
    </row>
    <row r="56" spans="1:15">
      <c r="A56" s="9" t="s">
        <v>219</v>
      </c>
      <c r="C56" s="186" t="s">
        <v>229</v>
      </c>
      <c r="D56" s="176"/>
      <c r="E56" s="453"/>
      <c r="G56" s="453"/>
      <c r="I56" s="453"/>
      <c r="J56" s="178" t="s">
        <v>230</v>
      </c>
      <c r="N56" s="179"/>
      <c r="O56" s="447"/>
    </row>
    <row r="57" spans="1:15">
      <c r="J57" s="184" t="s">
        <v>231</v>
      </c>
      <c r="K57" s="180"/>
      <c r="L57" s="180"/>
      <c r="M57" s="180"/>
      <c r="N57" s="181"/>
      <c r="O57" s="180"/>
    </row>
    <row r="58" spans="1:15">
      <c r="A58" s="9" t="s">
        <v>232</v>
      </c>
      <c r="C58" s="175" t="s">
        <v>203</v>
      </c>
      <c r="E58" s="460">
        <f>IF('YR 1 BS'!O36=0,0,'YR 1 IS'!N10/('YR 1 BS'!O36+'YR 1 BS'!O37))</f>
        <v>0</v>
      </c>
      <c r="G58" s="460">
        <f>IF('YR 2 BS'!O36=0,0,'YR2 IS'!N10/('YR 2 BS'!O36+'YR 2 BS'!O37))</f>
        <v>0</v>
      </c>
      <c r="I58" s="460">
        <f>IF('YR 3 BS'!O36=0,0,'YR 3 IS'!N10/('YR 3 BS'!O36+'YR 3 BS'!O37))</f>
        <v>0</v>
      </c>
      <c r="J58" s="189" t="s">
        <v>234</v>
      </c>
      <c r="N58" s="179"/>
      <c r="O58" s="450"/>
    </row>
    <row r="59" spans="1:15">
      <c r="A59" s="9" t="s">
        <v>235</v>
      </c>
      <c r="C59" s="9" t="s">
        <v>233</v>
      </c>
      <c r="E59" s="460"/>
      <c r="G59" s="460"/>
      <c r="I59" s="460"/>
      <c r="J59" s="189" t="s">
        <v>236</v>
      </c>
      <c r="N59" s="179"/>
      <c r="O59" s="451"/>
    </row>
    <row r="60" spans="1:15">
      <c r="I60" s="179"/>
      <c r="J60" s="184" t="s">
        <v>237</v>
      </c>
      <c r="K60" s="180"/>
      <c r="L60" s="180"/>
      <c r="M60" s="180"/>
      <c r="N60" s="181"/>
      <c r="O60" s="180"/>
    </row>
    <row r="61" spans="1:15">
      <c r="A61" s="9" t="s">
        <v>238</v>
      </c>
      <c r="C61" s="175">
        <v>360</v>
      </c>
      <c r="E61" s="461">
        <f>IF(E58=0,0,360/E58)</f>
        <v>0</v>
      </c>
      <c r="G61" s="461">
        <f>IF(G58=0,0,360/G58)</f>
        <v>0</v>
      </c>
      <c r="I61" s="461">
        <f>IF(I58=0,0,360/I58)</f>
        <v>0</v>
      </c>
      <c r="J61" s="189" t="s">
        <v>239</v>
      </c>
      <c r="N61" s="179"/>
      <c r="O61" s="450"/>
    </row>
    <row r="62" spans="1:15">
      <c r="A62" s="9" t="s">
        <v>240</v>
      </c>
      <c r="C62" s="9" t="s">
        <v>241</v>
      </c>
      <c r="E62" s="460"/>
      <c r="G62" s="460"/>
      <c r="I62" s="460"/>
      <c r="J62" s="189" t="s">
        <v>242</v>
      </c>
      <c r="N62" s="179"/>
      <c r="O62" s="451"/>
    </row>
    <row r="63" spans="1:15">
      <c r="J63" s="189" t="s">
        <v>243</v>
      </c>
      <c r="N63" s="179"/>
    </row>
    <row r="66" spans="1:1">
      <c r="A66" s="214" t="str">
        <f>'Sources &amp; Uses'!A50</f>
        <v>Note…..</v>
      </c>
    </row>
    <row r="67" spans="1:1">
      <c r="A67" s="214" t="str">
        <f ca="1">'Loan Amortization 3'!B64</f>
        <v>The Small Business Development Center (SBDC) has prepared this financial statement as of 10/26/2020 based on information and assumptions</v>
      </c>
    </row>
    <row r="68" spans="1:1">
      <c r="A68" s="214" t="str">
        <f>'Loan Amortization 3'!B65</f>
        <v xml:space="preserve">provided by management.  Neither the SBDC nor its personnel are licensed by the State of MN to practice public accounting and therefore express </v>
      </c>
    </row>
    <row r="69" spans="1:1">
      <c r="A69" s="214" t="str">
        <f>'Loan Amortization 3'!B66</f>
        <v>no opinion or other form of assurance on the statements or underlying assumptions.</v>
      </c>
    </row>
    <row r="70" spans="1:1">
      <c r="A70" s="116"/>
    </row>
  </sheetData>
  <sheetProtection password="8D63" sheet="1" formatCells="0" formatColumns="0" formatRows="0" insertColumns="0" insertRows="0"/>
  <mergeCells count="76">
    <mergeCell ref="E61:E62"/>
    <mergeCell ref="G61:G62"/>
    <mergeCell ref="I61:I62"/>
    <mergeCell ref="E55:E56"/>
    <mergeCell ref="G55:G56"/>
    <mergeCell ref="I55:I56"/>
    <mergeCell ref="O55:O56"/>
    <mergeCell ref="E58:E59"/>
    <mergeCell ref="G58:G59"/>
    <mergeCell ref="I58:I59"/>
    <mergeCell ref="E49:E50"/>
    <mergeCell ref="G49:G50"/>
    <mergeCell ref="I49:I50"/>
    <mergeCell ref="O49:O50"/>
    <mergeCell ref="E52:E53"/>
    <mergeCell ref="G52:G53"/>
    <mergeCell ref="I52:I53"/>
    <mergeCell ref="O52:O53"/>
    <mergeCell ref="E43:E44"/>
    <mergeCell ref="G43:G44"/>
    <mergeCell ref="I43:I44"/>
    <mergeCell ref="O43:O44"/>
    <mergeCell ref="E46:E47"/>
    <mergeCell ref="G46:G47"/>
    <mergeCell ref="I46:I47"/>
    <mergeCell ref="O46:O47"/>
    <mergeCell ref="O35:O36"/>
    <mergeCell ref="A38:N38"/>
    <mergeCell ref="E40:E41"/>
    <mergeCell ref="G40:G41"/>
    <mergeCell ref="I40:I41"/>
    <mergeCell ref="O40:O41"/>
    <mergeCell ref="E32:E33"/>
    <mergeCell ref="G32:G33"/>
    <mergeCell ref="I32:I33"/>
    <mergeCell ref="E35:E36"/>
    <mergeCell ref="G35:G36"/>
    <mergeCell ref="I35:I36"/>
    <mergeCell ref="E21:E22"/>
    <mergeCell ref="G21:G22"/>
    <mergeCell ref="I21:I22"/>
    <mergeCell ref="O32:O33"/>
    <mergeCell ref="A27:N27"/>
    <mergeCell ref="A29:A30"/>
    <mergeCell ref="E29:E30"/>
    <mergeCell ref="G29:G30"/>
    <mergeCell ref="I29:I30"/>
    <mergeCell ref="A24:A25"/>
    <mergeCell ref="E24:E25"/>
    <mergeCell ref="G24:G25"/>
    <mergeCell ref="I24:I25"/>
    <mergeCell ref="O24:O25"/>
    <mergeCell ref="O29:O30"/>
    <mergeCell ref="A32:A33"/>
    <mergeCell ref="J6:N6"/>
    <mergeCell ref="A8:N8"/>
    <mergeCell ref="A10:A11"/>
    <mergeCell ref="E10:E11"/>
    <mergeCell ref="G10:G11"/>
    <mergeCell ref="I10:I11"/>
    <mergeCell ref="O10:O11"/>
    <mergeCell ref="O13:O14"/>
    <mergeCell ref="A19:N19"/>
    <mergeCell ref="O61:O62"/>
    <mergeCell ref="O58:O59"/>
    <mergeCell ref="A16:A17"/>
    <mergeCell ref="E16:E17"/>
    <mergeCell ref="G16:G17"/>
    <mergeCell ref="I16:I17"/>
    <mergeCell ref="A13:A14"/>
    <mergeCell ref="E13:E14"/>
    <mergeCell ref="G13:G14"/>
    <mergeCell ref="I13:I14"/>
    <mergeCell ref="O21:O22"/>
    <mergeCell ref="O16:O17"/>
    <mergeCell ref="A21:A22"/>
  </mergeCells>
  <printOptions horizontalCentered="1" verticalCentered="1"/>
  <pageMargins left="0.25" right="0.25" top="0.25" bottom="0.25" header="0" footer="0"/>
  <pageSetup scale="68" orientation="portrait" horizontalDpi="1200" verticalDpi="1200" r:id="rId1"/>
  <headerFooter>
    <oddFooter>&amp;L&amp;8Template material is licensed under the Creative Commons License.&amp;C&amp;8http://creativecommons.org/licenses/by-nc-sa/3.0/legalcode&amp;R&amp;8Templates created by UMD Center for Economic Development, 
Jennifer Pontinen, Jenny Herman and Richard Braun.</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pageSetUpPr fitToPage="1"/>
  </sheetPr>
  <dimension ref="A1:G61"/>
  <sheetViews>
    <sheetView topLeftCell="A4" zoomScaleNormal="100" workbookViewId="0">
      <selection activeCell="G14" sqref="G14"/>
    </sheetView>
  </sheetViews>
  <sheetFormatPr defaultColWidth="8.6640625" defaultRowHeight="15"/>
  <cols>
    <col min="1" max="1" width="23.5546875" customWidth="1"/>
    <col min="4" max="4" width="6.44140625" customWidth="1"/>
    <col min="6" max="6" width="14.109375" bestFit="1" customWidth="1"/>
    <col min="7" max="7" width="13.33203125" customWidth="1"/>
  </cols>
  <sheetData>
    <row r="1" spans="1:7" ht="18">
      <c r="A1" s="7" t="str">
        <f>'Sources &amp; Uses'!A1</f>
        <v>Company Name Here</v>
      </c>
    </row>
    <row r="2" spans="1:7" ht="15.75">
      <c r="A2" s="37" t="s">
        <v>154</v>
      </c>
    </row>
    <row r="3" spans="1:7" ht="15.75">
      <c r="A3" s="37"/>
    </row>
    <row r="4" spans="1:7" ht="16.5" thickBot="1">
      <c r="A4" s="462" t="str">
        <f>'YR 1 Sales'!A3</f>
        <v>Year 1</v>
      </c>
      <c r="B4" s="462"/>
      <c r="C4" s="462"/>
      <c r="D4" s="462"/>
      <c r="E4" s="462"/>
      <c r="F4" s="462"/>
      <c r="G4" s="462"/>
    </row>
    <row r="5" spans="1:7" ht="15.75" thickTop="1"/>
    <row r="6" spans="1:7">
      <c r="A6" s="141" t="s">
        <v>138</v>
      </c>
      <c r="B6" s="142"/>
      <c r="C6" s="142">
        <f>'YR 1 IS'!N9</f>
        <v>0</v>
      </c>
      <c r="D6" s="144" t="str">
        <f>IF($C$6=0, "0.00%",C6/$C$6)</f>
        <v>0.00%</v>
      </c>
      <c r="F6" s="145" t="s">
        <v>142</v>
      </c>
      <c r="G6" s="164" t="s">
        <v>141</v>
      </c>
    </row>
    <row r="7" spans="1:7">
      <c r="A7" s="141" t="s">
        <v>136</v>
      </c>
      <c r="C7" s="142"/>
      <c r="D7" s="116"/>
      <c r="F7" s="116"/>
      <c r="G7" s="165" t="s">
        <v>135</v>
      </c>
    </row>
    <row r="8" spans="1:7">
      <c r="A8" s="116" t="s">
        <v>277</v>
      </c>
      <c r="B8" s="142">
        <f>'YR 1 IS'!N10</f>
        <v>0</v>
      </c>
      <c r="C8" s="142"/>
      <c r="D8" s="116"/>
      <c r="F8" s="116"/>
      <c r="G8" s="146"/>
    </row>
    <row r="9" spans="1:7">
      <c r="A9" s="269" t="s">
        <v>278</v>
      </c>
      <c r="B9" s="270"/>
      <c r="C9" s="142"/>
      <c r="D9" s="116"/>
      <c r="F9" s="145" t="s">
        <v>142</v>
      </c>
      <c r="G9" s="148">
        <f>C15</f>
        <v>0</v>
      </c>
    </row>
    <row r="10" spans="1:7">
      <c r="A10" s="269" t="s">
        <v>278</v>
      </c>
      <c r="B10" s="270"/>
      <c r="C10" s="142"/>
      <c r="D10" s="116"/>
      <c r="F10" s="116"/>
      <c r="G10" s="147">
        <f>D12</f>
        <v>0</v>
      </c>
    </row>
    <row r="11" spans="1:7" ht="15.75" thickBot="1">
      <c r="A11" s="269" t="s">
        <v>278</v>
      </c>
      <c r="B11" s="271"/>
      <c r="C11" s="143">
        <f>SUM(B8:B11)</f>
        <v>0</v>
      </c>
      <c r="D11" s="144" t="str">
        <f>IF($C$6=0, "0.00%",C11/$C$6)</f>
        <v>0.00%</v>
      </c>
      <c r="F11" s="116"/>
      <c r="G11" s="146"/>
    </row>
    <row r="12" spans="1:7" ht="15.75" thickBot="1">
      <c r="A12" s="141" t="s">
        <v>139</v>
      </c>
      <c r="B12" s="142"/>
      <c r="C12" s="142">
        <f>C6-C11</f>
        <v>0</v>
      </c>
      <c r="D12" s="144">
        <f>IF($C$6=0,0,C12/$C$6)</f>
        <v>0</v>
      </c>
      <c r="F12" s="145" t="s">
        <v>142</v>
      </c>
      <c r="G12" s="153">
        <f>IF(D12=0,0,C15/D12)</f>
        <v>0</v>
      </c>
    </row>
    <row r="13" spans="1:7" ht="15.75" thickBot="1">
      <c r="A13" s="141" t="s">
        <v>137</v>
      </c>
      <c r="C13" s="142"/>
      <c r="D13" s="116"/>
      <c r="F13" s="116"/>
      <c r="G13" s="146"/>
    </row>
    <row r="14" spans="1:7" ht="15.75" thickBot="1">
      <c r="A14" s="116" t="s">
        <v>279</v>
      </c>
      <c r="B14" s="142">
        <f>'YR 1 IS'!N50-(N16+N18)</f>
        <v>0</v>
      </c>
      <c r="C14" s="142"/>
      <c r="D14" s="116"/>
      <c r="F14" s="368" t="s">
        <v>380</v>
      </c>
      <c r="G14" s="153">
        <f>IF(D12=0,0,(C15+G15)/D12)</f>
        <v>0</v>
      </c>
    </row>
    <row r="15" spans="1:7">
      <c r="A15" s="269" t="s">
        <v>297</v>
      </c>
      <c r="B15" s="369"/>
      <c r="C15" s="143">
        <f>SUM(B14:B15)</f>
        <v>0</v>
      </c>
      <c r="D15" s="144" t="str">
        <f>IF($C$6=0, "0.00%",C15/$C$6)</f>
        <v>0.00%</v>
      </c>
      <c r="F15" s="166" t="s">
        <v>381</v>
      </c>
      <c r="G15" s="370"/>
    </row>
    <row r="16" spans="1:7">
      <c r="A16" s="365" t="s">
        <v>140</v>
      </c>
      <c r="B16" s="366"/>
      <c r="C16" s="366">
        <f>C12-C15</f>
        <v>0</v>
      </c>
      <c r="D16" s="367"/>
      <c r="E16" s="132"/>
      <c r="F16" s="132"/>
      <c r="G16" s="132"/>
    </row>
    <row r="17" spans="1:7" ht="15.75" thickBot="1">
      <c r="A17" s="365"/>
      <c r="B17" s="366"/>
      <c r="C17" s="366"/>
      <c r="D17" s="367"/>
      <c r="E17" s="132"/>
      <c r="F17" s="132"/>
      <c r="G17" s="132"/>
    </row>
    <row r="18" spans="1:7" ht="15.75" thickBot="1">
      <c r="B18" s="366"/>
      <c r="C18" s="366"/>
      <c r="D18" s="372" t="s">
        <v>379</v>
      </c>
      <c r="E18" s="371">
        <f>IF(D12=0,0,1/D12)</f>
        <v>0</v>
      </c>
      <c r="F18" s="132"/>
      <c r="G18" s="132"/>
    </row>
    <row r="19" spans="1:7" ht="15.75" thickBot="1">
      <c r="A19" s="234"/>
      <c r="B19" s="232"/>
      <c r="C19" s="232"/>
      <c r="D19" s="374"/>
      <c r="E19" s="375"/>
      <c r="F19" s="234"/>
      <c r="G19" s="234"/>
    </row>
    <row r="20" spans="1:7">
      <c r="A20" s="141"/>
      <c r="B20" s="142"/>
      <c r="C20" s="142"/>
      <c r="D20" s="116"/>
    </row>
    <row r="21" spans="1:7" ht="16.5" thickBot="1">
      <c r="A21" s="462" t="str">
        <f>'YR 2 Sales'!A3</f>
        <v>Year 2</v>
      </c>
      <c r="B21" s="462"/>
      <c r="C21" s="462"/>
      <c r="D21" s="462"/>
      <c r="E21" s="462"/>
      <c r="F21" s="462"/>
      <c r="G21" s="462"/>
    </row>
    <row r="22" spans="1:7" ht="15.75" thickTop="1"/>
    <row r="23" spans="1:7">
      <c r="A23" s="141" t="s">
        <v>138</v>
      </c>
      <c r="B23" s="142"/>
      <c r="C23" s="142">
        <f>'YR2 IS'!N9</f>
        <v>0</v>
      </c>
      <c r="D23" s="144" t="str">
        <f>IF($C$23=0, "0.00%",C23/$C$23)</f>
        <v>0.00%</v>
      </c>
      <c r="F23" s="145" t="s">
        <v>142</v>
      </c>
      <c r="G23" s="164" t="s">
        <v>141</v>
      </c>
    </row>
    <row r="24" spans="1:7">
      <c r="A24" s="141" t="s">
        <v>136</v>
      </c>
      <c r="C24" s="142"/>
      <c r="D24" s="116"/>
      <c r="F24" s="116"/>
      <c r="G24" s="165" t="s">
        <v>135</v>
      </c>
    </row>
    <row r="25" spans="1:7">
      <c r="A25" s="116" t="s">
        <v>277</v>
      </c>
      <c r="B25" s="142">
        <f>'YR2 IS'!N10</f>
        <v>0</v>
      </c>
      <c r="C25" s="142"/>
      <c r="D25" s="116"/>
      <c r="F25" s="116"/>
      <c r="G25" s="146"/>
    </row>
    <row r="26" spans="1:7">
      <c r="A26" s="269" t="s">
        <v>278</v>
      </c>
      <c r="B26" s="270"/>
      <c r="C26" s="142"/>
      <c r="D26" s="116"/>
      <c r="F26" s="145" t="s">
        <v>142</v>
      </c>
      <c r="G26" s="148">
        <f>C32</f>
        <v>0</v>
      </c>
    </row>
    <row r="27" spans="1:7">
      <c r="A27" s="269" t="s">
        <v>278</v>
      </c>
      <c r="B27" s="270"/>
      <c r="C27" s="142"/>
      <c r="D27" s="116"/>
      <c r="F27" s="116"/>
      <c r="G27" s="147" t="str">
        <f>D29</f>
        <v>0.00%</v>
      </c>
    </row>
    <row r="28" spans="1:7" ht="15.75" thickBot="1">
      <c r="A28" s="269" t="s">
        <v>278</v>
      </c>
      <c r="B28" s="271"/>
      <c r="C28" s="143">
        <f>SUM(B25:B28)</f>
        <v>0</v>
      </c>
      <c r="D28" s="144" t="str">
        <f>IF($C$23=0, "0.00%",C28/$C$23)</f>
        <v>0.00%</v>
      </c>
      <c r="F28" s="116"/>
      <c r="G28" s="146"/>
    </row>
    <row r="29" spans="1:7" ht="15.75" thickBot="1">
      <c r="A29" s="141" t="s">
        <v>139</v>
      </c>
      <c r="B29" s="142"/>
      <c r="C29" s="142">
        <f>C23-C28</f>
        <v>0</v>
      </c>
      <c r="D29" s="144" t="str">
        <f>IF($C$23=0, "0.00%",C29/$C$23)</f>
        <v>0.00%</v>
      </c>
      <c r="F29" s="145" t="s">
        <v>142</v>
      </c>
      <c r="G29" s="153">
        <f>IF(C29=0,0,C32/D29)</f>
        <v>0</v>
      </c>
    </row>
    <row r="30" spans="1:7" ht="15.75" thickBot="1">
      <c r="A30" s="141" t="s">
        <v>137</v>
      </c>
      <c r="C30" s="142"/>
      <c r="D30" s="116"/>
      <c r="F30" s="116"/>
      <c r="G30" s="146"/>
    </row>
    <row r="31" spans="1:7" ht="15.75" thickBot="1">
      <c r="A31" s="116" t="s">
        <v>279</v>
      </c>
      <c r="B31" s="142">
        <f>'YR2 IS'!N50-(N16+N18)</f>
        <v>0</v>
      </c>
      <c r="C31" s="142"/>
      <c r="D31" s="116"/>
      <c r="F31" s="368" t="s">
        <v>380</v>
      </c>
      <c r="G31" s="153">
        <f>IF(C29=0,0,(C32+G32)/D29)</f>
        <v>0</v>
      </c>
    </row>
    <row r="32" spans="1:7">
      <c r="A32" s="269" t="s">
        <v>297</v>
      </c>
      <c r="B32" s="369"/>
      <c r="C32" s="143">
        <f>SUM(B31:B32)</f>
        <v>0</v>
      </c>
      <c r="D32" s="144" t="str">
        <f>IF($C$23=0, "0.00%",C32/$C$23)</f>
        <v>0.00%</v>
      </c>
      <c r="F32" s="166" t="s">
        <v>381</v>
      </c>
      <c r="G32" s="370"/>
    </row>
    <row r="33" spans="1:7">
      <c r="A33" s="365" t="s">
        <v>140</v>
      </c>
      <c r="B33" s="366"/>
      <c r="C33" s="366">
        <f>C29-C32</f>
        <v>0</v>
      </c>
      <c r="D33" s="367"/>
      <c r="E33" s="132"/>
      <c r="F33" s="132"/>
      <c r="G33" s="132"/>
    </row>
    <row r="34" spans="1:7" ht="15.75" thickBot="1">
      <c r="A34" s="365"/>
      <c r="B34" s="366"/>
      <c r="C34" s="366"/>
      <c r="D34" s="367"/>
      <c r="E34" s="132"/>
      <c r="F34" s="132"/>
      <c r="G34" s="132"/>
    </row>
    <row r="35" spans="1:7" ht="15.75" thickBot="1">
      <c r="A35" s="365"/>
      <c r="B35" s="366"/>
      <c r="C35" s="366"/>
      <c r="D35" s="372" t="s">
        <v>379</v>
      </c>
      <c r="E35" s="371">
        <f>IF(C29=0,0,1/D29)</f>
        <v>0</v>
      </c>
      <c r="F35" s="132"/>
      <c r="G35" s="132"/>
    </row>
    <row r="36" spans="1:7" ht="15.75" thickBot="1">
      <c r="A36" s="231"/>
      <c r="B36" s="232"/>
      <c r="C36" s="232"/>
      <c r="D36" s="233"/>
      <c r="E36" s="234"/>
      <c r="F36" s="234"/>
      <c r="G36" s="234"/>
    </row>
    <row r="37" spans="1:7">
      <c r="A37" s="141"/>
      <c r="B37" s="142"/>
      <c r="C37" s="142"/>
      <c r="D37" s="116"/>
    </row>
    <row r="38" spans="1:7" ht="16.5" thickBot="1">
      <c r="A38" s="462" t="str">
        <f>'YR 3 Sales'!A3</f>
        <v>Year 3</v>
      </c>
      <c r="B38" s="462"/>
      <c r="C38" s="462"/>
      <c r="D38" s="462"/>
      <c r="E38" s="462"/>
      <c r="F38" s="462"/>
      <c r="G38" s="462"/>
    </row>
    <row r="39" spans="1:7" ht="15.75" thickTop="1"/>
    <row r="40" spans="1:7">
      <c r="A40" s="141" t="s">
        <v>138</v>
      </c>
      <c r="B40" s="142"/>
      <c r="C40" s="142">
        <f>'YR 3 IS'!N9</f>
        <v>0</v>
      </c>
      <c r="D40" s="144" t="str">
        <f>IF($C$40=0, "0.00%",C40/$C$40)</f>
        <v>0.00%</v>
      </c>
      <c r="F40" s="145" t="s">
        <v>142</v>
      </c>
      <c r="G40" s="164" t="s">
        <v>141</v>
      </c>
    </row>
    <row r="41" spans="1:7">
      <c r="A41" s="141" t="s">
        <v>136</v>
      </c>
      <c r="C41" s="142"/>
      <c r="D41" s="116"/>
      <c r="F41" s="116"/>
      <c r="G41" s="165" t="s">
        <v>135</v>
      </c>
    </row>
    <row r="42" spans="1:7">
      <c r="A42" s="116" t="s">
        <v>277</v>
      </c>
      <c r="B42" s="142">
        <f>'YR 3 IS'!N10</f>
        <v>0</v>
      </c>
      <c r="C42" s="142"/>
      <c r="D42" s="116"/>
      <c r="F42" s="116"/>
      <c r="G42" s="146"/>
    </row>
    <row r="43" spans="1:7">
      <c r="A43" s="269" t="s">
        <v>278</v>
      </c>
      <c r="B43" s="270"/>
      <c r="C43" s="142"/>
      <c r="D43" s="116"/>
      <c r="F43" s="145" t="s">
        <v>142</v>
      </c>
      <c r="G43" s="148">
        <f>C49</f>
        <v>0</v>
      </c>
    </row>
    <row r="44" spans="1:7">
      <c r="A44" s="269" t="s">
        <v>278</v>
      </c>
      <c r="B44" s="270"/>
      <c r="C44" s="142"/>
      <c r="D44" s="116"/>
      <c r="F44" s="116"/>
      <c r="G44" s="147" t="str">
        <f>D46</f>
        <v>0.00%</v>
      </c>
    </row>
    <row r="45" spans="1:7" ht="15.75" thickBot="1">
      <c r="A45" s="269" t="s">
        <v>278</v>
      </c>
      <c r="B45" s="271"/>
      <c r="C45" s="143">
        <f>SUM(B42:B45)</f>
        <v>0</v>
      </c>
      <c r="D45" s="144" t="str">
        <f>IF($C$40=0, "0.00%",C45/$C$40)</f>
        <v>0.00%</v>
      </c>
      <c r="F45" s="116"/>
      <c r="G45" s="146"/>
    </row>
    <row r="46" spans="1:7" ht="15.75" thickBot="1">
      <c r="A46" s="141" t="s">
        <v>139</v>
      </c>
      <c r="B46" s="142"/>
      <c r="C46" s="142">
        <f>C40-C45</f>
        <v>0</v>
      </c>
      <c r="D46" s="144" t="str">
        <f>IF($C$40=0, "0.00%",C46/$C$40)</f>
        <v>0.00%</v>
      </c>
      <c r="F46" s="145" t="s">
        <v>142</v>
      </c>
      <c r="G46" s="153">
        <f>IF(C46=0,0,C49/D46)</f>
        <v>0</v>
      </c>
    </row>
    <row r="47" spans="1:7" ht="15.75" thickBot="1">
      <c r="A47" s="141" t="s">
        <v>137</v>
      </c>
      <c r="C47" s="142"/>
      <c r="D47" s="116"/>
      <c r="F47" s="116"/>
      <c r="G47" s="146"/>
    </row>
    <row r="48" spans="1:7" ht="15.75" thickBot="1">
      <c r="A48" s="116" t="s">
        <v>279</v>
      </c>
      <c r="B48" s="142">
        <f>'YR 3 IS'!N50-(N16+N18)</f>
        <v>0</v>
      </c>
      <c r="C48" s="142"/>
      <c r="D48" s="116"/>
      <c r="F48" s="368" t="s">
        <v>380</v>
      </c>
      <c r="G48" s="153">
        <f>IF(C46=0,0,(C49+G49)/D46)</f>
        <v>0</v>
      </c>
    </row>
    <row r="49" spans="1:7">
      <c r="A49" s="269" t="s">
        <v>297</v>
      </c>
      <c r="B49" s="373"/>
      <c r="C49" s="366">
        <f>SUM(B48:B49)</f>
        <v>0</v>
      </c>
      <c r="D49" s="144" t="str">
        <f>IF($C$40=0, "0.00%",C49/$C$40)</f>
        <v>0.00%</v>
      </c>
      <c r="F49" s="166" t="s">
        <v>381</v>
      </c>
      <c r="G49" s="370"/>
    </row>
    <row r="50" spans="1:7">
      <c r="A50" s="365" t="s">
        <v>140</v>
      </c>
      <c r="B50" s="366"/>
      <c r="C50" s="366">
        <f>C46-C49</f>
        <v>0</v>
      </c>
      <c r="D50" s="367"/>
      <c r="E50" s="132"/>
      <c r="F50" s="132"/>
      <c r="G50" s="132"/>
    </row>
    <row r="51" spans="1:7" ht="15.75" thickBot="1">
      <c r="A51" s="365"/>
      <c r="B51" s="366"/>
      <c r="C51" s="366"/>
      <c r="D51" s="367"/>
      <c r="E51" s="132"/>
      <c r="F51" s="132"/>
      <c r="G51" s="132"/>
    </row>
    <row r="52" spans="1:7" ht="15.75" thickBot="1">
      <c r="A52" s="365"/>
      <c r="B52" s="366"/>
      <c r="C52" s="366"/>
      <c r="D52" s="372" t="s">
        <v>379</v>
      </c>
      <c r="E52" s="371">
        <f>IF(C46=0,0,1/D46)</f>
        <v>0</v>
      </c>
      <c r="F52" s="132"/>
      <c r="G52" s="132"/>
    </row>
    <row r="53" spans="1:7">
      <c r="A53" s="365"/>
      <c r="B53" s="366"/>
      <c r="C53" s="366"/>
      <c r="D53" s="367"/>
      <c r="E53" s="132"/>
      <c r="F53" s="132"/>
      <c r="G53" s="132"/>
    </row>
    <row r="54" spans="1:7" ht="15.75" thickBot="1">
      <c r="A54" s="234"/>
      <c r="B54" s="234"/>
      <c r="C54" s="234"/>
      <c r="D54" s="234"/>
      <c r="E54" s="234"/>
      <c r="F54" s="234"/>
      <c r="G54" s="234"/>
    </row>
    <row r="56" spans="1:7">
      <c r="A56" s="160" t="s">
        <v>280</v>
      </c>
    </row>
    <row r="57" spans="1:7">
      <c r="A57" s="160" t="str">
        <f ca="1">'Loan Amortization 3'!B64</f>
        <v>The Small Business Development Center (SBDC) has prepared this financial statement as of 10/26/2020 based on information and assumptions</v>
      </c>
    </row>
    <row r="58" spans="1:7">
      <c r="A58" s="160" t="str">
        <f>'Loan Amortization 3'!B65</f>
        <v xml:space="preserve">provided by management.  Neither the SBDC nor its personnel are licensed by the State of MN to practice public accounting and therefore express </v>
      </c>
    </row>
    <row r="59" spans="1:7">
      <c r="A59" s="160" t="str">
        <f>'Loan Amortization 3'!B66</f>
        <v>no opinion or other form of assurance on the statements or underlying assumptions.</v>
      </c>
    </row>
    <row r="60" spans="1:7">
      <c r="A60" s="160"/>
    </row>
    <row r="61" spans="1:7">
      <c r="A61" s="160"/>
    </row>
  </sheetData>
  <sheetProtection password="8D63" sheet="1" formatCells="0" formatColumns="0" formatRows="0" insertColumns="0" insertRows="0"/>
  <mergeCells count="3">
    <mergeCell ref="A4:G4"/>
    <mergeCell ref="A21:G21"/>
    <mergeCell ref="A38:G38"/>
  </mergeCells>
  <printOptions horizontalCentered="1" verticalCentered="1"/>
  <pageMargins left="0.25" right="0.25" top="0.5" bottom="0.5" header="0.25" footer="0.25"/>
  <pageSetup scale="78" orientation="portrait" horizontalDpi="1200" verticalDpi="1200" r:id="rId1"/>
  <headerFooter>
    <oddFooter>&amp;L&amp;8Template material is licensed under the Creative Commons License.&amp;C&amp;8http://creativecommons.org/licenses/by-nc-sa/3.0/legalcode&amp;R&amp;8Templates created by UMD Center for Economic Development, 
Jennifer Pontinen, Jenny Herman and Richard Braun.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pageSetUpPr fitToPage="1"/>
  </sheetPr>
  <dimension ref="A1:T95"/>
  <sheetViews>
    <sheetView zoomScaleNormal="100" workbookViewId="0">
      <selection activeCell="E8" sqref="E8"/>
    </sheetView>
  </sheetViews>
  <sheetFormatPr defaultColWidth="9.6640625" defaultRowHeight="15"/>
  <cols>
    <col min="1" max="1" width="9.6640625" style="86"/>
    <col min="2" max="2" width="12.6640625" style="86" bestFit="1" customWidth="1"/>
    <col min="3" max="3" width="13.109375" style="86" customWidth="1"/>
    <col min="4" max="4" width="12.44140625" style="86" customWidth="1"/>
    <col min="5" max="5" width="14.6640625" style="86" customWidth="1"/>
    <col min="6" max="6" width="6" style="86" bestFit="1" customWidth="1"/>
    <col min="7" max="7" width="8.33203125" style="86" bestFit="1" customWidth="1"/>
    <col min="8" max="8" width="13" style="86" customWidth="1"/>
    <col min="9" max="9" width="12.6640625" style="86" customWidth="1"/>
    <col min="10" max="10" width="14.6640625" style="86" customWidth="1"/>
    <col min="11" max="16384" width="9.6640625" style="86"/>
  </cols>
  <sheetData>
    <row r="1" spans="1:10" ht="18">
      <c r="B1" s="7" t="str">
        <f>'Sources &amp; Uses'!A1</f>
        <v>Company Name Here</v>
      </c>
      <c r="C1" s="101"/>
      <c r="D1" s="84"/>
      <c r="J1" s="31"/>
    </row>
    <row r="2" spans="1:10" ht="15.75">
      <c r="B2" s="96" t="s">
        <v>117</v>
      </c>
      <c r="C2" s="31"/>
      <c r="J2" s="31"/>
    </row>
    <row r="3" spans="1:10">
      <c r="B3" s="31"/>
      <c r="C3" s="31"/>
      <c r="D3" s="31"/>
      <c r="E3" s="31"/>
      <c r="J3" s="31"/>
    </row>
    <row r="4" spans="1:10" ht="15.75">
      <c r="B4" s="102" t="s">
        <v>93</v>
      </c>
      <c r="C4" s="32"/>
      <c r="D4" s="238"/>
      <c r="E4" s="239"/>
      <c r="F4" s="31"/>
      <c r="G4" s="31"/>
      <c r="H4" s="31"/>
      <c r="I4" s="31"/>
      <c r="J4" s="31"/>
    </row>
    <row r="6" spans="1:10">
      <c r="B6" s="31" t="s">
        <v>25</v>
      </c>
      <c r="C6" s="246"/>
      <c r="D6" s="31"/>
      <c r="E6" s="31"/>
      <c r="F6" s="245"/>
      <c r="G6" s="31"/>
      <c r="H6" s="31"/>
      <c r="I6" s="31"/>
      <c r="J6" s="31"/>
    </row>
    <row r="7" spans="1:10">
      <c r="B7" s="31" t="s">
        <v>26</v>
      </c>
      <c r="C7" s="103">
        <f>'Sources &amp; Uses'!C9</f>
        <v>0</v>
      </c>
      <c r="D7" s="31"/>
      <c r="E7" s="31"/>
      <c r="F7" s="31"/>
      <c r="G7" s="31"/>
      <c r="H7" s="31"/>
      <c r="I7" s="31"/>
      <c r="J7" s="31"/>
    </row>
    <row r="8" spans="1:10">
      <c r="B8" s="31" t="s">
        <v>88</v>
      </c>
      <c r="C8" s="247">
        <v>1</v>
      </c>
      <c r="D8" s="31"/>
      <c r="E8" s="31"/>
      <c r="F8" s="31"/>
      <c r="G8" s="31"/>
      <c r="H8" s="31"/>
      <c r="I8" s="31"/>
      <c r="J8" s="31"/>
    </row>
    <row r="9" spans="1:10">
      <c r="B9" s="31" t="s">
        <v>41</v>
      </c>
      <c r="C9" s="34">
        <f>PMT(C6/12,C8*12,-C7)</f>
        <v>0</v>
      </c>
      <c r="D9" s="31"/>
      <c r="E9" s="31"/>
      <c r="F9" s="31"/>
      <c r="G9" s="31"/>
      <c r="H9" s="31"/>
      <c r="I9" s="31"/>
      <c r="J9" s="31"/>
    </row>
    <row r="10" spans="1:10" ht="15.75">
      <c r="B10" s="241" t="s">
        <v>284</v>
      </c>
      <c r="C10" s="256"/>
      <c r="D10" s="242" t="s">
        <v>480</v>
      </c>
      <c r="E10" s="31"/>
      <c r="F10" s="31"/>
      <c r="G10" s="31"/>
      <c r="H10" s="31"/>
      <c r="I10" s="31"/>
      <c r="J10" s="31"/>
    </row>
    <row r="11" spans="1:10">
      <c r="B11" s="31"/>
      <c r="C11" s="31"/>
      <c r="D11" s="31"/>
      <c r="E11" s="31"/>
      <c r="F11" s="31"/>
      <c r="G11" s="31"/>
      <c r="H11" s="31"/>
      <c r="I11" s="31"/>
      <c r="J11" s="31"/>
    </row>
    <row r="12" spans="1:10">
      <c r="B12" s="104" t="s">
        <v>388</v>
      </c>
      <c r="C12" s="104" t="s">
        <v>25</v>
      </c>
      <c r="D12" s="104" t="s">
        <v>42</v>
      </c>
      <c r="E12" s="104" t="s">
        <v>43</v>
      </c>
      <c r="F12" s="31"/>
      <c r="G12" s="105" t="s">
        <v>388</v>
      </c>
      <c r="H12" s="104" t="s">
        <v>25</v>
      </c>
      <c r="I12" s="104" t="s">
        <v>42</v>
      </c>
      <c r="J12" s="104" t="s">
        <v>43</v>
      </c>
    </row>
    <row r="13" spans="1:10">
      <c r="B13" s="106" t="s">
        <v>44</v>
      </c>
      <c r="C13" s="106" t="s">
        <v>44</v>
      </c>
      <c r="D13" s="106" t="s">
        <v>44</v>
      </c>
      <c r="E13" s="106" t="s">
        <v>44</v>
      </c>
      <c r="F13" s="31"/>
      <c r="G13" s="107" t="s">
        <v>44</v>
      </c>
      <c r="H13" s="106" t="s">
        <v>44</v>
      </c>
      <c r="I13" s="106" t="s">
        <v>44</v>
      </c>
      <c r="J13" s="106" t="s">
        <v>44</v>
      </c>
    </row>
    <row r="14" spans="1:10">
      <c r="A14" t="s">
        <v>389</v>
      </c>
      <c r="B14" s="104">
        <v>1</v>
      </c>
      <c r="C14" s="34">
        <f>IF(B14&gt;=C10,C7*(C6/12),0)</f>
        <v>0</v>
      </c>
      <c r="D14" s="34">
        <f>IF(B14&gt;=C10,C9-C14,0)</f>
        <v>0</v>
      </c>
      <c r="E14" s="34">
        <f>C7-D14</f>
        <v>0</v>
      </c>
      <c r="F14" s="31"/>
      <c r="G14" s="105">
        <f>36+1</f>
        <v>37</v>
      </c>
      <c r="H14" s="34">
        <f>E49*(C$6/12)</f>
        <v>0</v>
      </c>
      <c r="I14" s="34">
        <f>IF(E49&lt;1,0,C$9-H14)</f>
        <v>0</v>
      </c>
      <c r="J14" s="34">
        <f>IF(E49&lt;1,0,E49-I14)</f>
        <v>0</v>
      </c>
    </row>
    <row r="15" spans="1:10">
      <c r="A15" t="s">
        <v>390</v>
      </c>
      <c r="B15" s="104">
        <v>2</v>
      </c>
      <c r="C15" s="34">
        <f>IF(B15&gt;=$C$10,E14*(C$6/12),0)</f>
        <v>0</v>
      </c>
      <c r="D15" s="34">
        <f>IF(B15&gt;=$C$10,C$9-C15,0)</f>
        <v>0</v>
      </c>
      <c r="E15" s="34">
        <f>E14-D15</f>
        <v>0</v>
      </c>
      <c r="F15" s="31"/>
      <c r="G15" s="105">
        <f>G14+1</f>
        <v>38</v>
      </c>
      <c r="H15" s="34">
        <f>J14*(C$6/12)</f>
        <v>0</v>
      </c>
      <c r="I15" s="34">
        <f>IF(J14&lt;1,0,C$9-H15)</f>
        <v>0</v>
      </c>
      <c r="J15" s="34">
        <f>IF(J14&lt;1,0,J14-I15)</f>
        <v>0</v>
      </c>
    </row>
    <row r="16" spans="1:10">
      <c r="A16" t="s">
        <v>391</v>
      </c>
      <c r="B16" s="104">
        <v>3</v>
      </c>
      <c r="C16" s="34">
        <f t="shared" ref="C16:C37" si="0">IF(B16&gt;=$C$10,E15*(C$6/12),0)</f>
        <v>0</v>
      </c>
      <c r="D16" s="34">
        <f t="shared" ref="D16:D37" si="1">IF(B16&gt;=$C$10,C$9-C16,0)</f>
        <v>0</v>
      </c>
      <c r="E16" s="34">
        <f t="shared" ref="E16:E37" si="2">E15-D16</f>
        <v>0</v>
      </c>
      <c r="F16" s="31"/>
      <c r="G16" s="105">
        <f t="shared" ref="G16:G37" si="3">G15+1</f>
        <v>39</v>
      </c>
      <c r="H16" s="34">
        <f t="shared" ref="H16:H37" si="4">J15*(C$6/12)</f>
        <v>0</v>
      </c>
      <c r="I16" s="34">
        <f t="shared" ref="I16:I37" si="5">IF(J15&lt;1,0,C$9-H16)</f>
        <v>0</v>
      </c>
      <c r="J16" s="34">
        <f>IF(J15&lt;1,0,J15-I16)</f>
        <v>0</v>
      </c>
    </row>
    <row r="17" spans="1:10">
      <c r="A17" t="s">
        <v>392</v>
      </c>
      <c r="B17" s="104">
        <v>4</v>
      </c>
      <c r="C17" s="34">
        <f t="shared" si="0"/>
        <v>0</v>
      </c>
      <c r="D17" s="34">
        <f t="shared" si="1"/>
        <v>0</v>
      </c>
      <c r="E17" s="34">
        <f t="shared" si="2"/>
        <v>0</v>
      </c>
      <c r="F17" s="31"/>
      <c r="G17" s="105">
        <f t="shared" si="3"/>
        <v>40</v>
      </c>
      <c r="H17" s="34">
        <f t="shared" si="4"/>
        <v>0</v>
      </c>
      <c r="I17" s="34">
        <f t="shared" si="5"/>
        <v>0</v>
      </c>
      <c r="J17" s="34">
        <f t="shared" ref="J17:J37" si="6">IF(J16&lt;1,0,J16-I17)</f>
        <v>0</v>
      </c>
    </row>
    <row r="18" spans="1:10">
      <c r="A18" t="s">
        <v>393</v>
      </c>
      <c r="B18" s="104">
        <v>5</v>
      </c>
      <c r="C18" s="34">
        <f t="shared" si="0"/>
        <v>0</v>
      </c>
      <c r="D18" s="34">
        <f t="shared" si="1"/>
        <v>0</v>
      </c>
      <c r="E18" s="34">
        <f t="shared" si="2"/>
        <v>0</v>
      </c>
      <c r="F18" s="31"/>
      <c r="G18" s="105">
        <f t="shared" si="3"/>
        <v>41</v>
      </c>
      <c r="H18" s="34">
        <f t="shared" si="4"/>
        <v>0</v>
      </c>
      <c r="I18" s="34">
        <f t="shared" si="5"/>
        <v>0</v>
      </c>
      <c r="J18" s="34">
        <f t="shared" si="6"/>
        <v>0</v>
      </c>
    </row>
    <row r="19" spans="1:10">
      <c r="A19" t="s">
        <v>394</v>
      </c>
      <c r="B19" s="104">
        <v>6</v>
      </c>
      <c r="C19" s="34">
        <f t="shared" si="0"/>
        <v>0</v>
      </c>
      <c r="D19" s="34">
        <f t="shared" si="1"/>
        <v>0</v>
      </c>
      <c r="E19" s="34">
        <f t="shared" si="2"/>
        <v>0</v>
      </c>
      <c r="F19" s="31"/>
      <c r="G19" s="105">
        <f t="shared" si="3"/>
        <v>42</v>
      </c>
      <c r="H19" s="34">
        <f t="shared" si="4"/>
        <v>0</v>
      </c>
      <c r="I19" s="34">
        <f t="shared" si="5"/>
        <v>0</v>
      </c>
      <c r="J19" s="34">
        <f t="shared" si="6"/>
        <v>0</v>
      </c>
    </row>
    <row r="20" spans="1:10">
      <c r="A20" t="s">
        <v>395</v>
      </c>
      <c r="B20" s="104">
        <v>7</v>
      </c>
      <c r="C20" s="34">
        <f t="shared" si="0"/>
        <v>0</v>
      </c>
      <c r="D20" s="34">
        <f t="shared" si="1"/>
        <v>0</v>
      </c>
      <c r="E20" s="34">
        <f t="shared" si="2"/>
        <v>0</v>
      </c>
      <c r="F20" s="31"/>
      <c r="G20" s="105">
        <f t="shared" si="3"/>
        <v>43</v>
      </c>
      <c r="H20" s="34">
        <f t="shared" si="4"/>
        <v>0</v>
      </c>
      <c r="I20" s="34">
        <f t="shared" si="5"/>
        <v>0</v>
      </c>
      <c r="J20" s="34">
        <f t="shared" si="6"/>
        <v>0</v>
      </c>
    </row>
    <row r="21" spans="1:10">
      <c r="A21" t="s">
        <v>396</v>
      </c>
      <c r="B21" s="104">
        <v>8</v>
      </c>
      <c r="C21" s="34">
        <f t="shared" si="0"/>
        <v>0</v>
      </c>
      <c r="D21" s="34">
        <f t="shared" si="1"/>
        <v>0</v>
      </c>
      <c r="E21" s="34">
        <f t="shared" si="2"/>
        <v>0</v>
      </c>
      <c r="F21" s="31"/>
      <c r="G21" s="105">
        <f t="shared" si="3"/>
        <v>44</v>
      </c>
      <c r="H21" s="34">
        <f t="shared" si="4"/>
        <v>0</v>
      </c>
      <c r="I21" s="34">
        <f t="shared" si="5"/>
        <v>0</v>
      </c>
      <c r="J21" s="34">
        <f t="shared" si="6"/>
        <v>0</v>
      </c>
    </row>
    <row r="22" spans="1:10">
      <c r="A22" t="s">
        <v>397</v>
      </c>
      <c r="B22" s="104">
        <v>9</v>
      </c>
      <c r="C22" s="34">
        <f t="shared" si="0"/>
        <v>0</v>
      </c>
      <c r="D22" s="34">
        <f t="shared" si="1"/>
        <v>0</v>
      </c>
      <c r="E22" s="34">
        <f t="shared" si="2"/>
        <v>0</v>
      </c>
      <c r="F22" s="31"/>
      <c r="G22" s="105">
        <f t="shared" si="3"/>
        <v>45</v>
      </c>
      <c r="H22" s="34">
        <f t="shared" si="4"/>
        <v>0</v>
      </c>
      <c r="I22" s="34">
        <f t="shared" si="5"/>
        <v>0</v>
      </c>
      <c r="J22" s="34">
        <f t="shared" si="6"/>
        <v>0</v>
      </c>
    </row>
    <row r="23" spans="1:10">
      <c r="A23" t="s">
        <v>398</v>
      </c>
      <c r="B23" s="104">
        <v>10</v>
      </c>
      <c r="C23" s="34">
        <f t="shared" si="0"/>
        <v>0</v>
      </c>
      <c r="D23" s="34">
        <f t="shared" si="1"/>
        <v>0</v>
      </c>
      <c r="E23" s="34">
        <f t="shared" si="2"/>
        <v>0</v>
      </c>
      <c r="F23" s="31"/>
      <c r="G23" s="105">
        <f t="shared" si="3"/>
        <v>46</v>
      </c>
      <c r="H23" s="34">
        <f t="shared" si="4"/>
        <v>0</v>
      </c>
      <c r="I23" s="34">
        <f t="shared" si="5"/>
        <v>0</v>
      </c>
      <c r="J23" s="34">
        <f t="shared" si="6"/>
        <v>0</v>
      </c>
    </row>
    <row r="24" spans="1:10">
      <c r="A24" t="s">
        <v>399</v>
      </c>
      <c r="B24" s="104">
        <v>11</v>
      </c>
      <c r="C24" s="34">
        <f t="shared" si="0"/>
        <v>0</v>
      </c>
      <c r="D24" s="34">
        <f t="shared" si="1"/>
        <v>0</v>
      </c>
      <c r="E24" s="34">
        <f t="shared" si="2"/>
        <v>0</v>
      </c>
      <c r="F24" s="31"/>
      <c r="G24" s="105">
        <f t="shared" si="3"/>
        <v>47</v>
      </c>
      <c r="H24" s="34">
        <f t="shared" si="4"/>
        <v>0</v>
      </c>
      <c r="I24" s="34">
        <f t="shared" si="5"/>
        <v>0</v>
      </c>
      <c r="J24" s="34">
        <f t="shared" si="6"/>
        <v>0</v>
      </c>
    </row>
    <row r="25" spans="1:10" ht="15.75">
      <c r="A25" t="s">
        <v>400</v>
      </c>
      <c r="B25" s="397">
        <v>12</v>
      </c>
      <c r="C25" s="109">
        <f t="shared" si="0"/>
        <v>0</v>
      </c>
      <c r="D25" s="109">
        <f t="shared" si="1"/>
        <v>0</v>
      </c>
      <c r="E25" s="109">
        <f t="shared" si="2"/>
        <v>0</v>
      </c>
      <c r="F25" s="31"/>
      <c r="G25" s="396">
        <f t="shared" si="3"/>
        <v>48</v>
      </c>
      <c r="H25" s="109">
        <f t="shared" si="4"/>
        <v>0</v>
      </c>
      <c r="I25" s="109">
        <f t="shared" si="5"/>
        <v>0</v>
      </c>
      <c r="J25" s="109">
        <f t="shared" si="6"/>
        <v>0</v>
      </c>
    </row>
    <row r="26" spans="1:10">
      <c r="A26" t="s">
        <v>389</v>
      </c>
      <c r="B26" s="104">
        <v>13</v>
      </c>
      <c r="C26" s="34">
        <f t="shared" si="0"/>
        <v>0</v>
      </c>
      <c r="D26" s="34">
        <f t="shared" si="1"/>
        <v>0</v>
      </c>
      <c r="E26" s="34">
        <f t="shared" si="2"/>
        <v>0</v>
      </c>
      <c r="F26" s="31"/>
      <c r="G26" s="105">
        <f t="shared" si="3"/>
        <v>49</v>
      </c>
      <c r="H26" s="34">
        <f t="shared" si="4"/>
        <v>0</v>
      </c>
      <c r="I26" s="34">
        <f t="shared" si="5"/>
        <v>0</v>
      </c>
      <c r="J26" s="34">
        <f t="shared" si="6"/>
        <v>0</v>
      </c>
    </row>
    <row r="27" spans="1:10">
      <c r="A27" t="s">
        <v>390</v>
      </c>
      <c r="B27" s="104">
        <v>14</v>
      </c>
      <c r="C27" s="34">
        <f t="shared" si="0"/>
        <v>0</v>
      </c>
      <c r="D27" s="34">
        <f t="shared" si="1"/>
        <v>0</v>
      </c>
      <c r="E27" s="34">
        <f t="shared" si="2"/>
        <v>0</v>
      </c>
      <c r="F27" s="31"/>
      <c r="G27" s="105">
        <f t="shared" si="3"/>
        <v>50</v>
      </c>
      <c r="H27" s="34">
        <f t="shared" si="4"/>
        <v>0</v>
      </c>
      <c r="I27" s="34">
        <f t="shared" si="5"/>
        <v>0</v>
      </c>
      <c r="J27" s="34">
        <f t="shared" si="6"/>
        <v>0</v>
      </c>
    </row>
    <row r="28" spans="1:10">
      <c r="A28" t="s">
        <v>391</v>
      </c>
      <c r="B28" s="104">
        <v>15</v>
      </c>
      <c r="C28" s="34">
        <f t="shared" si="0"/>
        <v>0</v>
      </c>
      <c r="D28" s="34">
        <f t="shared" si="1"/>
        <v>0</v>
      </c>
      <c r="E28" s="34">
        <f t="shared" si="2"/>
        <v>0</v>
      </c>
      <c r="F28" s="31"/>
      <c r="G28" s="105">
        <f t="shared" si="3"/>
        <v>51</v>
      </c>
      <c r="H28" s="34">
        <f t="shared" si="4"/>
        <v>0</v>
      </c>
      <c r="I28" s="34">
        <f t="shared" si="5"/>
        <v>0</v>
      </c>
      <c r="J28" s="34">
        <f t="shared" si="6"/>
        <v>0</v>
      </c>
    </row>
    <row r="29" spans="1:10">
      <c r="A29" t="s">
        <v>392</v>
      </c>
      <c r="B29" s="104">
        <v>16</v>
      </c>
      <c r="C29" s="34">
        <f t="shared" si="0"/>
        <v>0</v>
      </c>
      <c r="D29" s="34">
        <f t="shared" si="1"/>
        <v>0</v>
      </c>
      <c r="E29" s="34">
        <f t="shared" si="2"/>
        <v>0</v>
      </c>
      <c r="F29" s="31"/>
      <c r="G29" s="105">
        <f t="shared" si="3"/>
        <v>52</v>
      </c>
      <c r="H29" s="34">
        <f t="shared" si="4"/>
        <v>0</v>
      </c>
      <c r="I29" s="34">
        <f t="shared" si="5"/>
        <v>0</v>
      </c>
      <c r="J29" s="34">
        <f t="shared" si="6"/>
        <v>0</v>
      </c>
    </row>
    <row r="30" spans="1:10">
      <c r="A30" t="s">
        <v>393</v>
      </c>
      <c r="B30" s="104">
        <v>17</v>
      </c>
      <c r="C30" s="34">
        <f t="shared" si="0"/>
        <v>0</v>
      </c>
      <c r="D30" s="34">
        <f t="shared" si="1"/>
        <v>0</v>
      </c>
      <c r="E30" s="34">
        <f t="shared" si="2"/>
        <v>0</v>
      </c>
      <c r="F30" s="31"/>
      <c r="G30" s="105">
        <f t="shared" si="3"/>
        <v>53</v>
      </c>
      <c r="H30" s="34">
        <f t="shared" si="4"/>
        <v>0</v>
      </c>
      <c r="I30" s="34">
        <f t="shared" si="5"/>
        <v>0</v>
      </c>
      <c r="J30" s="34">
        <f t="shared" si="6"/>
        <v>0</v>
      </c>
    </row>
    <row r="31" spans="1:10">
      <c r="A31" t="s">
        <v>394</v>
      </c>
      <c r="B31" s="104">
        <v>18</v>
      </c>
      <c r="C31" s="34">
        <f t="shared" si="0"/>
        <v>0</v>
      </c>
      <c r="D31" s="34">
        <f t="shared" si="1"/>
        <v>0</v>
      </c>
      <c r="E31" s="34">
        <f t="shared" si="2"/>
        <v>0</v>
      </c>
      <c r="F31" s="31"/>
      <c r="G31" s="105">
        <f t="shared" si="3"/>
        <v>54</v>
      </c>
      <c r="H31" s="34">
        <f t="shared" si="4"/>
        <v>0</v>
      </c>
      <c r="I31" s="34">
        <f t="shared" si="5"/>
        <v>0</v>
      </c>
      <c r="J31" s="34">
        <f t="shared" si="6"/>
        <v>0</v>
      </c>
    </row>
    <row r="32" spans="1:10">
      <c r="A32" t="s">
        <v>395</v>
      </c>
      <c r="B32" s="104">
        <v>19</v>
      </c>
      <c r="C32" s="34">
        <f t="shared" si="0"/>
        <v>0</v>
      </c>
      <c r="D32" s="34">
        <f t="shared" si="1"/>
        <v>0</v>
      </c>
      <c r="E32" s="34">
        <f t="shared" si="2"/>
        <v>0</v>
      </c>
      <c r="F32" s="31"/>
      <c r="G32" s="105">
        <f t="shared" si="3"/>
        <v>55</v>
      </c>
      <c r="H32" s="34">
        <f t="shared" si="4"/>
        <v>0</v>
      </c>
      <c r="I32" s="34">
        <f t="shared" si="5"/>
        <v>0</v>
      </c>
      <c r="J32" s="34">
        <f t="shared" si="6"/>
        <v>0</v>
      </c>
    </row>
    <row r="33" spans="1:10">
      <c r="A33" t="s">
        <v>396</v>
      </c>
      <c r="B33" s="104">
        <v>20</v>
      </c>
      <c r="C33" s="34">
        <f t="shared" si="0"/>
        <v>0</v>
      </c>
      <c r="D33" s="34">
        <f t="shared" si="1"/>
        <v>0</v>
      </c>
      <c r="E33" s="34">
        <f t="shared" si="2"/>
        <v>0</v>
      </c>
      <c r="F33" s="31"/>
      <c r="G33" s="105">
        <f t="shared" si="3"/>
        <v>56</v>
      </c>
      <c r="H33" s="34">
        <f t="shared" si="4"/>
        <v>0</v>
      </c>
      <c r="I33" s="34">
        <f t="shared" si="5"/>
        <v>0</v>
      </c>
      <c r="J33" s="34">
        <f t="shared" si="6"/>
        <v>0</v>
      </c>
    </row>
    <row r="34" spans="1:10">
      <c r="A34" t="s">
        <v>397</v>
      </c>
      <c r="B34" s="104">
        <v>21</v>
      </c>
      <c r="C34" s="34">
        <f t="shared" si="0"/>
        <v>0</v>
      </c>
      <c r="D34" s="34">
        <f t="shared" si="1"/>
        <v>0</v>
      </c>
      <c r="E34" s="34">
        <f t="shared" si="2"/>
        <v>0</v>
      </c>
      <c r="F34" s="31"/>
      <c r="G34" s="105">
        <f t="shared" si="3"/>
        <v>57</v>
      </c>
      <c r="H34" s="34">
        <f t="shared" si="4"/>
        <v>0</v>
      </c>
      <c r="I34" s="34">
        <f t="shared" si="5"/>
        <v>0</v>
      </c>
      <c r="J34" s="34">
        <f t="shared" si="6"/>
        <v>0</v>
      </c>
    </row>
    <row r="35" spans="1:10">
      <c r="A35" t="s">
        <v>398</v>
      </c>
      <c r="B35" s="104">
        <v>22</v>
      </c>
      <c r="C35" s="34">
        <f t="shared" si="0"/>
        <v>0</v>
      </c>
      <c r="D35" s="34">
        <f t="shared" si="1"/>
        <v>0</v>
      </c>
      <c r="E35" s="34">
        <f t="shared" si="2"/>
        <v>0</v>
      </c>
      <c r="F35" s="31"/>
      <c r="G35" s="105">
        <f t="shared" si="3"/>
        <v>58</v>
      </c>
      <c r="H35" s="34">
        <f t="shared" si="4"/>
        <v>0</v>
      </c>
      <c r="I35" s="34">
        <f t="shared" si="5"/>
        <v>0</v>
      </c>
      <c r="J35" s="34">
        <f t="shared" si="6"/>
        <v>0</v>
      </c>
    </row>
    <row r="36" spans="1:10">
      <c r="A36" t="s">
        <v>399</v>
      </c>
      <c r="B36" s="104">
        <v>23</v>
      </c>
      <c r="C36" s="34">
        <f t="shared" si="0"/>
        <v>0</v>
      </c>
      <c r="D36" s="34">
        <f t="shared" si="1"/>
        <v>0</v>
      </c>
      <c r="E36" s="34">
        <f t="shared" si="2"/>
        <v>0</v>
      </c>
      <c r="F36" s="31"/>
      <c r="G36" s="105">
        <f t="shared" si="3"/>
        <v>59</v>
      </c>
      <c r="H36" s="34">
        <f t="shared" si="4"/>
        <v>0</v>
      </c>
      <c r="I36" s="34">
        <f t="shared" si="5"/>
        <v>0</v>
      </c>
      <c r="J36" s="34">
        <f t="shared" si="6"/>
        <v>0</v>
      </c>
    </row>
    <row r="37" spans="1:10" ht="15.75">
      <c r="A37" t="s">
        <v>400</v>
      </c>
      <c r="B37" s="397">
        <v>24</v>
      </c>
      <c r="C37" s="109">
        <f t="shared" si="0"/>
        <v>0</v>
      </c>
      <c r="D37" s="109">
        <f t="shared" si="1"/>
        <v>0</v>
      </c>
      <c r="E37" s="109">
        <f t="shared" si="2"/>
        <v>0</v>
      </c>
      <c r="F37" s="31"/>
      <c r="G37" s="396">
        <f t="shared" si="3"/>
        <v>60</v>
      </c>
      <c r="H37" s="109">
        <f t="shared" si="4"/>
        <v>0</v>
      </c>
      <c r="I37" s="109">
        <f t="shared" si="5"/>
        <v>0</v>
      </c>
      <c r="J37" s="109">
        <f t="shared" si="6"/>
        <v>0</v>
      </c>
    </row>
    <row r="38" spans="1:10">
      <c r="A38" t="s">
        <v>389</v>
      </c>
      <c r="B38" s="104">
        <v>25</v>
      </c>
      <c r="C38" s="34">
        <f t="shared" ref="C38:C49" si="7">IF(B38&gt;=$C$10,E37*($C$6/12),0)</f>
        <v>0</v>
      </c>
      <c r="D38" s="34">
        <f>IF(E37&lt;1,0,IF(B38&gt;=$C$10,$C$9-C38,0))</f>
        <v>0</v>
      </c>
      <c r="E38" s="34">
        <f>IF(E37&lt;1,0,E37-D38)</f>
        <v>0</v>
      </c>
      <c r="F38" s="31"/>
      <c r="G38" s="108"/>
      <c r="H38" s="34"/>
      <c r="I38" s="34"/>
      <c r="J38" s="34"/>
    </row>
    <row r="39" spans="1:10">
      <c r="A39" t="s">
        <v>390</v>
      </c>
      <c r="B39" s="104">
        <v>26</v>
      </c>
      <c r="C39" s="34">
        <f t="shared" si="7"/>
        <v>0</v>
      </c>
      <c r="D39" s="34">
        <f t="shared" ref="D39:D49" si="8">IF(E38&lt;1,0,IF(B39&gt;=$C$10,$C$9-C39,0))</f>
        <v>0</v>
      </c>
      <c r="E39" s="34">
        <f t="shared" ref="E39:E49" si="9">IF(E38&lt;1,0,E38-D39)</f>
        <v>0</v>
      </c>
      <c r="F39" s="31"/>
      <c r="G39" s="108"/>
      <c r="H39" s="34"/>
      <c r="I39" s="34"/>
      <c r="J39" s="34"/>
    </row>
    <row r="40" spans="1:10">
      <c r="A40" t="s">
        <v>391</v>
      </c>
      <c r="B40" s="104">
        <v>27</v>
      </c>
      <c r="C40" s="34">
        <f t="shared" si="7"/>
        <v>0</v>
      </c>
      <c r="D40" s="34">
        <f t="shared" si="8"/>
        <v>0</v>
      </c>
      <c r="E40" s="34">
        <f t="shared" si="9"/>
        <v>0</v>
      </c>
      <c r="F40" s="31"/>
      <c r="G40" s="108"/>
      <c r="H40" s="34"/>
      <c r="I40" s="34"/>
      <c r="J40" s="34"/>
    </row>
    <row r="41" spans="1:10">
      <c r="A41" t="s">
        <v>392</v>
      </c>
      <c r="B41" s="104">
        <v>28</v>
      </c>
      <c r="C41" s="34">
        <f t="shared" si="7"/>
        <v>0</v>
      </c>
      <c r="D41" s="34">
        <f t="shared" si="8"/>
        <v>0</v>
      </c>
      <c r="E41" s="34">
        <f t="shared" si="9"/>
        <v>0</v>
      </c>
      <c r="F41" s="31"/>
      <c r="G41" s="108"/>
      <c r="H41" s="34"/>
      <c r="I41" s="34"/>
      <c r="J41" s="34"/>
    </row>
    <row r="42" spans="1:10">
      <c r="A42" t="s">
        <v>393</v>
      </c>
      <c r="B42" s="104">
        <v>29</v>
      </c>
      <c r="C42" s="34">
        <f t="shared" si="7"/>
        <v>0</v>
      </c>
      <c r="D42" s="34">
        <f t="shared" si="8"/>
        <v>0</v>
      </c>
      <c r="E42" s="34">
        <f t="shared" si="9"/>
        <v>0</v>
      </c>
      <c r="F42" s="31"/>
      <c r="G42" s="108"/>
      <c r="H42" s="34"/>
      <c r="I42" s="34"/>
      <c r="J42" s="34"/>
    </row>
    <row r="43" spans="1:10">
      <c r="A43" t="s">
        <v>394</v>
      </c>
      <c r="B43" s="104">
        <v>30</v>
      </c>
      <c r="C43" s="34">
        <f t="shared" si="7"/>
        <v>0</v>
      </c>
      <c r="D43" s="34">
        <f t="shared" si="8"/>
        <v>0</v>
      </c>
      <c r="E43" s="34">
        <f t="shared" si="9"/>
        <v>0</v>
      </c>
      <c r="F43" s="31"/>
      <c r="G43" s="108"/>
      <c r="H43" s="34"/>
      <c r="I43" s="34"/>
      <c r="J43" s="34"/>
    </row>
    <row r="44" spans="1:10">
      <c r="A44" t="s">
        <v>395</v>
      </c>
      <c r="B44" s="104">
        <v>31</v>
      </c>
      <c r="C44" s="34">
        <f t="shared" si="7"/>
        <v>0</v>
      </c>
      <c r="D44" s="34">
        <f t="shared" si="8"/>
        <v>0</v>
      </c>
      <c r="E44" s="34">
        <f t="shared" si="9"/>
        <v>0</v>
      </c>
      <c r="F44" s="31"/>
      <c r="G44" s="108"/>
      <c r="H44" s="34"/>
      <c r="I44" s="34"/>
      <c r="J44" s="34"/>
    </row>
    <row r="45" spans="1:10">
      <c r="A45" t="s">
        <v>396</v>
      </c>
      <c r="B45" s="104">
        <v>32</v>
      </c>
      <c r="C45" s="34">
        <f t="shared" si="7"/>
        <v>0</v>
      </c>
      <c r="D45" s="34">
        <f t="shared" si="8"/>
        <v>0</v>
      </c>
      <c r="E45" s="34">
        <f t="shared" si="9"/>
        <v>0</v>
      </c>
      <c r="F45" s="31"/>
      <c r="G45" s="108"/>
      <c r="H45" s="34"/>
      <c r="I45" s="34"/>
      <c r="J45" s="34"/>
    </row>
    <row r="46" spans="1:10">
      <c r="A46" t="s">
        <v>397</v>
      </c>
      <c r="B46" s="104">
        <v>33</v>
      </c>
      <c r="C46" s="34">
        <f t="shared" si="7"/>
        <v>0</v>
      </c>
      <c r="D46" s="34">
        <f t="shared" si="8"/>
        <v>0</v>
      </c>
      <c r="E46" s="34">
        <f t="shared" si="9"/>
        <v>0</v>
      </c>
      <c r="F46" s="31"/>
      <c r="G46" s="108"/>
      <c r="H46" s="34"/>
      <c r="I46" s="34"/>
      <c r="J46" s="34"/>
    </row>
    <row r="47" spans="1:10">
      <c r="A47" t="s">
        <v>398</v>
      </c>
      <c r="B47" s="104">
        <v>34</v>
      </c>
      <c r="C47" s="34">
        <f t="shared" si="7"/>
        <v>0</v>
      </c>
      <c r="D47" s="34">
        <f t="shared" si="8"/>
        <v>0</v>
      </c>
      <c r="E47" s="34">
        <f t="shared" si="9"/>
        <v>0</v>
      </c>
      <c r="F47" s="31"/>
      <c r="G47" s="108"/>
      <c r="H47" s="34"/>
      <c r="I47" s="34"/>
      <c r="J47" s="34"/>
    </row>
    <row r="48" spans="1:10">
      <c r="A48" t="s">
        <v>399</v>
      </c>
      <c r="B48" s="104">
        <v>35</v>
      </c>
      <c r="C48" s="34">
        <f t="shared" si="7"/>
        <v>0</v>
      </c>
      <c r="D48" s="34">
        <f t="shared" si="8"/>
        <v>0</v>
      </c>
      <c r="E48" s="34">
        <f t="shared" si="9"/>
        <v>0</v>
      </c>
      <c r="F48" s="31"/>
      <c r="G48" s="108"/>
      <c r="H48" s="34"/>
      <c r="I48" s="34"/>
      <c r="J48" s="34"/>
    </row>
    <row r="49" spans="1:10" ht="15.75">
      <c r="A49" t="s">
        <v>400</v>
      </c>
      <c r="B49" s="397">
        <v>36</v>
      </c>
      <c r="C49" s="109">
        <f t="shared" si="7"/>
        <v>0</v>
      </c>
      <c r="D49" s="109">
        <f t="shared" si="8"/>
        <v>0</v>
      </c>
      <c r="E49" s="109">
        <f t="shared" si="9"/>
        <v>0</v>
      </c>
      <c r="F49" s="96"/>
      <c r="G49" s="110"/>
      <c r="H49" s="109"/>
      <c r="I49" s="109"/>
      <c r="J49" s="109"/>
    </row>
    <row r="50" spans="1:10">
      <c r="B50" s="31"/>
      <c r="C50" s="34"/>
      <c r="D50" s="34"/>
      <c r="E50" s="34"/>
      <c r="F50" s="31"/>
    </row>
    <row r="51" spans="1:10">
      <c r="B51" s="104" t="s">
        <v>27</v>
      </c>
      <c r="C51" s="111" t="s">
        <v>25</v>
      </c>
      <c r="D51" s="104" t="s">
        <v>42</v>
      </c>
      <c r="F51" s="31"/>
    </row>
    <row r="52" spans="1:10">
      <c r="B52" s="106" t="s">
        <v>45</v>
      </c>
      <c r="C52" s="106" t="s">
        <v>16</v>
      </c>
      <c r="D52" s="106" t="s">
        <v>46</v>
      </c>
      <c r="F52" s="31"/>
    </row>
    <row r="53" spans="1:10">
      <c r="B53" s="104" t="s">
        <v>28</v>
      </c>
      <c r="C53" s="34">
        <f>SUM(C14:C25)</f>
        <v>0</v>
      </c>
      <c r="D53" s="34">
        <f>SUM(D14:D25)</f>
        <v>0</v>
      </c>
      <c r="E53" s="112">
        <f>SUM(C53:D53)</f>
        <v>0</v>
      </c>
      <c r="F53" s="31"/>
    </row>
    <row r="54" spans="1:10">
      <c r="B54" s="104" t="s">
        <v>29</v>
      </c>
      <c r="C54" s="34">
        <f>SUM(C26:C37)</f>
        <v>0</v>
      </c>
      <c r="D54" s="34">
        <f>SUM(D26:D37)</f>
        <v>0</v>
      </c>
      <c r="E54" s="112"/>
      <c r="F54" s="31"/>
    </row>
    <row r="55" spans="1:10">
      <c r="B55" s="104" t="s">
        <v>30</v>
      </c>
      <c r="C55" s="34">
        <f>SUM(C38:C49)</f>
        <v>0</v>
      </c>
      <c r="D55" s="34">
        <f>SUM(D38:D49)</f>
        <v>0</v>
      </c>
      <c r="E55" s="112"/>
      <c r="F55" s="31"/>
      <c r="G55" s="104"/>
      <c r="H55" s="34"/>
      <c r="I55" s="34"/>
    </row>
    <row r="56" spans="1:10">
      <c r="B56" s="104">
        <v>4</v>
      </c>
      <c r="C56" s="34">
        <f>SUM(H14:H25)</f>
        <v>0</v>
      </c>
      <c r="D56" s="34">
        <f>SUM(I14:I25)</f>
        <v>0</v>
      </c>
      <c r="E56" s="112"/>
      <c r="F56" s="31"/>
      <c r="G56" s="104"/>
      <c r="H56" s="34"/>
      <c r="I56" s="34"/>
    </row>
    <row r="57" spans="1:10">
      <c r="B57" s="104">
        <v>5</v>
      </c>
      <c r="C57" s="34">
        <f>SUM(H26:H37)</f>
        <v>0</v>
      </c>
      <c r="D57" s="34">
        <f>SUM(I26:I37)</f>
        <v>0</v>
      </c>
      <c r="E57" s="112"/>
      <c r="F57" s="31"/>
      <c r="G57" s="104"/>
      <c r="H57" s="34"/>
      <c r="I57" s="34"/>
    </row>
    <row r="58" spans="1:10">
      <c r="B58" s="104"/>
      <c r="C58" s="34"/>
      <c r="D58" s="34"/>
      <c r="E58" s="112"/>
      <c r="F58" s="31"/>
      <c r="G58" s="104"/>
      <c r="H58" s="34"/>
      <c r="I58" s="34"/>
    </row>
    <row r="59" spans="1:10">
      <c r="B59" s="31"/>
      <c r="C59" s="113" t="s">
        <v>1</v>
      </c>
      <c r="D59" s="113" t="s">
        <v>1</v>
      </c>
      <c r="E59" s="34"/>
      <c r="F59" s="31"/>
      <c r="G59" s="104"/>
      <c r="H59" s="34"/>
      <c r="I59" s="34"/>
    </row>
    <row r="60" spans="1:10">
      <c r="B60" s="31" t="s">
        <v>31</v>
      </c>
      <c r="C60" s="34">
        <f>SUM(C53:C55)</f>
        <v>0</v>
      </c>
      <c r="D60" s="34">
        <f>SUM(D53:D55)</f>
        <v>0</v>
      </c>
      <c r="E60" s="34"/>
      <c r="F60" s="31"/>
      <c r="G60" s="104"/>
      <c r="H60" s="34"/>
      <c r="I60" s="34"/>
    </row>
    <row r="61" spans="1:10">
      <c r="B61" s="31"/>
      <c r="C61" s="106" t="s">
        <v>126</v>
      </c>
      <c r="D61" s="106" t="s">
        <v>126</v>
      </c>
      <c r="E61" s="34"/>
      <c r="F61" s="31"/>
      <c r="G61" s="104"/>
      <c r="H61" s="34"/>
      <c r="I61" s="34"/>
    </row>
    <row r="62" spans="1:10">
      <c r="B62" s="31"/>
      <c r="C62" s="114"/>
      <c r="D62" s="114"/>
      <c r="E62" s="34"/>
      <c r="F62" s="31"/>
      <c r="G62" s="104"/>
      <c r="H62" s="34"/>
      <c r="I62" s="34"/>
    </row>
    <row r="63" spans="1:10">
      <c r="B63" s="116" t="s">
        <v>65</v>
      </c>
      <c r="G63" s="115"/>
      <c r="H63" s="115"/>
    </row>
    <row r="64" spans="1:10">
      <c r="B64" s="35" t="str">
        <f ca="1">CONCATENATE("The Small Business Development Center (SBDC) has prepared this financial statement as of ", TEXT($B$68,"mm/dd/yyyy")," based on information and assumptions")</f>
        <v>The Small Business Development Center (SBDC) has prepared this financial statement as of 10/26/2020 based on information and assumptions</v>
      </c>
      <c r="G64" s="115"/>
      <c r="H64" s="115"/>
    </row>
    <row r="65" spans="2:20">
      <c r="B65" s="116" t="s">
        <v>125</v>
      </c>
      <c r="G65" s="115"/>
      <c r="H65" s="115"/>
      <c r="I65" s="34"/>
    </row>
    <row r="66" spans="2:20">
      <c r="B66" s="116" t="s">
        <v>124</v>
      </c>
      <c r="G66" s="115"/>
      <c r="H66" s="115"/>
      <c r="I66" s="34"/>
      <c r="J66" s="31"/>
      <c r="K66" s="31"/>
      <c r="L66" s="31"/>
      <c r="M66" s="31"/>
      <c r="N66" s="31"/>
      <c r="O66" s="31"/>
      <c r="P66" s="31"/>
      <c r="Q66" s="31" t="s">
        <v>0</v>
      </c>
      <c r="R66" s="34" t="s">
        <v>0</v>
      </c>
      <c r="S66" s="34" t="s">
        <v>0</v>
      </c>
      <c r="T66" s="34" t="s">
        <v>0</v>
      </c>
    </row>
    <row r="67" spans="2:20">
      <c r="B67" s="31"/>
      <c r="C67" s="31"/>
      <c r="D67" s="31"/>
      <c r="E67" s="34"/>
      <c r="F67" s="31"/>
      <c r="G67" s="31"/>
      <c r="H67" s="34"/>
      <c r="I67" s="34"/>
      <c r="J67" s="31"/>
      <c r="K67" s="31"/>
      <c r="L67" s="31"/>
      <c r="M67" s="31"/>
      <c r="N67" s="31"/>
      <c r="O67" s="31"/>
      <c r="P67" s="31"/>
      <c r="Q67" s="31"/>
      <c r="R67" s="31"/>
      <c r="S67" s="31"/>
      <c r="T67" s="31"/>
    </row>
    <row r="68" spans="2:20">
      <c r="B68" s="162">
        <f ca="1">NOW()</f>
        <v>44130.433104398151</v>
      </c>
      <c r="C68" s="31"/>
      <c r="D68" s="31"/>
      <c r="E68" s="34"/>
      <c r="F68" s="31"/>
      <c r="G68" s="31"/>
      <c r="H68" s="34"/>
      <c r="I68" s="34"/>
      <c r="J68" s="31"/>
      <c r="K68" s="31"/>
      <c r="L68" s="31"/>
      <c r="M68" s="31"/>
      <c r="N68" s="31"/>
      <c r="O68" s="31"/>
      <c r="P68" s="31"/>
      <c r="Q68" s="31"/>
      <c r="R68" s="31"/>
      <c r="S68" s="31"/>
      <c r="T68" s="31"/>
    </row>
    <row r="69" spans="2:20">
      <c r="B69" s="31"/>
      <c r="C69" s="31"/>
      <c r="D69" s="31"/>
      <c r="E69" s="34"/>
      <c r="F69" s="31"/>
      <c r="G69" s="31"/>
      <c r="H69" s="34"/>
      <c r="I69" s="34"/>
      <c r="J69" s="31"/>
      <c r="K69" s="31"/>
      <c r="L69" s="31"/>
      <c r="M69" s="31"/>
      <c r="N69" s="31"/>
      <c r="O69" s="31"/>
      <c r="P69" s="31"/>
      <c r="Q69" s="31"/>
      <c r="R69" s="31"/>
      <c r="S69" s="31"/>
      <c r="T69" s="31"/>
    </row>
    <row r="70" spans="2:20">
      <c r="B70" s="31"/>
      <c r="C70" s="34"/>
      <c r="D70" s="34"/>
      <c r="E70" s="34"/>
      <c r="F70" s="31"/>
      <c r="G70" s="34"/>
      <c r="H70" s="34"/>
      <c r="I70" s="34"/>
      <c r="J70" s="31"/>
      <c r="K70" s="31"/>
      <c r="L70" s="31"/>
      <c r="M70" s="31"/>
      <c r="N70" s="31"/>
      <c r="O70" s="31"/>
      <c r="P70" s="31"/>
      <c r="Q70" s="31"/>
      <c r="R70" s="31"/>
      <c r="S70" s="31"/>
      <c r="T70" s="31"/>
    </row>
    <row r="71" spans="2:20">
      <c r="B71" s="31"/>
      <c r="C71" s="34"/>
      <c r="D71" s="34"/>
      <c r="E71" s="34"/>
      <c r="F71" s="31"/>
      <c r="G71" s="34"/>
      <c r="H71" s="34"/>
      <c r="I71" s="34"/>
      <c r="J71" s="31"/>
      <c r="K71" s="31"/>
      <c r="L71" s="31"/>
      <c r="M71" s="31"/>
      <c r="N71" s="31"/>
      <c r="O71" s="31"/>
      <c r="P71" s="31"/>
      <c r="Q71" s="31"/>
      <c r="R71" s="31"/>
      <c r="S71" s="31"/>
      <c r="T71" s="31"/>
    </row>
    <row r="72" spans="2:20">
      <c r="B72" s="31"/>
      <c r="C72" s="34"/>
      <c r="D72" s="34"/>
      <c r="E72" s="34"/>
      <c r="F72" s="31"/>
      <c r="G72" s="34" t="s">
        <v>0</v>
      </c>
      <c r="H72" s="34" t="s">
        <v>0</v>
      </c>
      <c r="I72" s="34" t="s">
        <v>0</v>
      </c>
      <c r="J72" s="31"/>
      <c r="K72" s="31"/>
      <c r="L72" s="31"/>
      <c r="M72" s="31"/>
      <c r="N72" s="31"/>
      <c r="O72" s="31"/>
      <c r="P72" s="31"/>
      <c r="Q72" s="31"/>
      <c r="R72" s="31"/>
      <c r="S72" s="31"/>
      <c r="T72" s="31"/>
    </row>
    <row r="73" spans="2:20">
      <c r="B73" s="31"/>
      <c r="C73" s="34"/>
      <c r="D73" s="34"/>
      <c r="E73" s="34"/>
      <c r="F73" s="31"/>
      <c r="G73" s="31" t="s">
        <v>0</v>
      </c>
      <c r="H73" s="31" t="s">
        <v>0</v>
      </c>
      <c r="I73" s="31" t="s">
        <v>0</v>
      </c>
      <c r="J73" s="31"/>
      <c r="K73" s="31"/>
      <c r="L73" s="31"/>
      <c r="M73" s="31"/>
      <c r="N73" s="31"/>
      <c r="O73" s="31"/>
      <c r="P73" s="31"/>
      <c r="Q73" s="31"/>
      <c r="R73" s="31"/>
      <c r="S73" s="31"/>
      <c r="T73" s="31"/>
    </row>
    <row r="74" spans="2:20">
      <c r="B74" s="31"/>
      <c r="C74" s="34"/>
      <c r="D74" s="34"/>
      <c r="E74" s="34"/>
      <c r="F74" s="31"/>
      <c r="G74" s="31"/>
      <c r="H74" s="31"/>
      <c r="I74" s="31"/>
      <c r="J74" s="31"/>
      <c r="K74" s="31"/>
      <c r="L74" s="31"/>
      <c r="M74" s="31"/>
      <c r="N74" s="31"/>
      <c r="O74" s="31"/>
      <c r="P74" s="31"/>
      <c r="Q74" s="31"/>
      <c r="R74" s="31"/>
      <c r="S74" s="31"/>
      <c r="T74" s="31"/>
    </row>
    <row r="75" spans="2:20">
      <c r="B75" s="31"/>
      <c r="C75" s="34"/>
      <c r="D75" s="34"/>
      <c r="E75" s="34"/>
      <c r="F75" s="31"/>
      <c r="G75" s="31"/>
      <c r="H75" s="31"/>
      <c r="I75" s="31"/>
      <c r="J75" s="31"/>
      <c r="K75" s="31"/>
      <c r="L75" s="31"/>
      <c r="M75" s="31"/>
      <c r="N75" s="31"/>
      <c r="O75" s="31"/>
      <c r="P75" s="31"/>
      <c r="Q75" s="31"/>
      <c r="R75" s="31"/>
      <c r="S75" s="31"/>
      <c r="T75" s="31"/>
    </row>
    <row r="76" spans="2:20">
      <c r="B76" s="31"/>
      <c r="C76" s="34"/>
      <c r="D76" s="34"/>
      <c r="E76" s="34"/>
      <c r="F76" s="31"/>
      <c r="G76" s="31"/>
      <c r="H76" s="31"/>
      <c r="I76" s="31"/>
      <c r="J76" s="31"/>
      <c r="K76" s="31"/>
      <c r="L76" s="31"/>
      <c r="M76" s="31"/>
      <c r="N76" s="31"/>
      <c r="O76" s="31"/>
      <c r="P76" s="31"/>
      <c r="Q76" s="31"/>
      <c r="R76" s="31"/>
      <c r="S76" s="31"/>
      <c r="T76" s="31"/>
    </row>
    <row r="85" spans="2:8">
      <c r="B85" s="31"/>
      <c r="C85" s="31"/>
      <c r="D85" s="31"/>
      <c r="E85" s="31"/>
      <c r="F85" s="31"/>
      <c r="G85" s="34"/>
      <c r="H85" s="34"/>
    </row>
    <row r="86" spans="2:8">
      <c r="B86" s="31"/>
      <c r="C86" s="31"/>
      <c r="D86" s="31"/>
      <c r="E86" s="31"/>
      <c r="F86" s="31"/>
      <c r="G86" s="34"/>
      <c r="H86" s="34"/>
    </row>
    <row r="87" spans="2:8">
      <c r="B87" s="31"/>
      <c r="C87" s="31"/>
      <c r="D87" s="31"/>
      <c r="E87" s="31"/>
      <c r="F87" s="31"/>
      <c r="G87" s="34"/>
      <c r="H87" s="34"/>
    </row>
    <row r="88" spans="2:8">
      <c r="B88" s="31"/>
      <c r="C88" s="31"/>
      <c r="D88" s="31"/>
      <c r="E88" s="31"/>
      <c r="F88" s="31"/>
      <c r="G88" s="34"/>
      <c r="H88" s="34"/>
    </row>
    <row r="89" spans="2:8">
      <c r="B89" s="31"/>
      <c r="C89" s="31"/>
      <c r="D89" s="31"/>
      <c r="E89" s="31"/>
      <c r="F89" s="31"/>
      <c r="G89" s="34"/>
      <c r="H89" s="34"/>
    </row>
    <row r="90" spans="2:8">
      <c r="B90" s="31"/>
      <c r="C90" s="31"/>
      <c r="D90" s="31"/>
      <c r="E90" s="31"/>
      <c r="F90" s="31"/>
      <c r="G90" s="34"/>
      <c r="H90" s="34"/>
    </row>
    <row r="91" spans="2:8">
      <c r="B91" s="31"/>
      <c r="C91" s="31"/>
      <c r="D91" s="31"/>
      <c r="E91" s="31"/>
      <c r="F91" s="31"/>
      <c r="G91" s="34"/>
      <c r="H91" s="34"/>
    </row>
    <row r="92" spans="2:8">
      <c r="B92" s="31"/>
      <c r="C92" s="31"/>
      <c r="D92" s="31"/>
      <c r="E92" s="31"/>
      <c r="F92" s="31"/>
      <c r="G92" s="34"/>
      <c r="H92" s="34"/>
    </row>
    <row r="93" spans="2:8">
      <c r="B93" s="31"/>
      <c r="C93" s="31"/>
      <c r="D93" s="31"/>
      <c r="E93" s="31"/>
      <c r="F93" s="31"/>
      <c r="G93" s="34"/>
      <c r="H93" s="34"/>
    </row>
    <row r="94" spans="2:8">
      <c r="B94" s="31"/>
      <c r="C94" s="31"/>
      <c r="D94" s="31"/>
      <c r="E94" s="31"/>
      <c r="F94" s="31"/>
      <c r="G94" s="34"/>
      <c r="H94" s="34"/>
    </row>
    <row r="95" spans="2:8">
      <c r="B95" s="31"/>
      <c r="C95" s="31"/>
      <c r="D95" s="31"/>
      <c r="E95" s="31"/>
      <c r="F95" s="31"/>
      <c r="G95" s="34"/>
      <c r="H95" s="34"/>
    </row>
  </sheetData>
  <sheetProtection password="8D63" sheet="1" formatCells="0" formatColumns="0" formatRows="0"/>
  <pageMargins left="0.25" right="0.25" top="0.25" bottom="0.25" header="0" footer="0"/>
  <pageSetup scale="73" orientation="portrait" horizontalDpi="1200" verticalDpi="1200" r:id="rId1"/>
  <headerFooter>
    <oddFooter>&amp;L&amp;8Template material is licensed under the Creative Commons License.&amp;C&amp;8http://creativecommons.org/licenses/by-nc-sa/3.0/legalcode&amp;R&amp;8Templates created by UMD Center for Economic Development, 
Jennifer Pontinen, Jenny Herman and Richard Braun.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pageSetUpPr fitToPage="1"/>
  </sheetPr>
  <dimension ref="A1:T95"/>
  <sheetViews>
    <sheetView zoomScaleNormal="100" workbookViewId="0">
      <selection activeCell="E5" sqref="E5"/>
    </sheetView>
  </sheetViews>
  <sheetFormatPr defaultColWidth="9.6640625" defaultRowHeight="15"/>
  <cols>
    <col min="1" max="1" width="9.6640625" style="86"/>
    <col min="2" max="2" width="12.6640625" style="86" bestFit="1" customWidth="1"/>
    <col min="3" max="3" width="13.6640625" style="86" customWidth="1"/>
    <col min="4" max="4" width="12.5546875" style="86" customWidth="1"/>
    <col min="5" max="5" width="14.6640625" style="86" customWidth="1"/>
    <col min="6" max="6" width="6" style="86" bestFit="1" customWidth="1"/>
    <col min="7" max="7" width="8.33203125" style="86" bestFit="1" customWidth="1"/>
    <col min="8" max="9" width="13.109375" style="86" customWidth="1"/>
    <col min="10" max="10" width="14.6640625" style="86" customWidth="1"/>
    <col min="11" max="16384" width="9.6640625" style="86"/>
  </cols>
  <sheetData>
    <row r="1" spans="1:10" ht="18">
      <c r="B1" s="7" t="str">
        <f>'Sources &amp; Uses'!A1</f>
        <v>Company Name Here</v>
      </c>
      <c r="C1" s="101"/>
      <c r="D1" s="84"/>
      <c r="J1" s="31"/>
    </row>
    <row r="2" spans="1:10" ht="15.75">
      <c r="B2" s="96" t="s">
        <v>117</v>
      </c>
      <c r="C2" s="31"/>
      <c r="J2" s="31"/>
    </row>
    <row r="3" spans="1:10">
      <c r="B3" s="31"/>
      <c r="C3" s="31"/>
      <c r="D3" s="31"/>
      <c r="E3" s="31"/>
      <c r="J3" s="31"/>
    </row>
    <row r="4" spans="1:10" ht="15.75">
      <c r="B4" s="102" t="s">
        <v>93</v>
      </c>
      <c r="C4" s="32"/>
      <c r="D4" s="238"/>
      <c r="E4" s="239"/>
      <c r="F4" s="31"/>
      <c r="G4" s="31"/>
      <c r="H4" s="31"/>
      <c r="I4" s="31"/>
      <c r="J4" s="31"/>
    </row>
    <row r="6" spans="1:10">
      <c r="B6" s="31" t="s">
        <v>25</v>
      </c>
      <c r="C6" s="246"/>
      <c r="D6" s="31"/>
      <c r="E6" s="31"/>
      <c r="F6" s="248"/>
      <c r="G6" s="31"/>
      <c r="H6" s="31"/>
      <c r="I6" s="31"/>
      <c r="J6" s="31"/>
    </row>
    <row r="7" spans="1:10">
      <c r="B7" s="31" t="s">
        <v>26</v>
      </c>
      <c r="C7" s="103">
        <f>'Sources &amp; Uses'!C10</f>
        <v>0</v>
      </c>
      <c r="D7" s="31"/>
      <c r="E7" s="31"/>
      <c r="F7" s="31"/>
      <c r="G7" s="31"/>
      <c r="H7" s="31"/>
      <c r="I7" s="31"/>
      <c r="J7" s="31"/>
    </row>
    <row r="8" spans="1:10">
      <c r="B8" s="31" t="s">
        <v>88</v>
      </c>
      <c r="C8" s="247">
        <v>1</v>
      </c>
      <c r="D8" s="31"/>
      <c r="E8" s="31"/>
      <c r="F8" s="31"/>
      <c r="G8" s="31"/>
      <c r="H8" s="31"/>
      <c r="I8" s="31"/>
      <c r="J8" s="31"/>
    </row>
    <row r="9" spans="1:10">
      <c r="B9" s="31" t="s">
        <v>41</v>
      </c>
      <c r="C9" s="34">
        <f>PMT(C6/12,C8*12,-C7)</f>
        <v>0</v>
      </c>
      <c r="D9" s="31"/>
      <c r="E9" s="31"/>
      <c r="F9" s="31"/>
      <c r="G9" s="31"/>
      <c r="H9" s="31"/>
      <c r="I9" s="31"/>
      <c r="J9" s="31"/>
    </row>
    <row r="10" spans="1:10" ht="15.75">
      <c r="B10" s="241" t="s">
        <v>284</v>
      </c>
      <c r="C10" s="255"/>
      <c r="D10" s="242" t="s">
        <v>285</v>
      </c>
      <c r="E10" s="31"/>
      <c r="F10" s="31"/>
      <c r="G10" s="31"/>
      <c r="H10" s="31"/>
      <c r="I10" s="31"/>
      <c r="J10" s="31"/>
    </row>
    <row r="11" spans="1:10">
      <c r="B11" s="31"/>
      <c r="C11" s="31"/>
      <c r="D11" s="31"/>
      <c r="E11" s="31"/>
      <c r="F11" s="31"/>
      <c r="G11" s="31"/>
      <c r="H11" s="31"/>
      <c r="I11" s="31"/>
      <c r="J11" s="31"/>
    </row>
    <row r="12" spans="1:10">
      <c r="B12" s="104" t="s">
        <v>388</v>
      </c>
      <c r="C12" s="104" t="s">
        <v>25</v>
      </c>
      <c r="D12" s="104" t="s">
        <v>42</v>
      </c>
      <c r="E12" s="104" t="s">
        <v>43</v>
      </c>
      <c r="F12" s="31"/>
      <c r="G12" s="105" t="s">
        <v>388</v>
      </c>
      <c r="H12" s="104" t="s">
        <v>25</v>
      </c>
      <c r="I12" s="104" t="s">
        <v>42</v>
      </c>
      <c r="J12" s="104" t="s">
        <v>43</v>
      </c>
    </row>
    <row r="13" spans="1:10">
      <c r="B13" s="106" t="s">
        <v>44</v>
      </c>
      <c r="C13" s="106" t="s">
        <v>44</v>
      </c>
      <c r="D13" s="106" t="s">
        <v>44</v>
      </c>
      <c r="E13" s="106" t="s">
        <v>44</v>
      </c>
      <c r="F13" s="31"/>
      <c r="G13" s="107" t="s">
        <v>44</v>
      </c>
      <c r="H13" s="106" t="s">
        <v>44</v>
      </c>
      <c r="I13" s="106" t="s">
        <v>44</v>
      </c>
      <c r="J13" s="106" t="s">
        <v>44</v>
      </c>
    </row>
    <row r="14" spans="1:10">
      <c r="A14" t="s">
        <v>389</v>
      </c>
      <c r="B14" s="104">
        <v>1</v>
      </c>
      <c r="C14" s="34">
        <f>IF(B14&gt;=C10,C7*(C6/12),0)</f>
        <v>0</v>
      </c>
      <c r="D14" s="34">
        <f>IF(B14&gt;=C10,C9-C14,0)</f>
        <v>0</v>
      </c>
      <c r="E14" s="34">
        <f>C7-D14</f>
        <v>0</v>
      </c>
      <c r="F14" s="31"/>
      <c r="G14" s="105">
        <f>36+1</f>
        <v>37</v>
      </c>
      <c r="H14" s="34">
        <f>E49*(C$6/12)</f>
        <v>0</v>
      </c>
      <c r="I14" s="34">
        <f>IF(E49&lt;1,0,C$9-H14)</f>
        <v>0</v>
      </c>
      <c r="J14" s="34">
        <f>IF(E49&lt;1,0,E49-I14)</f>
        <v>0</v>
      </c>
    </row>
    <row r="15" spans="1:10">
      <c r="A15" t="s">
        <v>390</v>
      </c>
      <c r="B15" s="104">
        <v>2</v>
      </c>
      <c r="C15" s="34">
        <f>IF(B15&gt;=$C$10,E14*(C$6/12),0)</f>
        <v>0</v>
      </c>
      <c r="D15" s="34">
        <f>IF(B15&gt;=$C$10,C$9-C15,0)</f>
        <v>0</v>
      </c>
      <c r="E15" s="34">
        <f>E14-D15</f>
        <v>0</v>
      </c>
      <c r="F15" s="31"/>
      <c r="G15" s="105">
        <f>G14+1</f>
        <v>38</v>
      </c>
      <c r="H15" s="34">
        <f>J14*(C$6/12)</f>
        <v>0</v>
      </c>
      <c r="I15" s="34">
        <f>IF(J14&lt;1,0,C$9-H15)</f>
        <v>0</v>
      </c>
      <c r="J15" s="34">
        <f>IF(J14&lt;1,0,J14-I15)</f>
        <v>0</v>
      </c>
    </row>
    <row r="16" spans="1:10">
      <c r="A16" t="s">
        <v>391</v>
      </c>
      <c r="B16" s="104">
        <v>3</v>
      </c>
      <c r="C16" s="34">
        <f t="shared" ref="C16:C37" si="0">IF(B16&gt;=$C$10,E15*(C$6/12),0)</f>
        <v>0</v>
      </c>
      <c r="D16" s="34">
        <f t="shared" ref="D16:D37" si="1">IF(B16&gt;=$C$10,C$9-C16,0)</f>
        <v>0</v>
      </c>
      <c r="E16" s="34">
        <f t="shared" ref="E16:E37" si="2">E15-D16</f>
        <v>0</v>
      </c>
      <c r="F16" s="31"/>
      <c r="G16" s="105">
        <f t="shared" ref="G16:G37" si="3">G15+1</f>
        <v>39</v>
      </c>
      <c r="H16" s="34">
        <f t="shared" ref="H16:H37" si="4">J15*(C$6/12)</f>
        <v>0</v>
      </c>
      <c r="I16" s="34">
        <f t="shared" ref="I16:I37" si="5">IF(J15&lt;1,0,C$9-H16)</f>
        <v>0</v>
      </c>
      <c r="J16" s="34">
        <f>IF(J15&lt;1,0,J15-I16)</f>
        <v>0</v>
      </c>
    </row>
    <row r="17" spans="1:10">
      <c r="A17" t="s">
        <v>392</v>
      </c>
      <c r="B17" s="104">
        <v>4</v>
      </c>
      <c r="C17" s="34">
        <f t="shared" si="0"/>
        <v>0</v>
      </c>
      <c r="D17" s="34">
        <f t="shared" si="1"/>
        <v>0</v>
      </c>
      <c r="E17" s="34">
        <f t="shared" si="2"/>
        <v>0</v>
      </c>
      <c r="F17" s="31"/>
      <c r="G17" s="105">
        <f t="shared" si="3"/>
        <v>40</v>
      </c>
      <c r="H17" s="34">
        <f t="shared" si="4"/>
        <v>0</v>
      </c>
      <c r="I17" s="34">
        <f t="shared" si="5"/>
        <v>0</v>
      </c>
      <c r="J17" s="34">
        <f t="shared" ref="J17:J37" si="6">IF(J16&lt;1,0,J16-I17)</f>
        <v>0</v>
      </c>
    </row>
    <row r="18" spans="1:10">
      <c r="A18" t="s">
        <v>393</v>
      </c>
      <c r="B18" s="104">
        <v>5</v>
      </c>
      <c r="C18" s="34">
        <f t="shared" si="0"/>
        <v>0</v>
      </c>
      <c r="D18" s="34">
        <f t="shared" si="1"/>
        <v>0</v>
      </c>
      <c r="E18" s="34">
        <f t="shared" si="2"/>
        <v>0</v>
      </c>
      <c r="F18" s="31"/>
      <c r="G18" s="105">
        <f t="shared" si="3"/>
        <v>41</v>
      </c>
      <c r="H18" s="34">
        <f t="shared" si="4"/>
        <v>0</v>
      </c>
      <c r="I18" s="34">
        <f t="shared" si="5"/>
        <v>0</v>
      </c>
      <c r="J18" s="34">
        <f t="shared" si="6"/>
        <v>0</v>
      </c>
    </row>
    <row r="19" spans="1:10">
      <c r="A19" t="s">
        <v>394</v>
      </c>
      <c r="B19" s="104">
        <v>6</v>
      </c>
      <c r="C19" s="34">
        <f t="shared" si="0"/>
        <v>0</v>
      </c>
      <c r="D19" s="34">
        <f t="shared" si="1"/>
        <v>0</v>
      </c>
      <c r="E19" s="34">
        <f t="shared" si="2"/>
        <v>0</v>
      </c>
      <c r="F19" s="31"/>
      <c r="G19" s="105">
        <f t="shared" si="3"/>
        <v>42</v>
      </c>
      <c r="H19" s="34">
        <f t="shared" si="4"/>
        <v>0</v>
      </c>
      <c r="I19" s="34">
        <f t="shared" si="5"/>
        <v>0</v>
      </c>
      <c r="J19" s="34">
        <f t="shared" si="6"/>
        <v>0</v>
      </c>
    </row>
    <row r="20" spans="1:10">
      <c r="A20" t="s">
        <v>395</v>
      </c>
      <c r="B20" s="104">
        <v>7</v>
      </c>
      <c r="C20" s="34">
        <f t="shared" si="0"/>
        <v>0</v>
      </c>
      <c r="D20" s="34">
        <f t="shared" si="1"/>
        <v>0</v>
      </c>
      <c r="E20" s="34">
        <f t="shared" si="2"/>
        <v>0</v>
      </c>
      <c r="F20" s="31"/>
      <c r="G20" s="105">
        <f t="shared" si="3"/>
        <v>43</v>
      </c>
      <c r="H20" s="34">
        <f t="shared" si="4"/>
        <v>0</v>
      </c>
      <c r="I20" s="34">
        <f t="shared" si="5"/>
        <v>0</v>
      </c>
      <c r="J20" s="34">
        <f t="shared" si="6"/>
        <v>0</v>
      </c>
    </row>
    <row r="21" spans="1:10">
      <c r="A21" t="s">
        <v>396</v>
      </c>
      <c r="B21" s="104">
        <v>8</v>
      </c>
      <c r="C21" s="34">
        <f t="shared" si="0"/>
        <v>0</v>
      </c>
      <c r="D21" s="34">
        <f t="shared" si="1"/>
        <v>0</v>
      </c>
      <c r="E21" s="34">
        <f t="shared" si="2"/>
        <v>0</v>
      </c>
      <c r="F21" s="31"/>
      <c r="G21" s="105">
        <f t="shared" si="3"/>
        <v>44</v>
      </c>
      <c r="H21" s="34">
        <f t="shared" si="4"/>
        <v>0</v>
      </c>
      <c r="I21" s="34">
        <f t="shared" si="5"/>
        <v>0</v>
      </c>
      <c r="J21" s="34">
        <f t="shared" si="6"/>
        <v>0</v>
      </c>
    </row>
    <row r="22" spans="1:10">
      <c r="A22" t="s">
        <v>397</v>
      </c>
      <c r="B22" s="104">
        <v>9</v>
      </c>
      <c r="C22" s="34">
        <f t="shared" si="0"/>
        <v>0</v>
      </c>
      <c r="D22" s="34">
        <f t="shared" si="1"/>
        <v>0</v>
      </c>
      <c r="E22" s="34">
        <f t="shared" si="2"/>
        <v>0</v>
      </c>
      <c r="F22" s="31"/>
      <c r="G22" s="105">
        <f t="shared" si="3"/>
        <v>45</v>
      </c>
      <c r="H22" s="34">
        <f t="shared" si="4"/>
        <v>0</v>
      </c>
      <c r="I22" s="34">
        <f t="shared" si="5"/>
        <v>0</v>
      </c>
      <c r="J22" s="34">
        <f t="shared" si="6"/>
        <v>0</v>
      </c>
    </row>
    <row r="23" spans="1:10">
      <c r="A23" t="s">
        <v>398</v>
      </c>
      <c r="B23" s="104">
        <v>10</v>
      </c>
      <c r="C23" s="34">
        <f t="shared" si="0"/>
        <v>0</v>
      </c>
      <c r="D23" s="34">
        <f t="shared" si="1"/>
        <v>0</v>
      </c>
      <c r="E23" s="34">
        <f t="shared" si="2"/>
        <v>0</v>
      </c>
      <c r="F23" s="31"/>
      <c r="G23" s="105">
        <f t="shared" si="3"/>
        <v>46</v>
      </c>
      <c r="H23" s="34">
        <f t="shared" si="4"/>
        <v>0</v>
      </c>
      <c r="I23" s="34">
        <f t="shared" si="5"/>
        <v>0</v>
      </c>
      <c r="J23" s="34">
        <f t="shared" si="6"/>
        <v>0</v>
      </c>
    </row>
    <row r="24" spans="1:10">
      <c r="A24" t="s">
        <v>399</v>
      </c>
      <c r="B24" s="104">
        <v>11</v>
      </c>
      <c r="C24" s="34">
        <f t="shared" si="0"/>
        <v>0</v>
      </c>
      <c r="D24" s="34">
        <f t="shared" si="1"/>
        <v>0</v>
      </c>
      <c r="E24" s="34">
        <f t="shared" si="2"/>
        <v>0</v>
      </c>
      <c r="F24" s="31"/>
      <c r="G24" s="105">
        <f t="shared" si="3"/>
        <v>47</v>
      </c>
      <c r="H24" s="34">
        <f t="shared" si="4"/>
        <v>0</v>
      </c>
      <c r="I24" s="34">
        <f t="shared" si="5"/>
        <v>0</v>
      </c>
      <c r="J24" s="34">
        <f t="shared" si="6"/>
        <v>0</v>
      </c>
    </row>
    <row r="25" spans="1:10" ht="15.75">
      <c r="A25" t="s">
        <v>400</v>
      </c>
      <c r="B25" s="397">
        <v>12</v>
      </c>
      <c r="C25" s="109">
        <f t="shared" si="0"/>
        <v>0</v>
      </c>
      <c r="D25" s="109">
        <f t="shared" si="1"/>
        <v>0</v>
      </c>
      <c r="E25" s="109">
        <f t="shared" si="2"/>
        <v>0</v>
      </c>
      <c r="F25" s="31"/>
      <c r="G25" s="396">
        <f t="shared" si="3"/>
        <v>48</v>
      </c>
      <c r="H25" s="109">
        <f t="shared" si="4"/>
        <v>0</v>
      </c>
      <c r="I25" s="109">
        <f t="shared" si="5"/>
        <v>0</v>
      </c>
      <c r="J25" s="109">
        <f t="shared" si="6"/>
        <v>0</v>
      </c>
    </row>
    <row r="26" spans="1:10">
      <c r="A26" t="s">
        <v>389</v>
      </c>
      <c r="B26" s="104">
        <v>13</v>
      </c>
      <c r="C26" s="34">
        <f t="shared" si="0"/>
        <v>0</v>
      </c>
      <c r="D26" s="34">
        <f t="shared" si="1"/>
        <v>0</v>
      </c>
      <c r="E26" s="34">
        <f t="shared" si="2"/>
        <v>0</v>
      </c>
      <c r="F26" s="31"/>
      <c r="G26" s="105">
        <f t="shared" si="3"/>
        <v>49</v>
      </c>
      <c r="H26" s="34">
        <f t="shared" si="4"/>
        <v>0</v>
      </c>
      <c r="I26" s="34">
        <f t="shared" si="5"/>
        <v>0</v>
      </c>
      <c r="J26" s="34">
        <f t="shared" si="6"/>
        <v>0</v>
      </c>
    </row>
    <row r="27" spans="1:10">
      <c r="A27" t="s">
        <v>390</v>
      </c>
      <c r="B27" s="104">
        <v>14</v>
      </c>
      <c r="C27" s="34">
        <f t="shared" si="0"/>
        <v>0</v>
      </c>
      <c r="D27" s="34">
        <f t="shared" si="1"/>
        <v>0</v>
      </c>
      <c r="E27" s="34">
        <f t="shared" si="2"/>
        <v>0</v>
      </c>
      <c r="F27" s="31"/>
      <c r="G27" s="105">
        <f t="shared" si="3"/>
        <v>50</v>
      </c>
      <c r="H27" s="34">
        <f t="shared" si="4"/>
        <v>0</v>
      </c>
      <c r="I27" s="34">
        <f t="shared" si="5"/>
        <v>0</v>
      </c>
      <c r="J27" s="34">
        <f t="shared" si="6"/>
        <v>0</v>
      </c>
    </row>
    <row r="28" spans="1:10">
      <c r="A28" t="s">
        <v>391</v>
      </c>
      <c r="B28" s="104">
        <v>15</v>
      </c>
      <c r="C28" s="34">
        <f t="shared" si="0"/>
        <v>0</v>
      </c>
      <c r="D28" s="34">
        <f t="shared" si="1"/>
        <v>0</v>
      </c>
      <c r="E28" s="34">
        <f t="shared" si="2"/>
        <v>0</v>
      </c>
      <c r="F28" s="31"/>
      <c r="G28" s="105">
        <f t="shared" si="3"/>
        <v>51</v>
      </c>
      <c r="H28" s="34">
        <f t="shared" si="4"/>
        <v>0</v>
      </c>
      <c r="I28" s="34">
        <f t="shared" si="5"/>
        <v>0</v>
      </c>
      <c r="J28" s="34">
        <f t="shared" si="6"/>
        <v>0</v>
      </c>
    </row>
    <row r="29" spans="1:10">
      <c r="A29" t="s">
        <v>392</v>
      </c>
      <c r="B29" s="104">
        <v>16</v>
      </c>
      <c r="C29" s="34">
        <f t="shared" si="0"/>
        <v>0</v>
      </c>
      <c r="D29" s="34">
        <f t="shared" si="1"/>
        <v>0</v>
      </c>
      <c r="E29" s="34">
        <f t="shared" si="2"/>
        <v>0</v>
      </c>
      <c r="F29" s="31"/>
      <c r="G29" s="105">
        <f t="shared" si="3"/>
        <v>52</v>
      </c>
      <c r="H29" s="34">
        <f t="shared" si="4"/>
        <v>0</v>
      </c>
      <c r="I29" s="34">
        <f t="shared" si="5"/>
        <v>0</v>
      </c>
      <c r="J29" s="34">
        <f t="shared" si="6"/>
        <v>0</v>
      </c>
    </row>
    <row r="30" spans="1:10">
      <c r="A30" t="s">
        <v>393</v>
      </c>
      <c r="B30" s="104">
        <v>17</v>
      </c>
      <c r="C30" s="34">
        <f t="shared" si="0"/>
        <v>0</v>
      </c>
      <c r="D30" s="34">
        <f t="shared" si="1"/>
        <v>0</v>
      </c>
      <c r="E30" s="34">
        <f t="shared" si="2"/>
        <v>0</v>
      </c>
      <c r="F30" s="31"/>
      <c r="G30" s="105">
        <f t="shared" si="3"/>
        <v>53</v>
      </c>
      <c r="H30" s="34">
        <f t="shared" si="4"/>
        <v>0</v>
      </c>
      <c r="I30" s="34">
        <f t="shared" si="5"/>
        <v>0</v>
      </c>
      <c r="J30" s="34">
        <f t="shared" si="6"/>
        <v>0</v>
      </c>
    </row>
    <row r="31" spans="1:10">
      <c r="A31" t="s">
        <v>394</v>
      </c>
      <c r="B31" s="104">
        <v>18</v>
      </c>
      <c r="C31" s="34">
        <f t="shared" si="0"/>
        <v>0</v>
      </c>
      <c r="D31" s="34">
        <f t="shared" si="1"/>
        <v>0</v>
      </c>
      <c r="E31" s="34">
        <f t="shared" si="2"/>
        <v>0</v>
      </c>
      <c r="F31" s="31"/>
      <c r="G31" s="105">
        <f t="shared" si="3"/>
        <v>54</v>
      </c>
      <c r="H31" s="34">
        <f t="shared" si="4"/>
        <v>0</v>
      </c>
      <c r="I31" s="34">
        <f t="shared" si="5"/>
        <v>0</v>
      </c>
      <c r="J31" s="34">
        <f t="shared" si="6"/>
        <v>0</v>
      </c>
    </row>
    <row r="32" spans="1:10">
      <c r="A32" t="s">
        <v>395</v>
      </c>
      <c r="B32" s="104">
        <v>19</v>
      </c>
      <c r="C32" s="34">
        <f t="shared" si="0"/>
        <v>0</v>
      </c>
      <c r="D32" s="34">
        <f t="shared" si="1"/>
        <v>0</v>
      </c>
      <c r="E32" s="34">
        <f t="shared" si="2"/>
        <v>0</v>
      </c>
      <c r="F32" s="31"/>
      <c r="G32" s="105">
        <f t="shared" si="3"/>
        <v>55</v>
      </c>
      <c r="H32" s="34">
        <f t="shared" si="4"/>
        <v>0</v>
      </c>
      <c r="I32" s="34">
        <f t="shared" si="5"/>
        <v>0</v>
      </c>
      <c r="J32" s="34">
        <f t="shared" si="6"/>
        <v>0</v>
      </c>
    </row>
    <row r="33" spans="1:10">
      <c r="A33" t="s">
        <v>396</v>
      </c>
      <c r="B33" s="104">
        <v>20</v>
      </c>
      <c r="C33" s="34">
        <f t="shared" si="0"/>
        <v>0</v>
      </c>
      <c r="D33" s="34">
        <f t="shared" si="1"/>
        <v>0</v>
      </c>
      <c r="E33" s="34">
        <f t="shared" si="2"/>
        <v>0</v>
      </c>
      <c r="F33" s="31"/>
      <c r="G33" s="105">
        <f t="shared" si="3"/>
        <v>56</v>
      </c>
      <c r="H33" s="34">
        <f t="shared" si="4"/>
        <v>0</v>
      </c>
      <c r="I33" s="34">
        <f t="shared" si="5"/>
        <v>0</v>
      </c>
      <c r="J33" s="34">
        <f t="shared" si="6"/>
        <v>0</v>
      </c>
    </row>
    <row r="34" spans="1:10">
      <c r="A34" t="s">
        <v>397</v>
      </c>
      <c r="B34" s="104">
        <v>21</v>
      </c>
      <c r="C34" s="34">
        <f t="shared" si="0"/>
        <v>0</v>
      </c>
      <c r="D34" s="34">
        <f t="shared" si="1"/>
        <v>0</v>
      </c>
      <c r="E34" s="34">
        <f t="shared" si="2"/>
        <v>0</v>
      </c>
      <c r="F34" s="31"/>
      <c r="G34" s="105">
        <f t="shared" si="3"/>
        <v>57</v>
      </c>
      <c r="H34" s="34">
        <f t="shared" si="4"/>
        <v>0</v>
      </c>
      <c r="I34" s="34">
        <f t="shared" si="5"/>
        <v>0</v>
      </c>
      <c r="J34" s="34">
        <f t="shared" si="6"/>
        <v>0</v>
      </c>
    </row>
    <row r="35" spans="1:10">
      <c r="A35" t="s">
        <v>398</v>
      </c>
      <c r="B35" s="104">
        <v>22</v>
      </c>
      <c r="C35" s="34">
        <f t="shared" si="0"/>
        <v>0</v>
      </c>
      <c r="D35" s="34">
        <f t="shared" si="1"/>
        <v>0</v>
      </c>
      <c r="E35" s="34">
        <f t="shared" si="2"/>
        <v>0</v>
      </c>
      <c r="F35" s="31"/>
      <c r="G35" s="105">
        <f t="shared" si="3"/>
        <v>58</v>
      </c>
      <c r="H35" s="34">
        <f t="shared" si="4"/>
        <v>0</v>
      </c>
      <c r="I35" s="34">
        <f t="shared" si="5"/>
        <v>0</v>
      </c>
      <c r="J35" s="34">
        <f t="shared" si="6"/>
        <v>0</v>
      </c>
    </row>
    <row r="36" spans="1:10">
      <c r="A36" t="s">
        <v>399</v>
      </c>
      <c r="B36" s="104">
        <v>23</v>
      </c>
      <c r="C36" s="34">
        <f t="shared" si="0"/>
        <v>0</v>
      </c>
      <c r="D36" s="34">
        <f t="shared" si="1"/>
        <v>0</v>
      </c>
      <c r="E36" s="34">
        <f t="shared" si="2"/>
        <v>0</v>
      </c>
      <c r="F36" s="31"/>
      <c r="G36" s="105">
        <f t="shared" si="3"/>
        <v>59</v>
      </c>
      <c r="H36" s="34">
        <f t="shared" si="4"/>
        <v>0</v>
      </c>
      <c r="I36" s="34">
        <f t="shared" si="5"/>
        <v>0</v>
      </c>
      <c r="J36" s="34">
        <f t="shared" si="6"/>
        <v>0</v>
      </c>
    </row>
    <row r="37" spans="1:10" ht="15.75">
      <c r="A37" t="s">
        <v>400</v>
      </c>
      <c r="B37" s="397">
        <v>24</v>
      </c>
      <c r="C37" s="109">
        <f t="shared" si="0"/>
        <v>0</v>
      </c>
      <c r="D37" s="109">
        <f t="shared" si="1"/>
        <v>0</v>
      </c>
      <c r="E37" s="109">
        <f t="shared" si="2"/>
        <v>0</v>
      </c>
      <c r="F37" s="31"/>
      <c r="G37" s="396">
        <f t="shared" si="3"/>
        <v>60</v>
      </c>
      <c r="H37" s="109">
        <f t="shared" si="4"/>
        <v>0</v>
      </c>
      <c r="I37" s="109">
        <f t="shared" si="5"/>
        <v>0</v>
      </c>
      <c r="J37" s="109">
        <f t="shared" si="6"/>
        <v>0</v>
      </c>
    </row>
    <row r="38" spans="1:10">
      <c r="A38" t="s">
        <v>389</v>
      </c>
      <c r="B38" s="104">
        <v>25</v>
      </c>
      <c r="C38" s="34">
        <f t="shared" ref="C38:C49" si="7">IF(B38&gt;=$C$10,E37*($C$6/12),0)</f>
        <v>0</v>
      </c>
      <c r="D38" s="34">
        <f>IF(E37&lt;1,0,IF(B38&gt;=$C$10,$C$9-C38,0))</f>
        <v>0</v>
      </c>
      <c r="E38" s="34">
        <f>IF(E37&lt;1,0,E37-D38)</f>
        <v>0</v>
      </c>
      <c r="F38" s="31"/>
      <c r="G38" s="108"/>
      <c r="H38" s="34"/>
      <c r="I38" s="34"/>
      <c r="J38" s="34"/>
    </row>
    <row r="39" spans="1:10">
      <c r="A39" t="s">
        <v>390</v>
      </c>
      <c r="B39" s="104">
        <v>26</v>
      </c>
      <c r="C39" s="34">
        <f t="shared" si="7"/>
        <v>0</v>
      </c>
      <c r="D39" s="34">
        <f t="shared" ref="D39:D49" si="8">IF(E38&lt;1,0,IF(B39&gt;=$C$10,$C$9-C39,0))</f>
        <v>0</v>
      </c>
      <c r="E39" s="34">
        <f t="shared" ref="E39:E49" si="9">IF(E38&lt;1,0,E38-D39)</f>
        <v>0</v>
      </c>
      <c r="F39" s="31"/>
      <c r="G39" s="108"/>
      <c r="H39" s="34"/>
      <c r="I39" s="34"/>
      <c r="J39" s="34"/>
    </row>
    <row r="40" spans="1:10">
      <c r="A40" t="s">
        <v>391</v>
      </c>
      <c r="B40" s="104">
        <v>27</v>
      </c>
      <c r="C40" s="34">
        <f t="shared" si="7"/>
        <v>0</v>
      </c>
      <c r="D40" s="34">
        <f t="shared" si="8"/>
        <v>0</v>
      </c>
      <c r="E40" s="34">
        <f t="shared" si="9"/>
        <v>0</v>
      </c>
      <c r="F40" s="31"/>
      <c r="G40" s="108"/>
      <c r="H40" s="34"/>
      <c r="I40" s="34"/>
      <c r="J40" s="34"/>
    </row>
    <row r="41" spans="1:10">
      <c r="A41" t="s">
        <v>392</v>
      </c>
      <c r="B41" s="104">
        <v>28</v>
      </c>
      <c r="C41" s="34">
        <f t="shared" si="7"/>
        <v>0</v>
      </c>
      <c r="D41" s="34">
        <f t="shared" si="8"/>
        <v>0</v>
      </c>
      <c r="E41" s="34">
        <f t="shared" si="9"/>
        <v>0</v>
      </c>
      <c r="F41" s="31"/>
      <c r="G41" s="108"/>
      <c r="H41" s="34"/>
      <c r="I41" s="34"/>
      <c r="J41" s="34"/>
    </row>
    <row r="42" spans="1:10">
      <c r="A42" t="s">
        <v>393</v>
      </c>
      <c r="B42" s="104">
        <v>29</v>
      </c>
      <c r="C42" s="34">
        <f t="shared" si="7"/>
        <v>0</v>
      </c>
      <c r="D42" s="34">
        <f t="shared" si="8"/>
        <v>0</v>
      </c>
      <c r="E42" s="34">
        <f t="shared" si="9"/>
        <v>0</v>
      </c>
      <c r="F42" s="31"/>
      <c r="G42" s="108"/>
      <c r="H42" s="34"/>
      <c r="I42" s="34"/>
      <c r="J42" s="34"/>
    </row>
    <row r="43" spans="1:10">
      <c r="A43" t="s">
        <v>394</v>
      </c>
      <c r="B43" s="104">
        <v>30</v>
      </c>
      <c r="C43" s="34">
        <f t="shared" si="7"/>
        <v>0</v>
      </c>
      <c r="D43" s="34">
        <f t="shared" si="8"/>
        <v>0</v>
      </c>
      <c r="E43" s="34">
        <f t="shared" si="9"/>
        <v>0</v>
      </c>
      <c r="F43" s="31"/>
      <c r="G43" s="108"/>
      <c r="H43" s="34"/>
      <c r="I43" s="34"/>
      <c r="J43" s="34"/>
    </row>
    <row r="44" spans="1:10">
      <c r="A44" t="s">
        <v>395</v>
      </c>
      <c r="B44" s="104">
        <v>31</v>
      </c>
      <c r="C44" s="34">
        <f t="shared" si="7"/>
        <v>0</v>
      </c>
      <c r="D44" s="34">
        <f t="shared" si="8"/>
        <v>0</v>
      </c>
      <c r="E44" s="34">
        <f t="shared" si="9"/>
        <v>0</v>
      </c>
      <c r="F44" s="31"/>
      <c r="G44" s="108"/>
      <c r="H44" s="34"/>
      <c r="I44" s="34"/>
      <c r="J44" s="34"/>
    </row>
    <row r="45" spans="1:10">
      <c r="A45" t="s">
        <v>396</v>
      </c>
      <c r="B45" s="104">
        <v>32</v>
      </c>
      <c r="C45" s="34">
        <f t="shared" si="7"/>
        <v>0</v>
      </c>
      <c r="D45" s="34">
        <f t="shared" si="8"/>
        <v>0</v>
      </c>
      <c r="E45" s="34">
        <f t="shared" si="9"/>
        <v>0</v>
      </c>
      <c r="F45" s="31"/>
      <c r="G45" s="108"/>
      <c r="H45" s="34"/>
      <c r="I45" s="34"/>
      <c r="J45" s="34"/>
    </row>
    <row r="46" spans="1:10">
      <c r="A46" t="s">
        <v>397</v>
      </c>
      <c r="B46" s="104">
        <v>33</v>
      </c>
      <c r="C46" s="34">
        <f t="shared" si="7"/>
        <v>0</v>
      </c>
      <c r="D46" s="34">
        <f t="shared" si="8"/>
        <v>0</v>
      </c>
      <c r="E46" s="34">
        <f t="shared" si="9"/>
        <v>0</v>
      </c>
      <c r="F46" s="31"/>
      <c r="G46" s="108"/>
      <c r="H46" s="34"/>
      <c r="I46" s="34"/>
      <c r="J46" s="34"/>
    </row>
    <row r="47" spans="1:10">
      <c r="A47" t="s">
        <v>398</v>
      </c>
      <c r="B47" s="104">
        <v>34</v>
      </c>
      <c r="C47" s="34">
        <f t="shared" si="7"/>
        <v>0</v>
      </c>
      <c r="D47" s="34">
        <f t="shared" si="8"/>
        <v>0</v>
      </c>
      <c r="E47" s="34">
        <f t="shared" si="9"/>
        <v>0</v>
      </c>
      <c r="F47" s="31"/>
      <c r="G47" s="108"/>
      <c r="H47" s="34"/>
      <c r="I47" s="34"/>
      <c r="J47" s="34"/>
    </row>
    <row r="48" spans="1:10">
      <c r="A48" t="s">
        <v>399</v>
      </c>
      <c r="B48" s="104">
        <v>35</v>
      </c>
      <c r="C48" s="34">
        <f t="shared" si="7"/>
        <v>0</v>
      </c>
      <c r="D48" s="34">
        <f t="shared" si="8"/>
        <v>0</v>
      </c>
      <c r="E48" s="34">
        <f t="shared" si="9"/>
        <v>0</v>
      </c>
      <c r="F48" s="31"/>
      <c r="G48" s="108"/>
      <c r="H48" s="34"/>
      <c r="I48" s="34"/>
      <c r="J48" s="34"/>
    </row>
    <row r="49" spans="1:10" ht="15.75">
      <c r="A49" t="s">
        <v>400</v>
      </c>
      <c r="B49" s="397">
        <v>36</v>
      </c>
      <c r="C49" s="109">
        <f t="shared" si="7"/>
        <v>0</v>
      </c>
      <c r="D49" s="109">
        <f t="shared" si="8"/>
        <v>0</v>
      </c>
      <c r="E49" s="109">
        <f t="shared" si="9"/>
        <v>0</v>
      </c>
      <c r="F49" s="96"/>
      <c r="G49" s="110"/>
      <c r="H49" s="109"/>
      <c r="I49" s="109"/>
      <c r="J49" s="109"/>
    </row>
    <row r="50" spans="1:10">
      <c r="B50" s="31"/>
      <c r="C50" s="34"/>
      <c r="D50" s="34"/>
      <c r="E50" s="34"/>
      <c r="F50" s="31"/>
    </row>
    <row r="51" spans="1:10">
      <c r="B51" s="104" t="s">
        <v>27</v>
      </c>
      <c r="C51" s="111" t="s">
        <v>25</v>
      </c>
      <c r="D51" s="104" t="s">
        <v>42</v>
      </c>
      <c r="F51" s="31"/>
    </row>
    <row r="52" spans="1:10">
      <c r="B52" s="106" t="s">
        <v>45</v>
      </c>
      <c r="C52" s="106" t="s">
        <v>16</v>
      </c>
      <c r="D52" s="106" t="s">
        <v>46</v>
      </c>
      <c r="F52" s="31"/>
    </row>
    <row r="53" spans="1:10">
      <c r="B53" s="104" t="s">
        <v>28</v>
      </c>
      <c r="C53" s="34">
        <f>SUM(C14:C25)</f>
        <v>0</v>
      </c>
      <c r="D53" s="34">
        <f>SUM(D14:D25)</f>
        <v>0</v>
      </c>
      <c r="E53" s="112">
        <f>SUM(C53:D53)</f>
        <v>0</v>
      </c>
      <c r="F53" s="31"/>
    </row>
    <row r="54" spans="1:10">
      <c r="B54" s="104" t="s">
        <v>29</v>
      </c>
      <c r="C54" s="34">
        <f>SUM(C26:C37)</f>
        <v>0</v>
      </c>
      <c r="D54" s="34">
        <f>SUM(D26:D37)</f>
        <v>0</v>
      </c>
      <c r="E54" s="112"/>
      <c r="F54" s="31"/>
    </row>
    <row r="55" spans="1:10">
      <c r="B55" s="104" t="s">
        <v>30</v>
      </c>
      <c r="C55" s="34">
        <f>SUM(C38:C49)</f>
        <v>0</v>
      </c>
      <c r="D55" s="34">
        <f>SUM(D38:D49)</f>
        <v>0</v>
      </c>
      <c r="E55" s="112"/>
      <c r="F55" s="31"/>
      <c r="G55" s="104"/>
      <c r="H55" s="34"/>
      <c r="I55" s="34"/>
    </row>
    <row r="56" spans="1:10">
      <c r="B56" s="104">
        <v>4</v>
      </c>
      <c r="C56" s="34">
        <f>SUM(H14:H25)</f>
        <v>0</v>
      </c>
      <c r="D56" s="34">
        <f>SUM(I14:I25)</f>
        <v>0</v>
      </c>
      <c r="E56" s="112"/>
      <c r="F56" s="31"/>
      <c r="G56" s="104"/>
      <c r="H56" s="34"/>
      <c r="I56" s="34"/>
    </row>
    <row r="57" spans="1:10">
      <c r="B57" s="104">
        <v>5</v>
      </c>
      <c r="C57" s="34">
        <f>SUM(H26:H37)</f>
        <v>0</v>
      </c>
      <c r="D57" s="34">
        <f>SUM(I26:I37)</f>
        <v>0</v>
      </c>
      <c r="E57" s="112"/>
      <c r="F57" s="31"/>
      <c r="G57" s="104"/>
      <c r="H57" s="34"/>
      <c r="I57" s="34"/>
    </row>
    <row r="58" spans="1:10">
      <c r="B58" s="104"/>
      <c r="C58" s="34"/>
      <c r="D58" s="34"/>
      <c r="E58" s="112"/>
      <c r="F58" s="31"/>
      <c r="G58" s="104"/>
      <c r="H58" s="34"/>
      <c r="I58" s="34"/>
    </row>
    <row r="59" spans="1:10">
      <c r="B59" s="31"/>
      <c r="C59" s="113" t="s">
        <v>1</v>
      </c>
      <c r="D59" s="113" t="s">
        <v>1</v>
      </c>
      <c r="E59" s="34"/>
      <c r="F59" s="31"/>
      <c r="G59" s="104"/>
      <c r="H59" s="34"/>
      <c r="I59" s="34"/>
    </row>
    <row r="60" spans="1:10">
      <c r="B60" s="31" t="s">
        <v>31</v>
      </c>
      <c r="C60" s="34">
        <f>SUM(C53:C55)</f>
        <v>0</v>
      </c>
      <c r="D60" s="34">
        <f>SUM(D53:D55)</f>
        <v>0</v>
      </c>
      <c r="E60" s="34"/>
      <c r="F60" s="31"/>
      <c r="G60" s="104"/>
      <c r="H60" s="34"/>
      <c r="I60" s="34"/>
    </row>
    <row r="61" spans="1:10">
      <c r="B61" s="31"/>
      <c r="C61" s="114" t="s">
        <v>52</v>
      </c>
      <c r="D61" s="114" t="s">
        <v>53</v>
      </c>
      <c r="E61" s="34"/>
      <c r="F61" s="31"/>
      <c r="G61" s="104"/>
      <c r="H61" s="34"/>
      <c r="I61" s="34"/>
    </row>
    <row r="62" spans="1:10">
      <c r="B62" s="31"/>
      <c r="C62" s="114"/>
      <c r="D62" s="114"/>
      <c r="E62" s="34"/>
      <c r="F62" s="31"/>
      <c r="G62" s="104"/>
      <c r="H62" s="34"/>
      <c r="I62" s="34"/>
    </row>
    <row r="63" spans="1:10">
      <c r="B63" s="116" t="s">
        <v>65</v>
      </c>
      <c r="G63" s="115"/>
      <c r="H63" s="115"/>
    </row>
    <row r="64" spans="1:10">
      <c r="B64" s="35" t="str">
        <f ca="1">CONCATENATE("The Small Business Development Center (SBDC) has prepared this financial statement as of ", TEXT($B$68,"mm/dd/yyyy")," based on information and assumptions")</f>
        <v>The Small Business Development Center (SBDC) has prepared this financial statement as of 10/26/2020 based on information and assumptions</v>
      </c>
      <c r="G64" s="115"/>
      <c r="H64" s="115"/>
    </row>
    <row r="65" spans="2:20">
      <c r="B65" s="116" t="s">
        <v>125</v>
      </c>
      <c r="G65" s="115"/>
      <c r="H65" s="115"/>
      <c r="I65" s="34"/>
    </row>
    <row r="66" spans="2:20">
      <c r="B66" s="116" t="s">
        <v>124</v>
      </c>
      <c r="G66" s="115"/>
      <c r="H66" s="115"/>
      <c r="I66" s="34"/>
      <c r="J66" s="31"/>
      <c r="K66" s="31"/>
      <c r="L66" s="31"/>
      <c r="M66" s="31"/>
      <c r="N66" s="31"/>
      <c r="O66" s="31"/>
      <c r="P66" s="31"/>
      <c r="Q66" s="31" t="s">
        <v>0</v>
      </c>
      <c r="R66" s="34" t="s">
        <v>0</v>
      </c>
      <c r="S66" s="34" t="s">
        <v>0</v>
      </c>
      <c r="T66" s="34" t="s">
        <v>0</v>
      </c>
    </row>
    <row r="67" spans="2:20">
      <c r="B67" s="31"/>
      <c r="C67" s="31"/>
      <c r="D67" s="31"/>
      <c r="E67" s="34"/>
      <c r="F67" s="31"/>
      <c r="G67" s="31"/>
      <c r="H67" s="34"/>
      <c r="I67" s="34"/>
      <c r="J67" s="31"/>
      <c r="K67" s="31"/>
      <c r="L67" s="31"/>
      <c r="M67" s="31"/>
      <c r="N67" s="31"/>
      <c r="O67" s="31"/>
      <c r="P67" s="31"/>
      <c r="Q67" s="31"/>
      <c r="R67" s="31"/>
      <c r="S67" s="31"/>
      <c r="T67" s="31"/>
    </row>
    <row r="68" spans="2:20">
      <c r="B68" s="162">
        <f ca="1">NOW()</f>
        <v>44130.433104398151</v>
      </c>
      <c r="C68" s="31"/>
      <c r="D68" s="31"/>
      <c r="E68" s="34"/>
      <c r="F68" s="31"/>
      <c r="G68" s="31"/>
      <c r="H68" s="34"/>
      <c r="I68" s="34"/>
      <c r="J68" s="31"/>
      <c r="K68" s="31"/>
      <c r="L68" s="31"/>
      <c r="M68" s="31"/>
      <c r="N68" s="31"/>
      <c r="O68" s="31"/>
      <c r="P68" s="31"/>
      <c r="Q68" s="31"/>
      <c r="R68" s="31"/>
      <c r="S68" s="31"/>
      <c r="T68" s="31"/>
    </row>
    <row r="69" spans="2:20">
      <c r="B69" s="31"/>
      <c r="C69" s="31"/>
      <c r="D69" s="31"/>
      <c r="E69" s="34"/>
      <c r="F69" s="31"/>
      <c r="G69" s="31"/>
      <c r="H69" s="34"/>
      <c r="I69" s="34"/>
      <c r="J69" s="31"/>
      <c r="K69" s="31"/>
      <c r="L69" s="31"/>
      <c r="M69" s="31"/>
      <c r="N69" s="31"/>
      <c r="O69" s="31"/>
      <c r="P69" s="31"/>
      <c r="Q69" s="31"/>
      <c r="R69" s="31"/>
      <c r="S69" s="31"/>
      <c r="T69" s="31"/>
    </row>
    <row r="70" spans="2:20">
      <c r="B70" s="31"/>
      <c r="C70" s="34"/>
      <c r="D70" s="34"/>
      <c r="E70" s="34"/>
      <c r="F70" s="31"/>
      <c r="G70" s="34"/>
      <c r="H70" s="34"/>
      <c r="I70" s="34"/>
      <c r="J70" s="31"/>
      <c r="K70" s="31"/>
      <c r="L70" s="31"/>
      <c r="M70" s="31"/>
      <c r="N70" s="31"/>
      <c r="O70" s="31"/>
      <c r="P70" s="31"/>
      <c r="Q70" s="31"/>
      <c r="R70" s="31"/>
      <c r="S70" s="31"/>
      <c r="T70" s="31"/>
    </row>
    <row r="71" spans="2:20">
      <c r="B71" s="31"/>
      <c r="C71" s="34"/>
      <c r="D71" s="34"/>
      <c r="E71" s="34"/>
      <c r="F71" s="31"/>
      <c r="G71" s="34"/>
      <c r="H71" s="34"/>
      <c r="I71" s="34"/>
      <c r="J71" s="31"/>
      <c r="K71" s="31"/>
      <c r="L71" s="31"/>
      <c r="M71" s="31"/>
      <c r="N71" s="31"/>
      <c r="O71" s="31"/>
      <c r="P71" s="31"/>
      <c r="Q71" s="31"/>
      <c r="R71" s="31"/>
      <c r="S71" s="31"/>
      <c r="T71" s="31"/>
    </row>
    <row r="72" spans="2:20">
      <c r="B72" s="31"/>
      <c r="C72" s="34"/>
      <c r="D72" s="34"/>
      <c r="E72" s="34"/>
      <c r="F72" s="31"/>
      <c r="G72" s="34" t="s">
        <v>0</v>
      </c>
      <c r="H72" s="34" t="s">
        <v>0</v>
      </c>
      <c r="I72" s="34" t="s">
        <v>0</v>
      </c>
      <c r="J72" s="31"/>
      <c r="K72" s="31"/>
      <c r="L72" s="31"/>
      <c r="M72" s="31"/>
      <c r="N72" s="31"/>
      <c r="O72" s="31"/>
      <c r="P72" s="31"/>
      <c r="Q72" s="31"/>
      <c r="R72" s="31"/>
      <c r="S72" s="31"/>
      <c r="T72" s="31"/>
    </row>
    <row r="73" spans="2:20">
      <c r="B73" s="31"/>
      <c r="C73" s="34"/>
      <c r="D73" s="34"/>
      <c r="E73" s="34"/>
      <c r="F73" s="31"/>
      <c r="G73" s="31" t="s">
        <v>0</v>
      </c>
      <c r="H73" s="31" t="s">
        <v>0</v>
      </c>
      <c r="I73" s="31" t="s">
        <v>0</v>
      </c>
      <c r="J73" s="31"/>
      <c r="K73" s="31"/>
      <c r="L73" s="31"/>
      <c r="M73" s="31"/>
      <c r="N73" s="31"/>
      <c r="O73" s="31"/>
      <c r="P73" s="31"/>
      <c r="Q73" s="31"/>
      <c r="R73" s="31"/>
      <c r="S73" s="31"/>
      <c r="T73" s="31"/>
    </row>
    <row r="74" spans="2:20">
      <c r="B74" s="31"/>
      <c r="C74" s="34"/>
      <c r="D74" s="34"/>
      <c r="E74" s="34"/>
      <c r="F74" s="31"/>
      <c r="G74" s="31"/>
      <c r="H74" s="31"/>
      <c r="I74" s="31"/>
      <c r="J74" s="31"/>
      <c r="K74" s="31"/>
      <c r="L74" s="31"/>
      <c r="M74" s="31"/>
      <c r="N74" s="31"/>
      <c r="O74" s="31"/>
      <c r="P74" s="31"/>
      <c r="Q74" s="31"/>
      <c r="R74" s="31"/>
      <c r="S74" s="31"/>
      <c r="T74" s="31"/>
    </row>
    <row r="75" spans="2:20">
      <c r="B75" s="31"/>
      <c r="C75" s="34"/>
      <c r="D75" s="34"/>
      <c r="E75" s="34"/>
      <c r="F75" s="31"/>
      <c r="G75" s="31"/>
      <c r="H75" s="31"/>
      <c r="I75" s="31"/>
      <c r="J75" s="31"/>
      <c r="K75" s="31"/>
      <c r="L75" s="31"/>
      <c r="M75" s="31"/>
      <c r="N75" s="31"/>
      <c r="O75" s="31"/>
      <c r="P75" s="31"/>
      <c r="Q75" s="31"/>
      <c r="R75" s="31"/>
      <c r="S75" s="31"/>
      <c r="T75" s="31"/>
    </row>
    <row r="76" spans="2:20">
      <c r="B76" s="31"/>
      <c r="C76" s="34"/>
      <c r="D76" s="34"/>
      <c r="E76" s="34"/>
      <c r="F76" s="31"/>
      <c r="G76" s="31"/>
      <c r="H76" s="31"/>
      <c r="I76" s="31"/>
      <c r="J76" s="31"/>
      <c r="K76" s="31"/>
      <c r="L76" s="31"/>
      <c r="M76" s="31"/>
      <c r="N76" s="31"/>
      <c r="O76" s="31"/>
      <c r="P76" s="31"/>
      <c r="Q76" s="31"/>
      <c r="R76" s="31"/>
      <c r="S76" s="31"/>
      <c r="T76" s="31"/>
    </row>
    <row r="85" spans="2:8">
      <c r="B85" s="31"/>
      <c r="C85" s="31"/>
      <c r="D85" s="31"/>
      <c r="E85" s="31"/>
      <c r="F85" s="31"/>
      <c r="G85" s="34"/>
      <c r="H85" s="34"/>
    </row>
    <row r="86" spans="2:8">
      <c r="B86" s="31"/>
      <c r="C86" s="31"/>
      <c r="D86" s="31"/>
      <c r="E86" s="31"/>
      <c r="F86" s="31"/>
      <c r="G86" s="34"/>
      <c r="H86" s="34"/>
    </row>
    <row r="87" spans="2:8">
      <c r="B87" s="31"/>
      <c r="C87" s="31"/>
      <c r="D87" s="31"/>
      <c r="E87" s="31"/>
      <c r="F87" s="31"/>
      <c r="G87" s="34"/>
      <c r="H87" s="34"/>
    </row>
    <row r="88" spans="2:8">
      <c r="B88" s="31"/>
      <c r="C88" s="31"/>
      <c r="D88" s="31"/>
      <c r="E88" s="31"/>
      <c r="F88" s="31"/>
      <c r="G88" s="34"/>
      <c r="H88" s="34"/>
    </row>
    <row r="89" spans="2:8">
      <c r="B89" s="31"/>
      <c r="C89" s="31"/>
      <c r="D89" s="31"/>
      <c r="E89" s="31"/>
      <c r="F89" s="31"/>
      <c r="G89" s="34"/>
      <c r="H89" s="34"/>
    </row>
    <row r="90" spans="2:8">
      <c r="B90" s="31"/>
      <c r="C90" s="31"/>
      <c r="D90" s="31"/>
      <c r="E90" s="31"/>
      <c r="F90" s="31"/>
      <c r="G90" s="34"/>
      <c r="H90" s="34"/>
    </row>
    <row r="91" spans="2:8">
      <c r="B91" s="31"/>
      <c r="C91" s="31"/>
      <c r="D91" s="31"/>
      <c r="E91" s="31"/>
      <c r="F91" s="31"/>
      <c r="G91" s="34"/>
      <c r="H91" s="34"/>
    </row>
    <row r="92" spans="2:8">
      <c r="B92" s="31"/>
      <c r="C92" s="31"/>
      <c r="D92" s="31"/>
      <c r="E92" s="31"/>
      <c r="F92" s="31"/>
      <c r="G92" s="34"/>
      <c r="H92" s="34"/>
    </row>
    <row r="93" spans="2:8">
      <c r="B93" s="31"/>
      <c r="C93" s="31"/>
      <c r="D93" s="31"/>
      <c r="E93" s="31"/>
      <c r="F93" s="31"/>
      <c r="G93" s="34"/>
      <c r="H93" s="34"/>
    </row>
    <row r="94" spans="2:8">
      <c r="B94" s="31"/>
      <c r="C94" s="31"/>
      <c r="D94" s="31"/>
      <c r="E94" s="31"/>
      <c r="F94" s="31"/>
      <c r="G94" s="34"/>
      <c r="H94" s="34"/>
    </row>
    <row r="95" spans="2:8">
      <c r="B95" s="31"/>
      <c r="C95" s="31"/>
      <c r="D95" s="31"/>
      <c r="E95" s="31"/>
      <c r="F95" s="31"/>
      <c r="G95" s="34"/>
      <c r="H95" s="34"/>
    </row>
  </sheetData>
  <sheetProtection password="8D63" sheet="1" formatCells="0" formatColumns="0" formatRows="0"/>
  <pageMargins left="0.25" right="0.25" top="0.25" bottom="0.25" header="0" footer="0"/>
  <pageSetup scale="72" orientation="portrait" horizontalDpi="1200" verticalDpi="1200" r:id="rId1"/>
  <headerFooter>
    <oddFooter>&amp;L&amp;8Template material is licensed under the Creative Commons License.&amp;C&amp;8http://creativecommons.org/licenses/by-nc-sa/3.0/legalcode&amp;R&amp;8Templates created by UMD Center for Economic Development, 
Jennifer Pontinen, Jenny Herman and Richard Braun.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pageSetUpPr fitToPage="1"/>
  </sheetPr>
  <dimension ref="A1:AQ95"/>
  <sheetViews>
    <sheetView zoomScaleNormal="100" workbookViewId="0"/>
  </sheetViews>
  <sheetFormatPr defaultColWidth="9.6640625" defaultRowHeight="15"/>
  <cols>
    <col min="1" max="1" width="12.21875" style="86" bestFit="1" customWidth="1"/>
    <col min="2" max="2" width="11.77734375" style="86" customWidth="1"/>
    <col min="3" max="3" width="10.44140625" style="86" bestFit="1" customWidth="1"/>
    <col min="4" max="4" width="12.44140625" style="86" customWidth="1"/>
    <col min="5" max="5" width="16.6640625" style="86" customWidth="1"/>
    <col min="6" max="6" width="11.109375" style="86" customWidth="1"/>
    <col min="7" max="7" width="12.6640625" style="86" customWidth="1"/>
    <col min="8" max="8" width="12.33203125" style="86" customWidth="1"/>
    <col min="9" max="9" width="6.6640625" style="86" customWidth="1"/>
    <col min="10" max="10" width="14.6640625" style="86" bestFit="1" customWidth="1"/>
    <col min="11" max="11" width="12.109375" style="86" customWidth="1"/>
    <col min="12" max="12" width="12.33203125" style="86" customWidth="1"/>
    <col min="13" max="13" width="12.6640625" style="86" customWidth="1"/>
    <col min="14" max="14" width="9.6640625" style="86"/>
    <col min="15" max="15" width="14.6640625" style="86" bestFit="1" customWidth="1"/>
    <col min="16" max="16" width="10.44140625" style="86" bestFit="1" customWidth="1"/>
    <col min="17" max="19" width="9.6640625" style="86"/>
    <col min="20" max="20" width="14.6640625" style="86" bestFit="1" customWidth="1"/>
    <col min="21" max="24" width="9.6640625" style="86"/>
    <col min="25" max="25" width="14.6640625" style="86" bestFit="1" customWidth="1"/>
    <col min="26" max="29" width="9.6640625" style="86"/>
    <col min="30" max="30" width="15" style="86" customWidth="1"/>
    <col min="31" max="34" width="9.6640625" style="86"/>
    <col min="35" max="35" width="15.6640625" style="86" customWidth="1"/>
    <col min="36" max="39" width="9.6640625" style="86"/>
    <col min="40" max="40" width="16.44140625" style="86" customWidth="1"/>
    <col min="41" max="16384" width="9.6640625" style="86"/>
  </cols>
  <sheetData>
    <row r="1" spans="1:43" ht="18">
      <c r="B1" s="7" t="str">
        <f>'Sources &amp; Uses'!A1</f>
        <v>Company Name Here</v>
      </c>
      <c r="C1" s="7"/>
      <c r="F1" s="101"/>
      <c r="G1" s="84"/>
      <c r="M1" s="31"/>
    </row>
    <row r="2" spans="1:43" ht="15.75">
      <c r="B2" s="96" t="s">
        <v>365</v>
      </c>
      <c r="C2" s="96"/>
      <c r="F2" s="31"/>
      <c r="M2" s="31"/>
    </row>
    <row r="3" spans="1:43" ht="15.75">
      <c r="E3" s="96" t="s">
        <v>314</v>
      </c>
      <c r="F3" s="31"/>
      <c r="G3" s="31"/>
      <c r="H3" s="31"/>
      <c r="J3" s="96" t="s">
        <v>315</v>
      </c>
      <c r="K3" s="31"/>
      <c r="L3" s="31"/>
      <c r="M3" s="31"/>
      <c r="O3" s="96" t="s">
        <v>316</v>
      </c>
      <c r="P3" s="31"/>
      <c r="Q3" s="31"/>
      <c r="R3" s="31"/>
      <c r="T3" s="96" t="s">
        <v>317</v>
      </c>
      <c r="U3" s="31"/>
      <c r="V3" s="31"/>
      <c r="W3" s="31"/>
      <c r="Y3" s="96" t="s">
        <v>318</v>
      </c>
      <c r="Z3" s="31"/>
      <c r="AA3" s="31"/>
      <c r="AB3" s="31"/>
      <c r="AD3" s="96" t="s">
        <v>345</v>
      </c>
      <c r="AE3" s="31"/>
      <c r="AF3" s="31"/>
      <c r="AG3" s="31"/>
      <c r="AI3" s="96" t="s">
        <v>346</v>
      </c>
      <c r="AJ3" s="31"/>
      <c r="AK3" s="31"/>
      <c r="AL3" s="31"/>
      <c r="AN3" s="96" t="s">
        <v>347</v>
      </c>
      <c r="AO3" s="31"/>
      <c r="AP3" s="31"/>
      <c r="AQ3" s="31"/>
    </row>
    <row r="4" spans="1:43" ht="15.75">
      <c r="E4" s="102" t="s">
        <v>356</v>
      </c>
      <c r="F4" s="32"/>
      <c r="G4" s="238"/>
      <c r="H4" s="239"/>
      <c r="I4" s="31"/>
      <c r="J4" s="102" t="s">
        <v>356</v>
      </c>
      <c r="K4" s="32"/>
      <c r="L4" s="238"/>
      <c r="M4" s="239"/>
      <c r="O4" s="102" t="s">
        <v>356</v>
      </c>
      <c r="P4" s="32"/>
      <c r="Q4" s="238"/>
      <c r="R4" s="239"/>
      <c r="T4" s="102" t="s">
        <v>356</v>
      </c>
      <c r="U4" s="32"/>
      <c r="V4" s="238"/>
      <c r="W4" s="239"/>
      <c r="Y4" s="102" t="s">
        <v>356</v>
      </c>
      <c r="Z4" s="32"/>
      <c r="AA4" s="238"/>
      <c r="AB4" s="239"/>
      <c r="AD4" s="102" t="s">
        <v>356</v>
      </c>
      <c r="AE4" s="32"/>
      <c r="AF4" s="238"/>
      <c r="AG4" s="239"/>
      <c r="AI4" s="102" t="s">
        <v>356</v>
      </c>
      <c r="AJ4" s="32"/>
      <c r="AK4" s="238"/>
      <c r="AL4" s="239"/>
      <c r="AN4" s="102" t="s">
        <v>356</v>
      </c>
      <c r="AO4" s="32"/>
      <c r="AP4" s="238"/>
      <c r="AQ4" s="239"/>
    </row>
    <row r="6" spans="1:43" ht="15.75">
      <c r="B6" s="441" t="s">
        <v>313</v>
      </c>
      <c r="C6" s="441"/>
      <c r="D6" s="442"/>
      <c r="E6" s="31" t="s">
        <v>25</v>
      </c>
      <c r="F6" s="314"/>
      <c r="G6" s="31"/>
      <c r="H6" s="31"/>
      <c r="I6" s="248"/>
      <c r="J6" s="31" t="s">
        <v>25</v>
      </c>
      <c r="K6" s="314"/>
      <c r="L6" s="31"/>
      <c r="M6" s="31"/>
      <c r="O6" s="31" t="s">
        <v>25</v>
      </c>
      <c r="P6" s="314"/>
      <c r="Q6" s="31"/>
      <c r="R6" s="31"/>
      <c r="T6" s="31" t="s">
        <v>25</v>
      </c>
      <c r="U6" s="314"/>
      <c r="V6" s="31"/>
      <c r="W6" s="31"/>
      <c r="Y6" s="31" t="s">
        <v>25</v>
      </c>
      <c r="Z6" s="314"/>
      <c r="AA6" s="31"/>
      <c r="AB6" s="31"/>
      <c r="AD6" s="31" t="s">
        <v>25</v>
      </c>
      <c r="AE6" s="314"/>
      <c r="AF6" s="31"/>
      <c r="AG6" s="31"/>
      <c r="AI6" s="31" t="s">
        <v>25</v>
      </c>
      <c r="AJ6" s="314"/>
      <c r="AK6" s="31"/>
      <c r="AL6" s="31"/>
      <c r="AN6" s="31" t="s">
        <v>25</v>
      </c>
      <c r="AO6" s="314"/>
      <c r="AP6" s="31"/>
      <c r="AQ6" s="31"/>
    </row>
    <row r="7" spans="1:43">
      <c r="B7" s="335" t="s">
        <v>319</v>
      </c>
      <c r="C7" s="338">
        <f>F7+K7+P7+U7+Z7</f>
        <v>0</v>
      </c>
      <c r="D7" s="336"/>
      <c r="E7" s="31" t="s">
        <v>319</v>
      </c>
      <c r="F7" s="299"/>
      <c r="G7" s="31"/>
      <c r="H7" s="31"/>
      <c r="I7" s="31"/>
      <c r="J7" s="31" t="s">
        <v>319</v>
      </c>
      <c r="K7" s="299"/>
      <c r="L7" s="31"/>
      <c r="M7" s="31"/>
      <c r="O7" s="31" t="s">
        <v>319</v>
      </c>
      <c r="P7" s="299"/>
      <c r="Q7" s="31"/>
      <c r="R7" s="31"/>
      <c r="T7" s="31" t="s">
        <v>319</v>
      </c>
      <c r="U7" s="299"/>
      <c r="V7" s="31"/>
      <c r="W7" s="31"/>
      <c r="Y7" s="31" t="s">
        <v>319</v>
      </c>
      <c r="Z7" s="299"/>
      <c r="AA7" s="31"/>
      <c r="AB7" s="31"/>
      <c r="AD7" s="31" t="s">
        <v>319</v>
      </c>
      <c r="AE7" s="299"/>
      <c r="AF7" s="31"/>
      <c r="AG7" s="31"/>
      <c r="AI7" s="31" t="s">
        <v>319</v>
      </c>
      <c r="AJ7" s="299"/>
      <c r="AK7" s="31"/>
      <c r="AL7" s="31"/>
      <c r="AN7" s="31" t="s">
        <v>319</v>
      </c>
      <c r="AO7" s="299"/>
      <c r="AP7" s="31"/>
      <c r="AQ7" s="31"/>
    </row>
    <row r="8" spans="1:43">
      <c r="B8" s="335"/>
      <c r="C8" s="335"/>
      <c r="D8" s="336"/>
      <c r="E8" s="31" t="s">
        <v>320</v>
      </c>
      <c r="F8" s="247">
        <v>1</v>
      </c>
      <c r="G8" s="31" t="s">
        <v>339</v>
      </c>
      <c r="H8" s="31"/>
      <c r="I8" s="31"/>
      <c r="J8" s="31" t="s">
        <v>320</v>
      </c>
      <c r="K8" s="247">
        <v>1</v>
      </c>
      <c r="L8" s="31" t="s">
        <v>339</v>
      </c>
      <c r="M8" s="31"/>
      <c r="O8" s="31" t="s">
        <v>320</v>
      </c>
      <c r="P8" s="247">
        <v>1</v>
      </c>
      <c r="Q8" s="31" t="s">
        <v>339</v>
      </c>
      <c r="R8" s="31"/>
      <c r="T8" s="31" t="s">
        <v>320</v>
      </c>
      <c r="U8" s="247">
        <v>1</v>
      </c>
      <c r="V8" s="31" t="s">
        <v>339</v>
      </c>
      <c r="W8" s="31"/>
      <c r="Y8" s="31" t="s">
        <v>320</v>
      </c>
      <c r="Z8" s="247">
        <v>1</v>
      </c>
      <c r="AA8" s="31" t="s">
        <v>339</v>
      </c>
      <c r="AB8" s="31"/>
      <c r="AD8" s="31" t="s">
        <v>320</v>
      </c>
      <c r="AE8" s="247">
        <v>1</v>
      </c>
      <c r="AF8" s="31" t="s">
        <v>339</v>
      </c>
      <c r="AG8" s="31"/>
      <c r="AI8" s="31" t="s">
        <v>320</v>
      </c>
      <c r="AJ8" s="247">
        <v>1</v>
      </c>
      <c r="AK8" s="31" t="s">
        <v>339</v>
      </c>
      <c r="AL8" s="31"/>
      <c r="AN8" s="31" t="s">
        <v>320</v>
      </c>
      <c r="AO8" s="247">
        <v>1</v>
      </c>
      <c r="AP8" s="31" t="s">
        <v>339</v>
      </c>
      <c r="AQ8" s="31"/>
    </row>
    <row r="9" spans="1:43">
      <c r="B9" s="335" t="s">
        <v>41</v>
      </c>
      <c r="C9" s="338">
        <f>F9+K9+P9+U9+Z9</f>
        <v>0</v>
      </c>
      <c r="D9" s="336"/>
      <c r="E9" s="31" t="s">
        <v>41</v>
      </c>
      <c r="F9" s="34">
        <f>PMT(F6/12,F8,-F7)</f>
        <v>0</v>
      </c>
      <c r="H9" s="31"/>
      <c r="I9" s="31"/>
      <c r="J9" s="31" t="s">
        <v>41</v>
      </c>
      <c r="K9" s="34">
        <f>PMT(K6/12,K8,-K7)</f>
        <v>0</v>
      </c>
      <c r="M9" s="31"/>
      <c r="O9" s="31" t="s">
        <v>41</v>
      </c>
      <c r="P9" s="34">
        <f>PMT(P6/12,P8,-P7)</f>
        <v>0</v>
      </c>
      <c r="R9" s="31"/>
      <c r="T9" s="31" t="s">
        <v>41</v>
      </c>
      <c r="U9" s="34">
        <f>PMT(U6/12,U8,-U7)</f>
        <v>0</v>
      </c>
      <c r="W9" s="31"/>
      <c r="Y9" s="31" t="s">
        <v>41</v>
      </c>
      <c r="Z9" s="34">
        <f>PMT(Z6/12,Z8,-Z7)</f>
        <v>0</v>
      </c>
      <c r="AB9" s="31"/>
      <c r="AD9" s="31" t="s">
        <v>41</v>
      </c>
      <c r="AE9" s="34">
        <f>PMT(AE6/12,AE8,-AE7)</f>
        <v>0</v>
      </c>
      <c r="AG9" s="31"/>
      <c r="AI9" s="31" t="s">
        <v>41</v>
      </c>
      <c r="AJ9" s="34">
        <f>PMT(AJ6/12,AJ8,-AJ7)</f>
        <v>0</v>
      </c>
      <c r="AL9" s="31"/>
      <c r="AN9" s="31" t="s">
        <v>41</v>
      </c>
      <c r="AO9" s="34">
        <f>PMT(AO6/12,AO8,-AO7)</f>
        <v>0</v>
      </c>
      <c r="AQ9" s="31"/>
    </row>
    <row r="10" spans="1:43" ht="15.75">
      <c r="B10" s="335"/>
      <c r="C10" s="335"/>
      <c r="D10" s="336"/>
      <c r="E10" s="350" t="s">
        <v>354</v>
      </c>
      <c r="F10" s="255" t="s">
        <v>473</v>
      </c>
      <c r="G10" s="351" t="s">
        <v>355</v>
      </c>
      <c r="H10" s="31"/>
      <c r="I10" s="31"/>
      <c r="J10" s="350" t="s">
        <v>354</v>
      </c>
      <c r="K10" s="255" t="s">
        <v>485</v>
      </c>
      <c r="L10" s="351" t="s">
        <v>355</v>
      </c>
      <c r="M10" s="31"/>
      <c r="O10" s="350" t="s">
        <v>354</v>
      </c>
      <c r="P10" s="255" t="s">
        <v>473</v>
      </c>
      <c r="Q10" s="351" t="s">
        <v>355</v>
      </c>
      <c r="R10" s="31"/>
      <c r="T10" s="350" t="s">
        <v>354</v>
      </c>
      <c r="U10" s="255" t="s">
        <v>473</v>
      </c>
      <c r="V10" s="351" t="s">
        <v>355</v>
      </c>
      <c r="W10" s="31"/>
      <c r="Y10" s="350" t="s">
        <v>354</v>
      </c>
      <c r="Z10" s="255" t="s">
        <v>473</v>
      </c>
      <c r="AA10" s="351" t="s">
        <v>355</v>
      </c>
      <c r="AB10" s="31"/>
      <c r="AD10" s="350" t="s">
        <v>354</v>
      </c>
      <c r="AE10" s="255" t="s">
        <v>473</v>
      </c>
      <c r="AF10" s="351" t="s">
        <v>355</v>
      </c>
      <c r="AG10" s="31"/>
      <c r="AI10" s="350" t="s">
        <v>354</v>
      </c>
      <c r="AJ10" s="255" t="s">
        <v>473</v>
      </c>
      <c r="AK10" s="351" t="s">
        <v>355</v>
      </c>
      <c r="AL10" s="31"/>
      <c r="AN10" s="350" t="s">
        <v>354</v>
      </c>
      <c r="AO10" s="255" t="s">
        <v>473</v>
      </c>
      <c r="AP10" s="351" t="s">
        <v>355</v>
      </c>
      <c r="AQ10" s="31"/>
    </row>
    <row r="11" spans="1:43" ht="15.75">
      <c r="B11" s="280"/>
      <c r="C11" s="280"/>
      <c r="D11" s="337"/>
      <c r="E11" s="305"/>
      <c r="F11" s="305"/>
      <c r="G11" s="298"/>
      <c r="H11" s="31"/>
      <c r="I11" s="31"/>
      <c r="J11" s="305"/>
      <c r="K11" s="305"/>
      <c r="L11" s="298"/>
      <c r="M11" s="31"/>
      <c r="O11" s="305"/>
      <c r="P11" s="305"/>
      <c r="Q11" s="298"/>
      <c r="R11" s="31"/>
      <c r="T11" s="305"/>
      <c r="U11" s="305"/>
      <c r="V11" s="298"/>
      <c r="W11" s="31"/>
      <c r="Y11" s="305"/>
      <c r="Z11" s="305"/>
      <c r="AA11" s="298"/>
      <c r="AB11" s="31"/>
      <c r="AD11" s="305"/>
      <c r="AE11" s="305"/>
      <c r="AF11" s="298"/>
      <c r="AG11" s="31"/>
      <c r="AI11" s="305"/>
      <c r="AJ11" s="305"/>
      <c r="AK11" s="298"/>
      <c r="AL11" s="31"/>
      <c r="AN11" s="305"/>
      <c r="AO11" s="305"/>
      <c r="AP11" s="298"/>
      <c r="AQ11" s="31"/>
    </row>
    <row r="12" spans="1:43" ht="15.75">
      <c r="A12" s="220" t="s">
        <v>478</v>
      </c>
      <c r="B12" s="38" t="s">
        <v>25</v>
      </c>
      <c r="C12" s="38" t="s">
        <v>42</v>
      </c>
      <c r="D12" s="301" t="s">
        <v>43</v>
      </c>
      <c r="E12" s="104" t="s">
        <v>41</v>
      </c>
      <c r="F12" s="104" t="s">
        <v>25</v>
      </c>
      <c r="G12" s="104" t="s">
        <v>42</v>
      </c>
      <c r="H12" s="104" t="s">
        <v>43</v>
      </c>
      <c r="I12" s="31"/>
      <c r="J12" s="104" t="s">
        <v>41</v>
      </c>
      <c r="K12" s="104" t="s">
        <v>25</v>
      </c>
      <c r="L12" s="104" t="s">
        <v>42</v>
      </c>
      <c r="M12" s="104" t="s">
        <v>43</v>
      </c>
      <c r="O12" s="104" t="s">
        <v>41</v>
      </c>
      <c r="P12" s="104" t="s">
        <v>25</v>
      </c>
      <c r="Q12" s="104" t="s">
        <v>42</v>
      </c>
      <c r="R12" s="104" t="s">
        <v>43</v>
      </c>
      <c r="T12" s="104" t="s">
        <v>41</v>
      </c>
      <c r="U12" s="104" t="s">
        <v>25</v>
      </c>
      <c r="V12" s="104" t="s">
        <v>42</v>
      </c>
      <c r="W12" s="104" t="s">
        <v>43</v>
      </c>
      <c r="Y12" s="104" t="s">
        <v>41</v>
      </c>
      <c r="Z12" s="104" t="s">
        <v>25</v>
      </c>
      <c r="AA12" s="104" t="s">
        <v>42</v>
      </c>
      <c r="AB12" s="104" t="s">
        <v>43</v>
      </c>
      <c r="AD12" s="104" t="s">
        <v>41</v>
      </c>
      <c r="AE12" s="104" t="s">
        <v>25</v>
      </c>
      <c r="AF12" s="104" t="s">
        <v>42</v>
      </c>
      <c r="AG12" s="104" t="s">
        <v>43</v>
      </c>
      <c r="AI12" s="104" t="s">
        <v>41</v>
      </c>
      <c r="AJ12" s="104" t="s">
        <v>25</v>
      </c>
      <c r="AK12" s="104" t="s">
        <v>42</v>
      </c>
      <c r="AL12" s="104" t="s">
        <v>43</v>
      </c>
      <c r="AN12" s="104" t="s">
        <v>41</v>
      </c>
      <c r="AO12" s="104" t="s">
        <v>25</v>
      </c>
      <c r="AP12" s="104" t="s">
        <v>42</v>
      </c>
      <c r="AQ12" s="104" t="s">
        <v>43</v>
      </c>
    </row>
    <row r="13" spans="1:43" ht="15.75">
      <c r="B13" s="300" t="s">
        <v>44</v>
      </c>
      <c r="C13" s="300" t="s">
        <v>44</v>
      </c>
      <c r="D13" s="302" t="s">
        <v>44</v>
      </c>
      <c r="E13" s="106" t="s">
        <v>44</v>
      </c>
      <c r="F13" s="106" t="s">
        <v>44</v>
      </c>
      <c r="G13" s="106" t="s">
        <v>44</v>
      </c>
      <c r="H13" s="106" t="s">
        <v>44</v>
      </c>
      <c r="I13" s="31"/>
      <c r="J13" s="106" t="s">
        <v>44</v>
      </c>
      <c r="K13" s="106" t="s">
        <v>44</v>
      </c>
      <c r="L13" s="106" t="s">
        <v>44</v>
      </c>
      <c r="M13" s="106" t="s">
        <v>44</v>
      </c>
      <c r="O13" s="106" t="s">
        <v>44</v>
      </c>
      <c r="P13" s="106" t="s">
        <v>44</v>
      </c>
      <c r="Q13" s="106" t="s">
        <v>44</v>
      </c>
      <c r="R13" s="106" t="s">
        <v>44</v>
      </c>
      <c r="T13" s="106" t="s">
        <v>44</v>
      </c>
      <c r="U13" s="106" t="s">
        <v>44</v>
      </c>
      <c r="V13" s="106" t="s">
        <v>44</v>
      </c>
      <c r="W13" s="106" t="s">
        <v>44</v>
      </c>
      <c r="Y13" s="106" t="s">
        <v>44</v>
      </c>
      <c r="Z13" s="106" t="s">
        <v>44</v>
      </c>
      <c r="AA13" s="106" t="s">
        <v>44</v>
      </c>
      <c r="AB13" s="106" t="s">
        <v>44</v>
      </c>
      <c r="AD13" s="106" t="s">
        <v>44</v>
      </c>
      <c r="AE13" s="106" t="s">
        <v>44</v>
      </c>
      <c r="AF13" s="106" t="s">
        <v>44</v>
      </c>
      <c r="AG13" s="106" t="s">
        <v>44</v>
      </c>
      <c r="AI13" s="106" t="s">
        <v>44</v>
      </c>
      <c r="AJ13" s="106" t="s">
        <v>44</v>
      </c>
      <c r="AK13" s="106" t="s">
        <v>44</v>
      </c>
      <c r="AL13" s="106" t="s">
        <v>44</v>
      </c>
      <c r="AN13" s="106" t="s">
        <v>44</v>
      </c>
      <c r="AO13" s="106" t="s">
        <v>44</v>
      </c>
      <c r="AP13" s="106" t="s">
        <v>44</v>
      </c>
      <c r="AQ13" s="106" t="s">
        <v>44</v>
      </c>
    </row>
    <row r="14" spans="1:43">
      <c r="A14" s="304" t="s">
        <v>425</v>
      </c>
      <c r="B14" s="112">
        <f t="shared" ref="B14:B61" si="0">F14+K14+P14+U14+Z14+AE14+AJ14+AO14</f>
        <v>0</v>
      </c>
      <c r="C14" s="112">
        <f t="shared" ref="C14:C61" si="1">G14+L14+Q14+V14+AA14+AF14+AK14+AP14</f>
        <v>0</v>
      </c>
      <c r="D14" s="303">
        <f t="shared" ref="D14:D61" si="2">H14+M14+R14+W14+AB14+AG14+AL14+AQ14</f>
        <v>0</v>
      </c>
      <c r="E14" s="304" t="s">
        <v>425</v>
      </c>
      <c r="F14" s="34">
        <f>F7*(F6/12)</f>
        <v>0</v>
      </c>
      <c r="G14" s="34">
        <f>IF(F10="N",F9-F14,0)</f>
        <v>0</v>
      </c>
      <c r="H14" s="34">
        <f>F7-G14</f>
        <v>0</v>
      </c>
      <c r="I14" s="31"/>
      <c r="J14" s="304" t="s">
        <v>425</v>
      </c>
      <c r="K14" s="34">
        <f>K7*(K6/12)</f>
        <v>0</v>
      </c>
      <c r="L14" s="34">
        <f>IF(K10="N",K9-K14,0)</f>
        <v>0</v>
      </c>
      <c r="M14" s="34">
        <f>K7-L14</f>
        <v>0</v>
      </c>
      <c r="O14" s="304" t="s">
        <v>425</v>
      </c>
      <c r="P14" s="34">
        <f>P7*(P6/12)</f>
        <v>0</v>
      </c>
      <c r="Q14" s="34">
        <f>IF(P10="N",P9-P14,0)</f>
        <v>0</v>
      </c>
      <c r="R14" s="34">
        <f>P7-Q14</f>
        <v>0</v>
      </c>
      <c r="T14" s="304" t="s">
        <v>425</v>
      </c>
      <c r="U14" s="34">
        <f>U7*(U6/12)</f>
        <v>0</v>
      </c>
      <c r="V14" s="34">
        <f>IF(U10="N",U9-U14,0)</f>
        <v>0</v>
      </c>
      <c r="W14" s="34">
        <f>U7-V14</f>
        <v>0</v>
      </c>
      <c r="Y14" s="304" t="s">
        <v>425</v>
      </c>
      <c r="Z14" s="34">
        <f>Z7*(Z6/12)</f>
        <v>0</v>
      </c>
      <c r="AA14" s="34">
        <f>IF(Z10="N",Z9-Z14,0)</f>
        <v>0</v>
      </c>
      <c r="AB14" s="34">
        <f>Z7-AA14</f>
        <v>0</v>
      </c>
      <c r="AD14" s="304" t="s">
        <v>425</v>
      </c>
      <c r="AE14" s="34">
        <f>AE7*(AE6/12)</f>
        <v>0</v>
      </c>
      <c r="AF14" s="34">
        <f>IF(AE10="N",AE9-AE14,0)</f>
        <v>0</v>
      </c>
      <c r="AG14" s="34">
        <f>AE7-AF14</f>
        <v>0</v>
      </c>
      <c r="AI14" s="304" t="s">
        <v>425</v>
      </c>
      <c r="AJ14" s="34">
        <f>AJ7*(AJ6/12)</f>
        <v>0</v>
      </c>
      <c r="AK14" s="34">
        <f>IF(AJ10="N",AJ9-AJ14,0)</f>
        <v>0</v>
      </c>
      <c r="AL14" s="34">
        <f>AJ7-AK14</f>
        <v>0</v>
      </c>
      <c r="AN14" s="304" t="s">
        <v>425</v>
      </c>
      <c r="AO14" s="34">
        <f>AO7*(AO6/12)</f>
        <v>0</v>
      </c>
      <c r="AP14" s="34">
        <f>IF(AO10="N",AO9-AO14,0)</f>
        <v>0</v>
      </c>
      <c r="AQ14" s="34">
        <f>AO7-AP14</f>
        <v>0</v>
      </c>
    </row>
    <row r="15" spans="1:43">
      <c r="A15" s="304" t="s">
        <v>426</v>
      </c>
      <c r="B15" s="112">
        <f t="shared" si="0"/>
        <v>0</v>
      </c>
      <c r="C15" s="427">
        <f t="shared" si="1"/>
        <v>0</v>
      </c>
      <c r="D15" s="303">
        <f t="shared" si="2"/>
        <v>0</v>
      </c>
      <c r="E15" s="304" t="s">
        <v>426</v>
      </c>
      <c r="F15" s="34">
        <f t="shared" ref="F15:F61" si="3">H14*(F$6/12)</f>
        <v>0</v>
      </c>
      <c r="G15" s="34">
        <f t="shared" ref="G15:G61" si="4">IF($F$10="N",$F$9-F15,0)</f>
        <v>0</v>
      </c>
      <c r="H15" s="34">
        <f t="shared" ref="H15:H61" si="5">IF(H14-G15&lt;1,0,H14-G15)</f>
        <v>0</v>
      </c>
      <c r="I15" s="31"/>
      <c r="J15" s="304" t="s">
        <v>426</v>
      </c>
      <c r="K15" s="34">
        <f t="shared" ref="K15:K61" si="6">M14*(K$6/12)</f>
        <v>0</v>
      </c>
      <c r="L15" s="34">
        <f>IF($K$10="N",$K$9-K15,0)</f>
        <v>0</v>
      </c>
      <c r="M15" s="34">
        <f t="shared" ref="M15:M61" si="7">IF(M14-L15&lt;1,0,M14-L15)</f>
        <v>0</v>
      </c>
      <c r="O15" s="304" t="s">
        <v>426</v>
      </c>
      <c r="P15" s="34">
        <f t="shared" ref="P15:P61" si="8">R14*(P$6/12)</f>
        <v>0</v>
      </c>
      <c r="Q15" s="34">
        <f>IF($P$10="N",$P$9-P15,0)</f>
        <v>0</v>
      </c>
      <c r="R15" s="34">
        <f t="shared" ref="R15:R61" si="9">IF(R14-Q15&lt;1,0,R14-Q15)</f>
        <v>0</v>
      </c>
      <c r="T15" s="304" t="s">
        <v>426</v>
      </c>
      <c r="U15" s="34">
        <f t="shared" ref="U15:U61" si="10">W14*(U$6/12)</f>
        <v>0</v>
      </c>
      <c r="V15" s="34">
        <f>IF($U$10="N",$U$9-U15,0)</f>
        <v>0</v>
      </c>
      <c r="W15" s="34">
        <f t="shared" ref="W15:W61" si="11">IF(W14-V15&lt;1,0,W14-V15)</f>
        <v>0</v>
      </c>
      <c r="Y15" s="304" t="s">
        <v>426</v>
      </c>
      <c r="Z15" s="34">
        <f t="shared" ref="Z15:Z61" si="12">AB14*(Z$6/12)</f>
        <v>0</v>
      </c>
      <c r="AA15" s="34">
        <f>IF($Z$10="N",$Z$9-Z15,0)</f>
        <v>0</v>
      </c>
      <c r="AB15" s="34">
        <f t="shared" ref="AB15:AB61" si="13">IF(AB14-AA15&lt;1,0,AB14-AA15)</f>
        <v>0</v>
      </c>
      <c r="AD15" s="304" t="s">
        <v>426</v>
      </c>
      <c r="AE15" s="34">
        <f t="shared" ref="AE15:AE61" si="14">AG14*(AE$6/12)</f>
        <v>0</v>
      </c>
      <c r="AF15" s="34">
        <f>IF($AE$10="N",$AE$9-AE15,0)</f>
        <v>0</v>
      </c>
      <c r="AG15" s="34">
        <f t="shared" ref="AG15:AG61" si="15">IF(AG14-AF15&lt;1,0,AG14-AF15)</f>
        <v>0</v>
      </c>
      <c r="AI15" s="304" t="s">
        <v>426</v>
      </c>
      <c r="AJ15" s="34">
        <f t="shared" ref="AJ15:AJ61" si="16">AL14*(AJ$6/12)</f>
        <v>0</v>
      </c>
      <c r="AK15" s="34">
        <f>IF($AJ$10="N",$AJ$9-AJ15,0)</f>
        <v>0</v>
      </c>
      <c r="AL15" s="34">
        <f t="shared" ref="AL15:AL61" si="17">IF(AL14-AK15&lt;1,0,AL14-AK15)</f>
        <v>0</v>
      </c>
      <c r="AN15" s="304" t="s">
        <v>426</v>
      </c>
      <c r="AO15" s="34">
        <f t="shared" ref="AO15:AO61" si="18">AQ14*(AO$6/12)</f>
        <v>0</v>
      </c>
      <c r="AP15" s="34">
        <f>IF($AO$10="N",$AO$9-AO15,0)</f>
        <v>0</v>
      </c>
      <c r="AQ15" s="34">
        <f t="shared" ref="AQ15:AQ61" si="19">IF(AQ14-AP15&lt;1,0,AQ14-AP15)</f>
        <v>0</v>
      </c>
    </row>
    <row r="16" spans="1:43">
      <c r="A16" s="304" t="s">
        <v>427</v>
      </c>
      <c r="B16" s="112">
        <f t="shared" si="0"/>
        <v>0</v>
      </c>
      <c r="C16" s="112">
        <f t="shared" si="1"/>
        <v>0</v>
      </c>
      <c r="D16" s="303">
        <f t="shared" si="2"/>
        <v>0</v>
      </c>
      <c r="E16" s="304" t="s">
        <v>427</v>
      </c>
      <c r="F16" s="34">
        <f t="shared" si="3"/>
        <v>0</v>
      </c>
      <c r="G16" s="34">
        <f t="shared" si="4"/>
        <v>0</v>
      </c>
      <c r="H16" s="34">
        <f t="shared" si="5"/>
        <v>0</v>
      </c>
      <c r="I16" s="31"/>
      <c r="J16" s="304" t="s">
        <v>427</v>
      </c>
      <c r="K16" s="34">
        <f t="shared" si="6"/>
        <v>0</v>
      </c>
      <c r="L16" s="34">
        <f>IF($K$10="N",$K$9-K16,0)</f>
        <v>0</v>
      </c>
      <c r="M16" s="34">
        <f t="shared" si="7"/>
        <v>0</v>
      </c>
      <c r="O16" s="304" t="s">
        <v>427</v>
      </c>
      <c r="P16" s="34">
        <f t="shared" si="8"/>
        <v>0</v>
      </c>
      <c r="Q16" s="34">
        <f>IF($P$10="N",$P$9-P16,0)</f>
        <v>0</v>
      </c>
      <c r="R16" s="34">
        <f t="shared" si="9"/>
        <v>0</v>
      </c>
      <c r="T16" s="304" t="s">
        <v>427</v>
      </c>
      <c r="U16" s="34">
        <f t="shared" si="10"/>
        <v>0</v>
      </c>
      <c r="V16" s="34">
        <f>IF($U$10="N",$U$9-U16,0)</f>
        <v>0</v>
      </c>
      <c r="W16" s="34">
        <f t="shared" si="11"/>
        <v>0</v>
      </c>
      <c r="Y16" s="304" t="s">
        <v>427</v>
      </c>
      <c r="Z16" s="34">
        <f t="shared" si="12"/>
        <v>0</v>
      </c>
      <c r="AA16" s="34">
        <f>IF($Z$10="N",$Z$9-Z16,0)</f>
        <v>0</v>
      </c>
      <c r="AB16" s="34">
        <f t="shared" si="13"/>
        <v>0</v>
      </c>
      <c r="AD16" s="304" t="s">
        <v>427</v>
      </c>
      <c r="AE16" s="34">
        <f t="shared" si="14"/>
        <v>0</v>
      </c>
      <c r="AF16" s="34">
        <f t="shared" ref="AF16:AF61" si="20">IF($AE$10="N",$AE$9-AE16,0)</f>
        <v>0</v>
      </c>
      <c r="AG16" s="34">
        <f t="shared" si="15"/>
        <v>0</v>
      </c>
      <c r="AI16" s="304" t="s">
        <v>427</v>
      </c>
      <c r="AJ16" s="34">
        <f t="shared" si="16"/>
        <v>0</v>
      </c>
      <c r="AK16" s="34">
        <f t="shared" ref="AK16:AK61" si="21">IF($AJ$10="N",$AJ$9-AJ16,0)</f>
        <v>0</v>
      </c>
      <c r="AL16" s="34">
        <f t="shared" si="17"/>
        <v>0</v>
      </c>
      <c r="AN16" s="304" t="s">
        <v>427</v>
      </c>
      <c r="AO16" s="34">
        <f t="shared" si="18"/>
        <v>0</v>
      </c>
      <c r="AP16" s="34">
        <f t="shared" ref="AP16:AP61" si="22">IF($AO$10="N",$AO$9-AO16,0)</f>
        <v>0</v>
      </c>
      <c r="AQ16" s="34">
        <f t="shared" si="19"/>
        <v>0</v>
      </c>
    </row>
    <row r="17" spans="1:43">
      <c r="A17" s="304" t="s">
        <v>428</v>
      </c>
      <c r="B17" s="112">
        <f t="shared" si="0"/>
        <v>0</v>
      </c>
      <c r="C17" s="112">
        <f t="shared" si="1"/>
        <v>0</v>
      </c>
      <c r="D17" s="303">
        <f t="shared" si="2"/>
        <v>0</v>
      </c>
      <c r="E17" s="304" t="s">
        <v>428</v>
      </c>
      <c r="F17" s="34">
        <f t="shared" si="3"/>
        <v>0</v>
      </c>
      <c r="G17" s="34">
        <f t="shared" si="4"/>
        <v>0</v>
      </c>
      <c r="H17" s="34">
        <f t="shared" si="5"/>
        <v>0</v>
      </c>
      <c r="I17" s="31"/>
      <c r="J17" s="304" t="s">
        <v>428</v>
      </c>
      <c r="K17" s="34">
        <f t="shared" si="6"/>
        <v>0</v>
      </c>
      <c r="L17" s="34">
        <f>IF($K$10="N",$K$9-K17,0)</f>
        <v>0</v>
      </c>
      <c r="M17" s="34">
        <f t="shared" si="7"/>
        <v>0</v>
      </c>
      <c r="O17" s="304" t="s">
        <v>428</v>
      </c>
      <c r="P17" s="34">
        <f t="shared" si="8"/>
        <v>0</v>
      </c>
      <c r="Q17" s="34">
        <f t="shared" ref="Q17:Q61" si="23">IF($P$10="N",$P$9-P17,0)</f>
        <v>0</v>
      </c>
      <c r="R17" s="34">
        <f t="shared" si="9"/>
        <v>0</v>
      </c>
      <c r="T17" s="304" t="s">
        <v>428</v>
      </c>
      <c r="U17" s="34">
        <f t="shared" si="10"/>
        <v>0</v>
      </c>
      <c r="V17" s="34">
        <f t="shared" ref="V17:V61" si="24">IF($U$10="N",$U$9-U17,0)</f>
        <v>0</v>
      </c>
      <c r="W17" s="34">
        <f t="shared" si="11"/>
        <v>0</v>
      </c>
      <c r="Y17" s="304" t="s">
        <v>428</v>
      </c>
      <c r="Z17" s="34">
        <f t="shared" si="12"/>
        <v>0</v>
      </c>
      <c r="AA17" s="34">
        <f t="shared" ref="AA17:AA61" si="25">IF($Z$10="N",$Z$9-Z17,0)</f>
        <v>0</v>
      </c>
      <c r="AB17" s="34">
        <f t="shared" si="13"/>
        <v>0</v>
      </c>
      <c r="AD17" s="304" t="s">
        <v>428</v>
      </c>
      <c r="AE17" s="34">
        <f t="shared" si="14"/>
        <v>0</v>
      </c>
      <c r="AF17" s="34">
        <f t="shared" si="20"/>
        <v>0</v>
      </c>
      <c r="AG17" s="34">
        <f t="shared" si="15"/>
        <v>0</v>
      </c>
      <c r="AI17" s="304" t="s">
        <v>428</v>
      </c>
      <c r="AJ17" s="34">
        <f t="shared" si="16"/>
        <v>0</v>
      </c>
      <c r="AK17" s="34">
        <f t="shared" si="21"/>
        <v>0</v>
      </c>
      <c r="AL17" s="34">
        <f t="shared" si="17"/>
        <v>0</v>
      </c>
      <c r="AN17" s="304" t="s">
        <v>428</v>
      </c>
      <c r="AO17" s="34">
        <f t="shared" si="18"/>
        <v>0</v>
      </c>
      <c r="AP17" s="34">
        <f t="shared" si="22"/>
        <v>0</v>
      </c>
      <c r="AQ17" s="34">
        <f t="shared" si="19"/>
        <v>0</v>
      </c>
    </row>
    <row r="18" spans="1:43">
      <c r="A18" s="304" t="s">
        <v>429</v>
      </c>
      <c r="B18" s="112">
        <f t="shared" si="0"/>
        <v>0</v>
      </c>
      <c r="C18" s="112">
        <f t="shared" si="1"/>
        <v>0</v>
      </c>
      <c r="D18" s="303">
        <f t="shared" si="2"/>
        <v>0</v>
      </c>
      <c r="E18" s="304" t="s">
        <v>429</v>
      </c>
      <c r="F18" s="34">
        <f t="shared" si="3"/>
        <v>0</v>
      </c>
      <c r="G18" s="34">
        <f t="shared" si="4"/>
        <v>0</v>
      </c>
      <c r="H18" s="34">
        <f t="shared" si="5"/>
        <v>0</v>
      </c>
      <c r="I18" s="31"/>
      <c r="J18" s="304" t="s">
        <v>429</v>
      </c>
      <c r="K18" s="34">
        <f t="shared" si="6"/>
        <v>0</v>
      </c>
      <c r="L18" s="34">
        <f>IF($K$10="N",$K$9-K18,0)</f>
        <v>0</v>
      </c>
      <c r="M18" s="34">
        <f t="shared" si="7"/>
        <v>0</v>
      </c>
      <c r="O18" s="304" t="s">
        <v>429</v>
      </c>
      <c r="P18" s="34">
        <f t="shared" si="8"/>
        <v>0</v>
      </c>
      <c r="Q18" s="34">
        <f t="shared" si="23"/>
        <v>0</v>
      </c>
      <c r="R18" s="34">
        <f t="shared" si="9"/>
        <v>0</v>
      </c>
      <c r="T18" s="304" t="s">
        <v>429</v>
      </c>
      <c r="U18" s="34">
        <f t="shared" si="10"/>
        <v>0</v>
      </c>
      <c r="V18" s="34">
        <f t="shared" si="24"/>
        <v>0</v>
      </c>
      <c r="W18" s="34">
        <f t="shared" si="11"/>
        <v>0</v>
      </c>
      <c r="Y18" s="304" t="s">
        <v>429</v>
      </c>
      <c r="Z18" s="34">
        <f t="shared" si="12"/>
        <v>0</v>
      </c>
      <c r="AA18" s="34">
        <f t="shared" si="25"/>
        <v>0</v>
      </c>
      <c r="AB18" s="34">
        <f t="shared" si="13"/>
        <v>0</v>
      </c>
      <c r="AD18" s="304" t="s">
        <v>429</v>
      </c>
      <c r="AE18" s="34">
        <f t="shared" si="14"/>
        <v>0</v>
      </c>
      <c r="AF18" s="34">
        <f t="shared" si="20"/>
        <v>0</v>
      </c>
      <c r="AG18" s="34">
        <f t="shared" si="15"/>
        <v>0</v>
      </c>
      <c r="AI18" s="304" t="s">
        <v>429</v>
      </c>
      <c r="AJ18" s="34">
        <f t="shared" si="16"/>
        <v>0</v>
      </c>
      <c r="AK18" s="34">
        <f t="shared" si="21"/>
        <v>0</v>
      </c>
      <c r="AL18" s="34">
        <f t="shared" si="17"/>
        <v>0</v>
      </c>
      <c r="AN18" s="304" t="s">
        <v>429</v>
      </c>
      <c r="AO18" s="34">
        <f t="shared" si="18"/>
        <v>0</v>
      </c>
      <c r="AP18" s="34">
        <f t="shared" si="22"/>
        <v>0</v>
      </c>
      <c r="AQ18" s="34">
        <f t="shared" si="19"/>
        <v>0</v>
      </c>
    </row>
    <row r="19" spans="1:43">
      <c r="A19" s="304" t="s">
        <v>430</v>
      </c>
      <c r="B19" s="112">
        <f t="shared" si="0"/>
        <v>0</v>
      </c>
      <c r="C19" s="112">
        <f t="shared" si="1"/>
        <v>0</v>
      </c>
      <c r="D19" s="303">
        <f t="shared" si="2"/>
        <v>0</v>
      </c>
      <c r="E19" s="304" t="s">
        <v>430</v>
      </c>
      <c r="F19" s="34">
        <f t="shared" si="3"/>
        <v>0</v>
      </c>
      <c r="G19" s="34">
        <f t="shared" si="4"/>
        <v>0</v>
      </c>
      <c r="H19" s="34">
        <f t="shared" si="5"/>
        <v>0</v>
      </c>
      <c r="I19" s="31"/>
      <c r="J19" s="304" t="s">
        <v>430</v>
      </c>
      <c r="K19" s="34">
        <f t="shared" si="6"/>
        <v>0</v>
      </c>
      <c r="L19" s="34">
        <f>IF($K$10="N",$K$9-K19,0)</f>
        <v>0</v>
      </c>
      <c r="M19" s="34">
        <f t="shared" si="7"/>
        <v>0</v>
      </c>
      <c r="O19" s="304" t="s">
        <v>430</v>
      </c>
      <c r="P19" s="34">
        <f t="shared" si="8"/>
        <v>0</v>
      </c>
      <c r="Q19" s="34">
        <f t="shared" si="23"/>
        <v>0</v>
      </c>
      <c r="R19" s="34">
        <f t="shared" si="9"/>
        <v>0</v>
      </c>
      <c r="T19" s="304" t="s">
        <v>430</v>
      </c>
      <c r="U19" s="34">
        <f t="shared" si="10"/>
        <v>0</v>
      </c>
      <c r="V19" s="34">
        <f t="shared" si="24"/>
        <v>0</v>
      </c>
      <c r="W19" s="34">
        <f t="shared" si="11"/>
        <v>0</v>
      </c>
      <c r="Y19" s="304" t="s">
        <v>430</v>
      </c>
      <c r="Z19" s="34">
        <f t="shared" si="12"/>
        <v>0</v>
      </c>
      <c r="AA19" s="34">
        <f t="shared" si="25"/>
        <v>0</v>
      </c>
      <c r="AB19" s="34">
        <f t="shared" si="13"/>
        <v>0</v>
      </c>
      <c r="AD19" s="304" t="s">
        <v>430</v>
      </c>
      <c r="AE19" s="34">
        <f t="shared" si="14"/>
        <v>0</v>
      </c>
      <c r="AF19" s="34">
        <f t="shared" si="20"/>
        <v>0</v>
      </c>
      <c r="AG19" s="34">
        <f t="shared" si="15"/>
        <v>0</v>
      </c>
      <c r="AI19" s="304" t="s">
        <v>430</v>
      </c>
      <c r="AJ19" s="34">
        <f t="shared" si="16"/>
        <v>0</v>
      </c>
      <c r="AK19" s="34">
        <f t="shared" si="21"/>
        <v>0</v>
      </c>
      <c r="AL19" s="34">
        <f t="shared" si="17"/>
        <v>0</v>
      </c>
      <c r="AN19" s="304" t="s">
        <v>430</v>
      </c>
      <c r="AO19" s="34">
        <f t="shared" si="18"/>
        <v>0</v>
      </c>
      <c r="AP19" s="34">
        <f t="shared" si="22"/>
        <v>0</v>
      </c>
      <c r="AQ19" s="34">
        <f t="shared" si="19"/>
        <v>0</v>
      </c>
    </row>
    <row r="20" spans="1:43">
      <c r="A20" s="304" t="s">
        <v>431</v>
      </c>
      <c r="B20" s="112">
        <f t="shared" si="0"/>
        <v>0</v>
      </c>
      <c r="C20" s="112">
        <f t="shared" si="1"/>
        <v>0</v>
      </c>
      <c r="D20" s="303">
        <f t="shared" si="2"/>
        <v>0</v>
      </c>
      <c r="E20" s="304" t="s">
        <v>431</v>
      </c>
      <c r="F20" s="34">
        <f t="shared" si="3"/>
        <v>0</v>
      </c>
      <c r="G20" s="34">
        <f t="shared" si="4"/>
        <v>0</v>
      </c>
      <c r="H20" s="34">
        <f t="shared" si="5"/>
        <v>0</v>
      </c>
      <c r="I20" s="31"/>
      <c r="J20" s="304" t="s">
        <v>431</v>
      </c>
      <c r="K20" s="34">
        <f t="shared" si="6"/>
        <v>0</v>
      </c>
      <c r="L20" s="34">
        <f t="shared" ref="L20:L61" si="26">IF($K$10="N",$K$9-K20,0)</f>
        <v>0</v>
      </c>
      <c r="M20" s="34">
        <f t="shared" si="7"/>
        <v>0</v>
      </c>
      <c r="O20" s="304" t="s">
        <v>431</v>
      </c>
      <c r="P20" s="34">
        <f t="shared" si="8"/>
        <v>0</v>
      </c>
      <c r="Q20" s="34">
        <f t="shared" si="23"/>
        <v>0</v>
      </c>
      <c r="R20" s="34">
        <f t="shared" si="9"/>
        <v>0</v>
      </c>
      <c r="T20" s="304" t="s">
        <v>431</v>
      </c>
      <c r="U20" s="34">
        <f t="shared" si="10"/>
        <v>0</v>
      </c>
      <c r="V20" s="34">
        <f t="shared" si="24"/>
        <v>0</v>
      </c>
      <c r="W20" s="34">
        <f t="shared" si="11"/>
        <v>0</v>
      </c>
      <c r="Y20" s="304" t="s">
        <v>431</v>
      </c>
      <c r="Z20" s="34">
        <f t="shared" si="12"/>
        <v>0</v>
      </c>
      <c r="AA20" s="34">
        <f t="shared" si="25"/>
        <v>0</v>
      </c>
      <c r="AB20" s="34">
        <f t="shared" si="13"/>
        <v>0</v>
      </c>
      <c r="AD20" s="304" t="s">
        <v>431</v>
      </c>
      <c r="AE20" s="34">
        <f t="shared" si="14"/>
        <v>0</v>
      </c>
      <c r="AF20" s="34">
        <f t="shared" si="20"/>
        <v>0</v>
      </c>
      <c r="AG20" s="34">
        <f t="shared" si="15"/>
        <v>0</v>
      </c>
      <c r="AI20" s="304" t="s">
        <v>431</v>
      </c>
      <c r="AJ20" s="34">
        <f t="shared" si="16"/>
        <v>0</v>
      </c>
      <c r="AK20" s="34">
        <f t="shared" si="21"/>
        <v>0</v>
      </c>
      <c r="AL20" s="34">
        <f t="shared" si="17"/>
        <v>0</v>
      </c>
      <c r="AN20" s="304" t="s">
        <v>431</v>
      </c>
      <c r="AO20" s="34">
        <f t="shared" si="18"/>
        <v>0</v>
      </c>
      <c r="AP20" s="34">
        <f t="shared" si="22"/>
        <v>0</v>
      </c>
      <c r="AQ20" s="34">
        <f t="shared" si="19"/>
        <v>0</v>
      </c>
    </row>
    <row r="21" spans="1:43">
      <c r="A21" s="304" t="s">
        <v>432</v>
      </c>
      <c r="B21" s="112">
        <f t="shared" si="0"/>
        <v>0</v>
      </c>
      <c r="C21" s="112">
        <f t="shared" si="1"/>
        <v>0</v>
      </c>
      <c r="D21" s="303">
        <f t="shared" si="2"/>
        <v>0</v>
      </c>
      <c r="E21" s="304" t="s">
        <v>432</v>
      </c>
      <c r="F21" s="34">
        <f t="shared" si="3"/>
        <v>0</v>
      </c>
      <c r="G21" s="34">
        <f t="shared" si="4"/>
        <v>0</v>
      </c>
      <c r="H21" s="34">
        <f t="shared" si="5"/>
        <v>0</v>
      </c>
      <c r="I21" s="31"/>
      <c r="J21" s="304" t="s">
        <v>432</v>
      </c>
      <c r="K21" s="34">
        <f t="shared" si="6"/>
        <v>0</v>
      </c>
      <c r="L21" s="34">
        <f t="shared" si="26"/>
        <v>0</v>
      </c>
      <c r="M21" s="34">
        <f t="shared" si="7"/>
        <v>0</v>
      </c>
      <c r="O21" s="304" t="s">
        <v>432</v>
      </c>
      <c r="P21" s="34">
        <f t="shared" si="8"/>
        <v>0</v>
      </c>
      <c r="Q21" s="34">
        <f t="shared" si="23"/>
        <v>0</v>
      </c>
      <c r="R21" s="34">
        <f t="shared" si="9"/>
        <v>0</v>
      </c>
      <c r="T21" s="304" t="s">
        <v>432</v>
      </c>
      <c r="U21" s="34">
        <f t="shared" si="10"/>
        <v>0</v>
      </c>
      <c r="V21" s="34">
        <f t="shared" si="24"/>
        <v>0</v>
      </c>
      <c r="W21" s="34">
        <f t="shared" si="11"/>
        <v>0</v>
      </c>
      <c r="Y21" s="304" t="s">
        <v>432</v>
      </c>
      <c r="Z21" s="34">
        <f t="shared" si="12"/>
        <v>0</v>
      </c>
      <c r="AA21" s="34">
        <f t="shared" si="25"/>
        <v>0</v>
      </c>
      <c r="AB21" s="34">
        <f t="shared" si="13"/>
        <v>0</v>
      </c>
      <c r="AD21" s="304" t="s">
        <v>432</v>
      </c>
      <c r="AE21" s="34">
        <f t="shared" si="14"/>
        <v>0</v>
      </c>
      <c r="AF21" s="34">
        <f t="shared" si="20"/>
        <v>0</v>
      </c>
      <c r="AG21" s="34">
        <f t="shared" si="15"/>
        <v>0</v>
      </c>
      <c r="AI21" s="304" t="s">
        <v>432</v>
      </c>
      <c r="AJ21" s="34">
        <f t="shared" si="16"/>
        <v>0</v>
      </c>
      <c r="AK21" s="34">
        <f t="shared" si="21"/>
        <v>0</v>
      </c>
      <c r="AL21" s="34">
        <f t="shared" si="17"/>
        <v>0</v>
      </c>
      <c r="AN21" s="304" t="s">
        <v>432</v>
      </c>
      <c r="AO21" s="34">
        <f t="shared" si="18"/>
        <v>0</v>
      </c>
      <c r="AP21" s="34">
        <f t="shared" si="22"/>
        <v>0</v>
      </c>
      <c r="AQ21" s="34">
        <f t="shared" si="19"/>
        <v>0</v>
      </c>
    </row>
    <row r="22" spans="1:43">
      <c r="A22" s="304" t="s">
        <v>433</v>
      </c>
      <c r="B22" s="112">
        <f t="shared" si="0"/>
        <v>0</v>
      </c>
      <c r="C22" s="112">
        <f t="shared" si="1"/>
        <v>0</v>
      </c>
      <c r="D22" s="303">
        <f t="shared" si="2"/>
        <v>0</v>
      </c>
      <c r="E22" s="304" t="s">
        <v>433</v>
      </c>
      <c r="F22" s="34">
        <f t="shared" si="3"/>
        <v>0</v>
      </c>
      <c r="G22" s="34">
        <f t="shared" si="4"/>
        <v>0</v>
      </c>
      <c r="H22" s="34">
        <f t="shared" si="5"/>
        <v>0</v>
      </c>
      <c r="I22" s="31"/>
      <c r="J22" s="304" t="s">
        <v>433</v>
      </c>
      <c r="K22" s="34">
        <f t="shared" si="6"/>
        <v>0</v>
      </c>
      <c r="L22" s="34">
        <f t="shared" si="26"/>
        <v>0</v>
      </c>
      <c r="M22" s="34">
        <f t="shared" si="7"/>
        <v>0</v>
      </c>
      <c r="O22" s="304" t="s">
        <v>433</v>
      </c>
      <c r="P22" s="34">
        <f t="shared" si="8"/>
        <v>0</v>
      </c>
      <c r="Q22" s="34">
        <f t="shared" si="23"/>
        <v>0</v>
      </c>
      <c r="R22" s="34">
        <f t="shared" si="9"/>
        <v>0</v>
      </c>
      <c r="T22" s="304" t="s">
        <v>433</v>
      </c>
      <c r="U22" s="34">
        <f t="shared" si="10"/>
        <v>0</v>
      </c>
      <c r="V22" s="34">
        <f t="shared" si="24"/>
        <v>0</v>
      </c>
      <c r="W22" s="34">
        <f t="shared" si="11"/>
        <v>0</v>
      </c>
      <c r="Y22" s="304" t="s">
        <v>433</v>
      </c>
      <c r="Z22" s="34">
        <f t="shared" si="12"/>
        <v>0</v>
      </c>
      <c r="AA22" s="34">
        <f t="shared" si="25"/>
        <v>0</v>
      </c>
      <c r="AB22" s="34">
        <f t="shared" si="13"/>
        <v>0</v>
      </c>
      <c r="AD22" s="304" t="s">
        <v>433</v>
      </c>
      <c r="AE22" s="34">
        <f t="shared" si="14"/>
        <v>0</v>
      </c>
      <c r="AF22" s="34">
        <f t="shared" si="20"/>
        <v>0</v>
      </c>
      <c r="AG22" s="34">
        <f t="shared" si="15"/>
        <v>0</v>
      </c>
      <c r="AI22" s="304" t="s">
        <v>433</v>
      </c>
      <c r="AJ22" s="34">
        <f t="shared" si="16"/>
        <v>0</v>
      </c>
      <c r="AK22" s="34">
        <f t="shared" si="21"/>
        <v>0</v>
      </c>
      <c r="AL22" s="34">
        <f t="shared" si="17"/>
        <v>0</v>
      </c>
      <c r="AN22" s="304" t="s">
        <v>433</v>
      </c>
      <c r="AO22" s="34">
        <f t="shared" si="18"/>
        <v>0</v>
      </c>
      <c r="AP22" s="34">
        <f t="shared" si="22"/>
        <v>0</v>
      </c>
      <c r="AQ22" s="34">
        <f t="shared" si="19"/>
        <v>0</v>
      </c>
    </row>
    <row r="23" spans="1:43">
      <c r="A23" s="304" t="s">
        <v>434</v>
      </c>
      <c r="B23" s="112">
        <f t="shared" si="0"/>
        <v>0</v>
      </c>
      <c r="C23" s="112">
        <f t="shared" si="1"/>
        <v>0</v>
      </c>
      <c r="D23" s="303">
        <f t="shared" si="2"/>
        <v>0</v>
      </c>
      <c r="E23" s="304" t="s">
        <v>434</v>
      </c>
      <c r="F23" s="34">
        <f t="shared" si="3"/>
        <v>0</v>
      </c>
      <c r="G23" s="34">
        <f t="shared" si="4"/>
        <v>0</v>
      </c>
      <c r="H23" s="34">
        <f t="shared" si="5"/>
        <v>0</v>
      </c>
      <c r="I23" s="31"/>
      <c r="J23" s="304" t="s">
        <v>434</v>
      </c>
      <c r="K23" s="34">
        <f t="shared" si="6"/>
        <v>0</v>
      </c>
      <c r="L23" s="34">
        <f t="shared" si="26"/>
        <v>0</v>
      </c>
      <c r="M23" s="34">
        <f t="shared" si="7"/>
        <v>0</v>
      </c>
      <c r="O23" s="304" t="s">
        <v>434</v>
      </c>
      <c r="P23" s="34">
        <f t="shared" si="8"/>
        <v>0</v>
      </c>
      <c r="Q23" s="34">
        <f t="shared" si="23"/>
        <v>0</v>
      </c>
      <c r="R23" s="34">
        <f t="shared" si="9"/>
        <v>0</v>
      </c>
      <c r="T23" s="304" t="s">
        <v>434</v>
      </c>
      <c r="U23" s="34">
        <f t="shared" si="10"/>
        <v>0</v>
      </c>
      <c r="V23" s="34">
        <f t="shared" si="24"/>
        <v>0</v>
      </c>
      <c r="W23" s="34">
        <f t="shared" si="11"/>
        <v>0</v>
      </c>
      <c r="Y23" s="304" t="s">
        <v>434</v>
      </c>
      <c r="Z23" s="34">
        <f t="shared" si="12"/>
        <v>0</v>
      </c>
      <c r="AA23" s="34">
        <f t="shared" si="25"/>
        <v>0</v>
      </c>
      <c r="AB23" s="34">
        <f t="shared" si="13"/>
        <v>0</v>
      </c>
      <c r="AD23" s="304" t="s">
        <v>434</v>
      </c>
      <c r="AE23" s="34">
        <f t="shared" si="14"/>
        <v>0</v>
      </c>
      <c r="AF23" s="34">
        <f t="shared" si="20"/>
        <v>0</v>
      </c>
      <c r="AG23" s="34">
        <f t="shared" si="15"/>
        <v>0</v>
      </c>
      <c r="AI23" s="304" t="s">
        <v>434</v>
      </c>
      <c r="AJ23" s="34">
        <f t="shared" si="16"/>
        <v>0</v>
      </c>
      <c r="AK23" s="34">
        <f t="shared" si="21"/>
        <v>0</v>
      </c>
      <c r="AL23" s="34">
        <f t="shared" si="17"/>
        <v>0</v>
      </c>
      <c r="AN23" s="304" t="s">
        <v>434</v>
      </c>
      <c r="AO23" s="34">
        <f t="shared" si="18"/>
        <v>0</v>
      </c>
      <c r="AP23" s="34">
        <f t="shared" si="22"/>
        <v>0</v>
      </c>
      <c r="AQ23" s="34">
        <f t="shared" si="19"/>
        <v>0</v>
      </c>
    </row>
    <row r="24" spans="1:43">
      <c r="A24" s="304" t="s">
        <v>435</v>
      </c>
      <c r="B24" s="112">
        <f t="shared" si="0"/>
        <v>0</v>
      </c>
      <c r="C24" s="112">
        <f t="shared" si="1"/>
        <v>0</v>
      </c>
      <c r="D24" s="303">
        <f t="shared" si="2"/>
        <v>0</v>
      </c>
      <c r="E24" s="304" t="s">
        <v>435</v>
      </c>
      <c r="F24" s="34">
        <f t="shared" si="3"/>
        <v>0</v>
      </c>
      <c r="G24" s="34">
        <f t="shared" si="4"/>
        <v>0</v>
      </c>
      <c r="H24" s="34">
        <f t="shared" si="5"/>
        <v>0</v>
      </c>
      <c r="I24" s="31"/>
      <c r="J24" s="304" t="s">
        <v>435</v>
      </c>
      <c r="K24" s="34">
        <f t="shared" si="6"/>
        <v>0</v>
      </c>
      <c r="L24" s="34">
        <f t="shared" si="26"/>
        <v>0</v>
      </c>
      <c r="M24" s="34">
        <f t="shared" si="7"/>
        <v>0</v>
      </c>
      <c r="O24" s="304" t="s">
        <v>435</v>
      </c>
      <c r="P24" s="34">
        <f t="shared" si="8"/>
        <v>0</v>
      </c>
      <c r="Q24" s="34">
        <f t="shared" si="23"/>
        <v>0</v>
      </c>
      <c r="R24" s="34">
        <f t="shared" si="9"/>
        <v>0</v>
      </c>
      <c r="T24" s="304" t="s">
        <v>435</v>
      </c>
      <c r="U24" s="34">
        <f t="shared" si="10"/>
        <v>0</v>
      </c>
      <c r="V24" s="34">
        <f t="shared" si="24"/>
        <v>0</v>
      </c>
      <c r="W24" s="34">
        <f t="shared" si="11"/>
        <v>0</v>
      </c>
      <c r="Y24" s="304" t="s">
        <v>435</v>
      </c>
      <c r="Z24" s="34">
        <f t="shared" si="12"/>
        <v>0</v>
      </c>
      <c r="AA24" s="34">
        <f t="shared" si="25"/>
        <v>0</v>
      </c>
      <c r="AB24" s="34">
        <f t="shared" si="13"/>
        <v>0</v>
      </c>
      <c r="AD24" s="304" t="s">
        <v>435</v>
      </c>
      <c r="AE24" s="34">
        <f t="shared" si="14"/>
        <v>0</v>
      </c>
      <c r="AF24" s="34">
        <f t="shared" si="20"/>
        <v>0</v>
      </c>
      <c r="AG24" s="34">
        <f t="shared" si="15"/>
        <v>0</v>
      </c>
      <c r="AI24" s="304" t="s">
        <v>435</v>
      </c>
      <c r="AJ24" s="34">
        <f t="shared" si="16"/>
        <v>0</v>
      </c>
      <c r="AK24" s="34">
        <f t="shared" si="21"/>
        <v>0</v>
      </c>
      <c r="AL24" s="34">
        <f t="shared" si="17"/>
        <v>0</v>
      </c>
      <c r="AN24" s="304" t="s">
        <v>435</v>
      </c>
      <c r="AO24" s="34">
        <f t="shared" si="18"/>
        <v>0</v>
      </c>
      <c r="AP24" s="34">
        <f t="shared" si="22"/>
        <v>0</v>
      </c>
      <c r="AQ24" s="34">
        <f t="shared" si="19"/>
        <v>0</v>
      </c>
    </row>
    <row r="25" spans="1:43">
      <c r="A25" s="304" t="s">
        <v>436</v>
      </c>
      <c r="B25" s="112">
        <f t="shared" si="0"/>
        <v>0</v>
      </c>
      <c r="C25" s="112">
        <f t="shared" si="1"/>
        <v>0</v>
      </c>
      <c r="D25" s="303">
        <f t="shared" si="2"/>
        <v>0</v>
      </c>
      <c r="E25" s="304" t="s">
        <v>436</v>
      </c>
      <c r="F25" s="34">
        <f t="shared" si="3"/>
        <v>0</v>
      </c>
      <c r="G25" s="34">
        <f t="shared" si="4"/>
        <v>0</v>
      </c>
      <c r="H25" s="34">
        <f t="shared" si="5"/>
        <v>0</v>
      </c>
      <c r="I25" s="31"/>
      <c r="J25" s="304" t="s">
        <v>436</v>
      </c>
      <c r="K25" s="34">
        <f t="shared" si="6"/>
        <v>0</v>
      </c>
      <c r="L25" s="34">
        <f t="shared" si="26"/>
        <v>0</v>
      </c>
      <c r="M25" s="34">
        <f t="shared" si="7"/>
        <v>0</v>
      </c>
      <c r="O25" s="304" t="s">
        <v>436</v>
      </c>
      <c r="P25" s="34">
        <f t="shared" si="8"/>
        <v>0</v>
      </c>
      <c r="Q25" s="34">
        <f t="shared" si="23"/>
        <v>0</v>
      </c>
      <c r="R25" s="34">
        <f t="shared" si="9"/>
        <v>0</v>
      </c>
      <c r="T25" s="304" t="s">
        <v>436</v>
      </c>
      <c r="U25" s="34">
        <f t="shared" si="10"/>
        <v>0</v>
      </c>
      <c r="V25" s="34">
        <f t="shared" si="24"/>
        <v>0</v>
      </c>
      <c r="W25" s="34">
        <f t="shared" si="11"/>
        <v>0</v>
      </c>
      <c r="Y25" s="304" t="s">
        <v>436</v>
      </c>
      <c r="Z25" s="34">
        <f t="shared" si="12"/>
        <v>0</v>
      </c>
      <c r="AA25" s="34">
        <f t="shared" si="25"/>
        <v>0</v>
      </c>
      <c r="AB25" s="34">
        <f t="shared" si="13"/>
        <v>0</v>
      </c>
      <c r="AD25" s="304" t="s">
        <v>436</v>
      </c>
      <c r="AE25" s="34">
        <f t="shared" si="14"/>
        <v>0</v>
      </c>
      <c r="AF25" s="34">
        <f t="shared" si="20"/>
        <v>0</v>
      </c>
      <c r="AG25" s="34">
        <f t="shared" si="15"/>
        <v>0</v>
      </c>
      <c r="AI25" s="304" t="s">
        <v>436</v>
      </c>
      <c r="AJ25" s="34">
        <f t="shared" si="16"/>
        <v>0</v>
      </c>
      <c r="AK25" s="34">
        <f t="shared" si="21"/>
        <v>0</v>
      </c>
      <c r="AL25" s="34">
        <f t="shared" si="17"/>
        <v>0</v>
      </c>
      <c r="AN25" s="304" t="s">
        <v>436</v>
      </c>
      <c r="AO25" s="34">
        <f t="shared" si="18"/>
        <v>0</v>
      </c>
      <c r="AP25" s="34">
        <f t="shared" si="22"/>
        <v>0</v>
      </c>
      <c r="AQ25" s="34">
        <f t="shared" si="19"/>
        <v>0</v>
      </c>
    </row>
    <row r="26" spans="1:43">
      <c r="A26" s="304" t="s">
        <v>437</v>
      </c>
      <c r="B26" s="112">
        <f t="shared" si="0"/>
        <v>0</v>
      </c>
      <c r="C26" s="112">
        <f t="shared" si="1"/>
        <v>0</v>
      </c>
      <c r="D26" s="303">
        <f t="shared" si="2"/>
        <v>0</v>
      </c>
      <c r="E26" s="304" t="s">
        <v>437</v>
      </c>
      <c r="F26" s="34">
        <f t="shared" si="3"/>
        <v>0</v>
      </c>
      <c r="G26" s="34">
        <f t="shared" si="4"/>
        <v>0</v>
      </c>
      <c r="H26" s="34">
        <f t="shared" si="5"/>
        <v>0</v>
      </c>
      <c r="I26" s="31"/>
      <c r="J26" s="304" t="s">
        <v>437</v>
      </c>
      <c r="K26" s="34">
        <f t="shared" si="6"/>
        <v>0</v>
      </c>
      <c r="L26" s="34">
        <f t="shared" si="26"/>
        <v>0</v>
      </c>
      <c r="M26" s="34">
        <f t="shared" si="7"/>
        <v>0</v>
      </c>
      <c r="O26" s="304" t="s">
        <v>437</v>
      </c>
      <c r="P26" s="34">
        <f t="shared" si="8"/>
        <v>0</v>
      </c>
      <c r="Q26" s="34">
        <f t="shared" si="23"/>
        <v>0</v>
      </c>
      <c r="R26" s="34">
        <f t="shared" si="9"/>
        <v>0</v>
      </c>
      <c r="T26" s="304" t="s">
        <v>437</v>
      </c>
      <c r="U26" s="34">
        <f t="shared" si="10"/>
        <v>0</v>
      </c>
      <c r="V26" s="34">
        <f t="shared" si="24"/>
        <v>0</v>
      </c>
      <c r="W26" s="34">
        <f t="shared" si="11"/>
        <v>0</v>
      </c>
      <c r="Y26" s="304" t="s">
        <v>437</v>
      </c>
      <c r="Z26" s="34">
        <f t="shared" si="12"/>
        <v>0</v>
      </c>
      <c r="AA26" s="34">
        <f t="shared" si="25"/>
        <v>0</v>
      </c>
      <c r="AB26" s="34">
        <f t="shared" si="13"/>
        <v>0</v>
      </c>
      <c r="AD26" s="304" t="s">
        <v>437</v>
      </c>
      <c r="AE26" s="34">
        <f t="shared" si="14"/>
        <v>0</v>
      </c>
      <c r="AF26" s="34">
        <f t="shared" si="20"/>
        <v>0</v>
      </c>
      <c r="AG26" s="34">
        <f t="shared" si="15"/>
        <v>0</v>
      </c>
      <c r="AI26" s="304" t="s">
        <v>437</v>
      </c>
      <c r="AJ26" s="34">
        <f t="shared" si="16"/>
        <v>0</v>
      </c>
      <c r="AK26" s="34">
        <f t="shared" si="21"/>
        <v>0</v>
      </c>
      <c r="AL26" s="34">
        <f t="shared" si="17"/>
        <v>0</v>
      </c>
      <c r="AN26" s="304" t="s">
        <v>437</v>
      </c>
      <c r="AO26" s="34">
        <f t="shared" si="18"/>
        <v>0</v>
      </c>
      <c r="AP26" s="34">
        <f t="shared" si="22"/>
        <v>0</v>
      </c>
      <c r="AQ26" s="34">
        <f t="shared" si="19"/>
        <v>0</v>
      </c>
    </row>
    <row r="27" spans="1:43">
      <c r="A27" s="304" t="s">
        <v>438</v>
      </c>
      <c r="B27" s="112">
        <f t="shared" si="0"/>
        <v>0</v>
      </c>
      <c r="C27" s="112">
        <f t="shared" si="1"/>
        <v>0</v>
      </c>
      <c r="D27" s="303">
        <f t="shared" si="2"/>
        <v>0</v>
      </c>
      <c r="E27" s="304" t="s">
        <v>438</v>
      </c>
      <c r="F27" s="34">
        <f t="shared" si="3"/>
        <v>0</v>
      </c>
      <c r="G27" s="34">
        <f t="shared" si="4"/>
        <v>0</v>
      </c>
      <c r="H27" s="34">
        <f t="shared" si="5"/>
        <v>0</v>
      </c>
      <c r="I27" s="31"/>
      <c r="J27" s="304" t="s">
        <v>438</v>
      </c>
      <c r="K27" s="34">
        <f t="shared" si="6"/>
        <v>0</v>
      </c>
      <c r="L27" s="34">
        <f t="shared" si="26"/>
        <v>0</v>
      </c>
      <c r="M27" s="34">
        <f t="shared" si="7"/>
        <v>0</v>
      </c>
      <c r="O27" s="304" t="s">
        <v>438</v>
      </c>
      <c r="P27" s="34">
        <f t="shared" si="8"/>
        <v>0</v>
      </c>
      <c r="Q27" s="34">
        <f t="shared" si="23"/>
        <v>0</v>
      </c>
      <c r="R27" s="34">
        <f t="shared" si="9"/>
        <v>0</v>
      </c>
      <c r="T27" s="304" t="s">
        <v>438</v>
      </c>
      <c r="U27" s="34">
        <f t="shared" si="10"/>
        <v>0</v>
      </c>
      <c r="V27" s="34">
        <f t="shared" si="24"/>
        <v>0</v>
      </c>
      <c r="W27" s="34">
        <f t="shared" si="11"/>
        <v>0</v>
      </c>
      <c r="Y27" s="304" t="s">
        <v>438</v>
      </c>
      <c r="Z27" s="34">
        <f t="shared" si="12"/>
        <v>0</v>
      </c>
      <c r="AA27" s="34">
        <f t="shared" si="25"/>
        <v>0</v>
      </c>
      <c r="AB27" s="34">
        <f t="shared" si="13"/>
        <v>0</v>
      </c>
      <c r="AD27" s="304" t="s">
        <v>438</v>
      </c>
      <c r="AE27" s="34">
        <f t="shared" si="14"/>
        <v>0</v>
      </c>
      <c r="AF27" s="34">
        <f t="shared" si="20"/>
        <v>0</v>
      </c>
      <c r="AG27" s="34">
        <f t="shared" si="15"/>
        <v>0</v>
      </c>
      <c r="AI27" s="304" t="s">
        <v>438</v>
      </c>
      <c r="AJ27" s="34">
        <f t="shared" si="16"/>
        <v>0</v>
      </c>
      <c r="AK27" s="34">
        <f t="shared" si="21"/>
        <v>0</v>
      </c>
      <c r="AL27" s="34">
        <f t="shared" si="17"/>
        <v>0</v>
      </c>
      <c r="AN27" s="304" t="s">
        <v>438</v>
      </c>
      <c r="AO27" s="34">
        <f t="shared" si="18"/>
        <v>0</v>
      </c>
      <c r="AP27" s="34">
        <f t="shared" si="22"/>
        <v>0</v>
      </c>
      <c r="AQ27" s="34">
        <f t="shared" si="19"/>
        <v>0</v>
      </c>
    </row>
    <row r="28" spans="1:43">
      <c r="A28" s="304" t="s">
        <v>439</v>
      </c>
      <c r="B28" s="112">
        <f t="shared" si="0"/>
        <v>0</v>
      </c>
      <c r="C28" s="112">
        <f t="shared" si="1"/>
        <v>0</v>
      </c>
      <c r="D28" s="303">
        <f t="shared" si="2"/>
        <v>0</v>
      </c>
      <c r="E28" s="304" t="s">
        <v>439</v>
      </c>
      <c r="F28" s="34">
        <f t="shared" si="3"/>
        <v>0</v>
      </c>
      <c r="G28" s="34">
        <f t="shared" si="4"/>
        <v>0</v>
      </c>
      <c r="H28" s="34">
        <f t="shared" si="5"/>
        <v>0</v>
      </c>
      <c r="I28" s="31"/>
      <c r="J28" s="304" t="s">
        <v>439</v>
      </c>
      <c r="K28" s="34">
        <f t="shared" si="6"/>
        <v>0</v>
      </c>
      <c r="L28" s="34">
        <f t="shared" si="26"/>
        <v>0</v>
      </c>
      <c r="M28" s="34">
        <f t="shared" si="7"/>
        <v>0</v>
      </c>
      <c r="O28" s="304" t="s">
        <v>439</v>
      </c>
      <c r="P28" s="34">
        <f t="shared" si="8"/>
        <v>0</v>
      </c>
      <c r="Q28" s="34">
        <f t="shared" si="23"/>
        <v>0</v>
      </c>
      <c r="R28" s="34">
        <f t="shared" si="9"/>
        <v>0</v>
      </c>
      <c r="T28" s="304" t="s">
        <v>439</v>
      </c>
      <c r="U28" s="34">
        <f t="shared" si="10"/>
        <v>0</v>
      </c>
      <c r="V28" s="34">
        <f t="shared" si="24"/>
        <v>0</v>
      </c>
      <c r="W28" s="34">
        <f t="shared" si="11"/>
        <v>0</v>
      </c>
      <c r="Y28" s="304" t="s">
        <v>439</v>
      </c>
      <c r="Z28" s="34">
        <f t="shared" si="12"/>
        <v>0</v>
      </c>
      <c r="AA28" s="34">
        <f t="shared" si="25"/>
        <v>0</v>
      </c>
      <c r="AB28" s="34">
        <f t="shared" si="13"/>
        <v>0</v>
      </c>
      <c r="AD28" s="304" t="s">
        <v>439</v>
      </c>
      <c r="AE28" s="34">
        <f t="shared" si="14"/>
        <v>0</v>
      </c>
      <c r="AF28" s="34">
        <f t="shared" si="20"/>
        <v>0</v>
      </c>
      <c r="AG28" s="34">
        <f t="shared" si="15"/>
        <v>0</v>
      </c>
      <c r="AI28" s="304" t="s">
        <v>439</v>
      </c>
      <c r="AJ28" s="34">
        <f t="shared" si="16"/>
        <v>0</v>
      </c>
      <c r="AK28" s="34">
        <f t="shared" si="21"/>
        <v>0</v>
      </c>
      <c r="AL28" s="34">
        <f t="shared" si="17"/>
        <v>0</v>
      </c>
      <c r="AN28" s="304" t="s">
        <v>439</v>
      </c>
      <c r="AO28" s="34">
        <f t="shared" si="18"/>
        <v>0</v>
      </c>
      <c r="AP28" s="34">
        <f t="shared" si="22"/>
        <v>0</v>
      </c>
      <c r="AQ28" s="34">
        <f t="shared" si="19"/>
        <v>0</v>
      </c>
    </row>
    <row r="29" spans="1:43">
      <c r="A29" s="304" t="s">
        <v>440</v>
      </c>
      <c r="B29" s="112">
        <f t="shared" si="0"/>
        <v>0</v>
      </c>
      <c r="C29" s="112">
        <f t="shared" si="1"/>
        <v>0</v>
      </c>
      <c r="D29" s="303">
        <f t="shared" si="2"/>
        <v>0</v>
      </c>
      <c r="E29" s="304" t="s">
        <v>440</v>
      </c>
      <c r="F29" s="34">
        <f t="shared" si="3"/>
        <v>0</v>
      </c>
      <c r="G29" s="34">
        <f t="shared" si="4"/>
        <v>0</v>
      </c>
      <c r="H29" s="34">
        <f t="shared" si="5"/>
        <v>0</v>
      </c>
      <c r="I29" s="31"/>
      <c r="J29" s="304" t="s">
        <v>440</v>
      </c>
      <c r="K29" s="34">
        <f t="shared" si="6"/>
        <v>0</v>
      </c>
      <c r="L29" s="34">
        <f t="shared" si="26"/>
        <v>0</v>
      </c>
      <c r="M29" s="34">
        <f t="shared" si="7"/>
        <v>0</v>
      </c>
      <c r="O29" s="304" t="s">
        <v>440</v>
      </c>
      <c r="P29" s="34">
        <f t="shared" si="8"/>
        <v>0</v>
      </c>
      <c r="Q29" s="34">
        <f t="shared" si="23"/>
        <v>0</v>
      </c>
      <c r="R29" s="34">
        <f t="shared" si="9"/>
        <v>0</v>
      </c>
      <c r="T29" s="304" t="s">
        <v>440</v>
      </c>
      <c r="U29" s="34">
        <f t="shared" si="10"/>
        <v>0</v>
      </c>
      <c r="V29" s="34">
        <f t="shared" si="24"/>
        <v>0</v>
      </c>
      <c r="W29" s="34">
        <f t="shared" si="11"/>
        <v>0</v>
      </c>
      <c r="Y29" s="304" t="s">
        <v>440</v>
      </c>
      <c r="Z29" s="34">
        <f t="shared" si="12"/>
        <v>0</v>
      </c>
      <c r="AA29" s="34">
        <f t="shared" si="25"/>
        <v>0</v>
      </c>
      <c r="AB29" s="34">
        <f t="shared" si="13"/>
        <v>0</v>
      </c>
      <c r="AD29" s="304" t="s">
        <v>440</v>
      </c>
      <c r="AE29" s="34">
        <f t="shared" si="14"/>
        <v>0</v>
      </c>
      <c r="AF29" s="34">
        <f t="shared" si="20"/>
        <v>0</v>
      </c>
      <c r="AG29" s="34">
        <f t="shared" si="15"/>
        <v>0</v>
      </c>
      <c r="AI29" s="304" t="s">
        <v>440</v>
      </c>
      <c r="AJ29" s="34">
        <f t="shared" si="16"/>
        <v>0</v>
      </c>
      <c r="AK29" s="34">
        <f t="shared" si="21"/>
        <v>0</v>
      </c>
      <c r="AL29" s="34">
        <f t="shared" si="17"/>
        <v>0</v>
      </c>
      <c r="AN29" s="304" t="s">
        <v>440</v>
      </c>
      <c r="AO29" s="34">
        <f t="shared" si="18"/>
        <v>0</v>
      </c>
      <c r="AP29" s="34">
        <f t="shared" si="22"/>
        <v>0</v>
      </c>
      <c r="AQ29" s="34">
        <f t="shared" si="19"/>
        <v>0</v>
      </c>
    </row>
    <row r="30" spans="1:43">
      <c r="A30" s="304" t="s">
        <v>441</v>
      </c>
      <c r="B30" s="112">
        <f t="shared" si="0"/>
        <v>0</v>
      </c>
      <c r="C30" s="112">
        <f t="shared" si="1"/>
        <v>0</v>
      </c>
      <c r="D30" s="303">
        <f t="shared" si="2"/>
        <v>0</v>
      </c>
      <c r="E30" s="304" t="s">
        <v>441</v>
      </c>
      <c r="F30" s="34">
        <f t="shared" si="3"/>
        <v>0</v>
      </c>
      <c r="G30" s="34">
        <f t="shared" si="4"/>
        <v>0</v>
      </c>
      <c r="H30" s="34">
        <f t="shared" si="5"/>
        <v>0</v>
      </c>
      <c r="I30" s="31"/>
      <c r="J30" s="304" t="s">
        <v>441</v>
      </c>
      <c r="K30" s="34">
        <f t="shared" si="6"/>
        <v>0</v>
      </c>
      <c r="L30" s="34">
        <f t="shared" si="26"/>
        <v>0</v>
      </c>
      <c r="M30" s="34">
        <f t="shared" si="7"/>
        <v>0</v>
      </c>
      <c r="O30" s="304" t="s">
        <v>441</v>
      </c>
      <c r="P30" s="34">
        <f t="shared" si="8"/>
        <v>0</v>
      </c>
      <c r="Q30" s="34">
        <f t="shared" si="23"/>
        <v>0</v>
      </c>
      <c r="R30" s="34">
        <f t="shared" si="9"/>
        <v>0</v>
      </c>
      <c r="T30" s="304" t="s">
        <v>441</v>
      </c>
      <c r="U30" s="34">
        <f t="shared" si="10"/>
        <v>0</v>
      </c>
      <c r="V30" s="34">
        <f t="shared" si="24"/>
        <v>0</v>
      </c>
      <c r="W30" s="34">
        <f t="shared" si="11"/>
        <v>0</v>
      </c>
      <c r="Y30" s="304" t="s">
        <v>441</v>
      </c>
      <c r="Z30" s="34">
        <f t="shared" si="12"/>
        <v>0</v>
      </c>
      <c r="AA30" s="34">
        <f t="shared" si="25"/>
        <v>0</v>
      </c>
      <c r="AB30" s="34">
        <f t="shared" si="13"/>
        <v>0</v>
      </c>
      <c r="AD30" s="304" t="s">
        <v>441</v>
      </c>
      <c r="AE30" s="34">
        <f t="shared" si="14"/>
        <v>0</v>
      </c>
      <c r="AF30" s="34">
        <f t="shared" si="20"/>
        <v>0</v>
      </c>
      <c r="AG30" s="34">
        <f t="shared" si="15"/>
        <v>0</v>
      </c>
      <c r="AI30" s="304" t="s">
        <v>441</v>
      </c>
      <c r="AJ30" s="34">
        <f t="shared" si="16"/>
        <v>0</v>
      </c>
      <c r="AK30" s="34">
        <f t="shared" si="21"/>
        <v>0</v>
      </c>
      <c r="AL30" s="34">
        <f t="shared" si="17"/>
        <v>0</v>
      </c>
      <c r="AN30" s="304" t="s">
        <v>441</v>
      </c>
      <c r="AO30" s="34">
        <f t="shared" si="18"/>
        <v>0</v>
      </c>
      <c r="AP30" s="34">
        <f t="shared" si="22"/>
        <v>0</v>
      </c>
      <c r="AQ30" s="34">
        <f t="shared" si="19"/>
        <v>0</v>
      </c>
    </row>
    <row r="31" spans="1:43">
      <c r="A31" s="304" t="s">
        <v>442</v>
      </c>
      <c r="B31" s="112">
        <f t="shared" si="0"/>
        <v>0</v>
      </c>
      <c r="C31" s="112">
        <f t="shared" si="1"/>
        <v>0</v>
      </c>
      <c r="D31" s="303">
        <f t="shared" si="2"/>
        <v>0</v>
      </c>
      <c r="E31" s="304" t="s">
        <v>442</v>
      </c>
      <c r="F31" s="34">
        <f t="shared" si="3"/>
        <v>0</v>
      </c>
      <c r="G31" s="34">
        <f t="shared" si="4"/>
        <v>0</v>
      </c>
      <c r="H31" s="34">
        <f t="shared" si="5"/>
        <v>0</v>
      </c>
      <c r="I31" s="31"/>
      <c r="J31" s="304" t="s">
        <v>442</v>
      </c>
      <c r="K31" s="34">
        <f t="shared" si="6"/>
        <v>0</v>
      </c>
      <c r="L31" s="34">
        <f t="shared" si="26"/>
        <v>0</v>
      </c>
      <c r="M31" s="34">
        <f t="shared" si="7"/>
        <v>0</v>
      </c>
      <c r="O31" s="304" t="s">
        <v>442</v>
      </c>
      <c r="P31" s="34">
        <f t="shared" si="8"/>
        <v>0</v>
      </c>
      <c r="Q31" s="34">
        <f t="shared" si="23"/>
        <v>0</v>
      </c>
      <c r="R31" s="34">
        <f t="shared" si="9"/>
        <v>0</v>
      </c>
      <c r="T31" s="304" t="s">
        <v>442</v>
      </c>
      <c r="U31" s="34">
        <f t="shared" si="10"/>
        <v>0</v>
      </c>
      <c r="V31" s="34">
        <f t="shared" si="24"/>
        <v>0</v>
      </c>
      <c r="W31" s="34">
        <f t="shared" si="11"/>
        <v>0</v>
      </c>
      <c r="Y31" s="304" t="s">
        <v>442</v>
      </c>
      <c r="Z31" s="34">
        <f t="shared" si="12"/>
        <v>0</v>
      </c>
      <c r="AA31" s="34">
        <f t="shared" si="25"/>
        <v>0</v>
      </c>
      <c r="AB31" s="34">
        <f t="shared" si="13"/>
        <v>0</v>
      </c>
      <c r="AD31" s="304" t="s">
        <v>442</v>
      </c>
      <c r="AE31" s="34">
        <f t="shared" si="14"/>
        <v>0</v>
      </c>
      <c r="AF31" s="34">
        <f t="shared" si="20"/>
        <v>0</v>
      </c>
      <c r="AG31" s="34">
        <f t="shared" si="15"/>
        <v>0</v>
      </c>
      <c r="AI31" s="304" t="s">
        <v>442</v>
      </c>
      <c r="AJ31" s="34">
        <f t="shared" si="16"/>
        <v>0</v>
      </c>
      <c r="AK31" s="34">
        <f t="shared" si="21"/>
        <v>0</v>
      </c>
      <c r="AL31" s="34">
        <f t="shared" si="17"/>
        <v>0</v>
      </c>
      <c r="AN31" s="304" t="s">
        <v>442</v>
      </c>
      <c r="AO31" s="34">
        <f t="shared" si="18"/>
        <v>0</v>
      </c>
      <c r="AP31" s="34">
        <f t="shared" si="22"/>
        <v>0</v>
      </c>
      <c r="AQ31" s="34">
        <f t="shared" si="19"/>
        <v>0</v>
      </c>
    </row>
    <row r="32" spans="1:43">
      <c r="A32" s="304" t="s">
        <v>443</v>
      </c>
      <c r="B32" s="112">
        <f t="shared" si="0"/>
        <v>0</v>
      </c>
      <c r="C32" s="112">
        <f t="shared" si="1"/>
        <v>0</v>
      </c>
      <c r="D32" s="303">
        <f t="shared" si="2"/>
        <v>0</v>
      </c>
      <c r="E32" s="304" t="s">
        <v>443</v>
      </c>
      <c r="F32" s="34">
        <f t="shared" si="3"/>
        <v>0</v>
      </c>
      <c r="G32" s="34">
        <f t="shared" si="4"/>
        <v>0</v>
      </c>
      <c r="H32" s="34">
        <f t="shared" si="5"/>
        <v>0</v>
      </c>
      <c r="I32" s="31"/>
      <c r="J32" s="304" t="s">
        <v>443</v>
      </c>
      <c r="K32" s="34">
        <f t="shared" si="6"/>
        <v>0</v>
      </c>
      <c r="L32" s="34">
        <f t="shared" si="26"/>
        <v>0</v>
      </c>
      <c r="M32" s="34">
        <f t="shared" si="7"/>
        <v>0</v>
      </c>
      <c r="O32" s="304" t="s">
        <v>443</v>
      </c>
      <c r="P32" s="34">
        <f t="shared" si="8"/>
        <v>0</v>
      </c>
      <c r="Q32" s="34">
        <f t="shared" si="23"/>
        <v>0</v>
      </c>
      <c r="R32" s="34">
        <f t="shared" si="9"/>
        <v>0</v>
      </c>
      <c r="T32" s="304" t="s">
        <v>443</v>
      </c>
      <c r="U32" s="34">
        <f t="shared" si="10"/>
        <v>0</v>
      </c>
      <c r="V32" s="34">
        <f t="shared" si="24"/>
        <v>0</v>
      </c>
      <c r="W32" s="34">
        <f t="shared" si="11"/>
        <v>0</v>
      </c>
      <c r="Y32" s="304" t="s">
        <v>443</v>
      </c>
      <c r="Z32" s="34">
        <f t="shared" si="12"/>
        <v>0</v>
      </c>
      <c r="AA32" s="34">
        <f t="shared" si="25"/>
        <v>0</v>
      </c>
      <c r="AB32" s="34">
        <f t="shared" si="13"/>
        <v>0</v>
      </c>
      <c r="AD32" s="304" t="s">
        <v>443</v>
      </c>
      <c r="AE32" s="34">
        <f t="shared" si="14"/>
        <v>0</v>
      </c>
      <c r="AF32" s="34">
        <f t="shared" si="20"/>
        <v>0</v>
      </c>
      <c r="AG32" s="34">
        <f t="shared" si="15"/>
        <v>0</v>
      </c>
      <c r="AI32" s="304" t="s">
        <v>443</v>
      </c>
      <c r="AJ32" s="34">
        <f t="shared" si="16"/>
        <v>0</v>
      </c>
      <c r="AK32" s="34">
        <f t="shared" si="21"/>
        <v>0</v>
      </c>
      <c r="AL32" s="34">
        <f t="shared" si="17"/>
        <v>0</v>
      </c>
      <c r="AN32" s="304" t="s">
        <v>443</v>
      </c>
      <c r="AO32" s="34">
        <f t="shared" si="18"/>
        <v>0</v>
      </c>
      <c r="AP32" s="34">
        <f t="shared" si="22"/>
        <v>0</v>
      </c>
      <c r="AQ32" s="34">
        <f t="shared" si="19"/>
        <v>0</v>
      </c>
    </row>
    <row r="33" spans="1:43">
      <c r="A33" s="304" t="s">
        <v>444</v>
      </c>
      <c r="B33" s="112">
        <f t="shared" si="0"/>
        <v>0</v>
      </c>
      <c r="C33" s="112">
        <f t="shared" si="1"/>
        <v>0</v>
      </c>
      <c r="D33" s="303">
        <f t="shared" si="2"/>
        <v>0</v>
      </c>
      <c r="E33" s="304" t="s">
        <v>444</v>
      </c>
      <c r="F33" s="34">
        <f t="shared" si="3"/>
        <v>0</v>
      </c>
      <c r="G33" s="34">
        <f t="shared" si="4"/>
        <v>0</v>
      </c>
      <c r="H33" s="34">
        <f t="shared" si="5"/>
        <v>0</v>
      </c>
      <c r="I33" s="31"/>
      <c r="J33" s="304" t="s">
        <v>444</v>
      </c>
      <c r="K33" s="34">
        <f t="shared" si="6"/>
        <v>0</v>
      </c>
      <c r="L33" s="34">
        <f t="shared" si="26"/>
        <v>0</v>
      </c>
      <c r="M33" s="34">
        <f t="shared" si="7"/>
        <v>0</v>
      </c>
      <c r="O33" s="304" t="s">
        <v>444</v>
      </c>
      <c r="P33" s="34">
        <f t="shared" si="8"/>
        <v>0</v>
      </c>
      <c r="Q33" s="34">
        <f t="shared" si="23"/>
        <v>0</v>
      </c>
      <c r="R33" s="34">
        <f t="shared" si="9"/>
        <v>0</v>
      </c>
      <c r="T33" s="304" t="s">
        <v>444</v>
      </c>
      <c r="U33" s="34">
        <f t="shared" si="10"/>
        <v>0</v>
      </c>
      <c r="V33" s="34">
        <f t="shared" si="24"/>
        <v>0</v>
      </c>
      <c r="W33" s="34">
        <f t="shared" si="11"/>
        <v>0</v>
      </c>
      <c r="Y33" s="304" t="s">
        <v>444</v>
      </c>
      <c r="Z33" s="34">
        <f t="shared" si="12"/>
        <v>0</v>
      </c>
      <c r="AA33" s="34">
        <f t="shared" si="25"/>
        <v>0</v>
      </c>
      <c r="AB33" s="34">
        <f t="shared" si="13"/>
        <v>0</v>
      </c>
      <c r="AD33" s="304" t="s">
        <v>444</v>
      </c>
      <c r="AE33" s="34">
        <f t="shared" si="14"/>
        <v>0</v>
      </c>
      <c r="AF33" s="34">
        <f t="shared" si="20"/>
        <v>0</v>
      </c>
      <c r="AG33" s="34">
        <f t="shared" si="15"/>
        <v>0</v>
      </c>
      <c r="AI33" s="304" t="s">
        <v>444</v>
      </c>
      <c r="AJ33" s="34">
        <f t="shared" si="16"/>
        <v>0</v>
      </c>
      <c r="AK33" s="34">
        <f t="shared" si="21"/>
        <v>0</v>
      </c>
      <c r="AL33" s="34">
        <f t="shared" si="17"/>
        <v>0</v>
      </c>
      <c r="AN33" s="304" t="s">
        <v>444</v>
      </c>
      <c r="AO33" s="34">
        <f t="shared" si="18"/>
        <v>0</v>
      </c>
      <c r="AP33" s="34">
        <f t="shared" si="22"/>
        <v>0</v>
      </c>
      <c r="AQ33" s="34">
        <f t="shared" si="19"/>
        <v>0</v>
      </c>
    </row>
    <row r="34" spans="1:43">
      <c r="A34" s="304" t="s">
        <v>445</v>
      </c>
      <c r="B34" s="112">
        <f t="shared" si="0"/>
        <v>0</v>
      </c>
      <c r="C34" s="112">
        <f t="shared" si="1"/>
        <v>0</v>
      </c>
      <c r="D34" s="303">
        <f t="shared" si="2"/>
        <v>0</v>
      </c>
      <c r="E34" s="304" t="s">
        <v>445</v>
      </c>
      <c r="F34" s="34">
        <f t="shared" si="3"/>
        <v>0</v>
      </c>
      <c r="G34" s="34">
        <f t="shared" si="4"/>
        <v>0</v>
      </c>
      <c r="H34" s="34">
        <f t="shared" si="5"/>
        <v>0</v>
      </c>
      <c r="I34" s="31"/>
      <c r="J34" s="304" t="s">
        <v>445</v>
      </c>
      <c r="K34" s="34">
        <f t="shared" si="6"/>
        <v>0</v>
      </c>
      <c r="L34" s="34">
        <f t="shared" si="26"/>
        <v>0</v>
      </c>
      <c r="M34" s="34">
        <f t="shared" si="7"/>
        <v>0</v>
      </c>
      <c r="O34" s="304" t="s">
        <v>445</v>
      </c>
      <c r="P34" s="34">
        <f t="shared" si="8"/>
        <v>0</v>
      </c>
      <c r="Q34" s="34">
        <f t="shared" si="23"/>
        <v>0</v>
      </c>
      <c r="R34" s="34">
        <f t="shared" si="9"/>
        <v>0</v>
      </c>
      <c r="T34" s="304" t="s">
        <v>445</v>
      </c>
      <c r="U34" s="34">
        <f t="shared" si="10"/>
        <v>0</v>
      </c>
      <c r="V34" s="34">
        <f t="shared" si="24"/>
        <v>0</v>
      </c>
      <c r="W34" s="34">
        <f t="shared" si="11"/>
        <v>0</v>
      </c>
      <c r="Y34" s="304" t="s">
        <v>445</v>
      </c>
      <c r="Z34" s="34">
        <f t="shared" si="12"/>
        <v>0</v>
      </c>
      <c r="AA34" s="34">
        <f t="shared" si="25"/>
        <v>0</v>
      </c>
      <c r="AB34" s="34">
        <f t="shared" si="13"/>
        <v>0</v>
      </c>
      <c r="AD34" s="304" t="s">
        <v>445</v>
      </c>
      <c r="AE34" s="34">
        <f t="shared" si="14"/>
        <v>0</v>
      </c>
      <c r="AF34" s="34">
        <f>IF($AE$10="N",$AE$9-AE34,0)</f>
        <v>0</v>
      </c>
      <c r="AG34" s="34">
        <f t="shared" si="15"/>
        <v>0</v>
      </c>
      <c r="AI34" s="304" t="s">
        <v>445</v>
      </c>
      <c r="AJ34" s="34">
        <f t="shared" si="16"/>
        <v>0</v>
      </c>
      <c r="AK34" s="34">
        <f t="shared" si="21"/>
        <v>0</v>
      </c>
      <c r="AL34" s="34">
        <f t="shared" si="17"/>
        <v>0</v>
      </c>
      <c r="AN34" s="304" t="s">
        <v>445</v>
      </c>
      <c r="AO34" s="34">
        <f t="shared" si="18"/>
        <v>0</v>
      </c>
      <c r="AP34" s="34">
        <f t="shared" si="22"/>
        <v>0</v>
      </c>
      <c r="AQ34" s="34">
        <f t="shared" si="19"/>
        <v>0</v>
      </c>
    </row>
    <row r="35" spans="1:43">
      <c r="A35" s="304" t="s">
        <v>446</v>
      </c>
      <c r="B35" s="112">
        <f t="shared" si="0"/>
        <v>0</v>
      </c>
      <c r="C35" s="112">
        <f t="shared" si="1"/>
        <v>0</v>
      </c>
      <c r="D35" s="303">
        <f t="shared" si="2"/>
        <v>0</v>
      </c>
      <c r="E35" s="304" t="s">
        <v>446</v>
      </c>
      <c r="F35" s="34">
        <f t="shared" si="3"/>
        <v>0</v>
      </c>
      <c r="G35" s="34">
        <f t="shared" si="4"/>
        <v>0</v>
      </c>
      <c r="H35" s="34">
        <f t="shared" si="5"/>
        <v>0</v>
      </c>
      <c r="I35" s="31"/>
      <c r="J35" s="304" t="s">
        <v>446</v>
      </c>
      <c r="K35" s="34">
        <f t="shared" si="6"/>
        <v>0</v>
      </c>
      <c r="L35" s="34">
        <f t="shared" si="26"/>
        <v>0</v>
      </c>
      <c r="M35" s="34">
        <f t="shared" si="7"/>
        <v>0</v>
      </c>
      <c r="O35" s="304" t="s">
        <v>446</v>
      </c>
      <c r="P35" s="34">
        <f t="shared" si="8"/>
        <v>0</v>
      </c>
      <c r="Q35" s="34">
        <f t="shared" si="23"/>
        <v>0</v>
      </c>
      <c r="R35" s="34">
        <f t="shared" si="9"/>
        <v>0</v>
      </c>
      <c r="T35" s="304" t="s">
        <v>446</v>
      </c>
      <c r="U35" s="34">
        <f t="shared" si="10"/>
        <v>0</v>
      </c>
      <c r="V35" s="34">
        <f t="shared" si="24"/>
        <v>0</v>
      </c>
      <c r="W35" s="34">
        <f t="shared" si="11"/>
        <v>0</v>
      </c>
      <c r="Y35" s="304" t="s">
        <v>446</v>
      </c>
      <c r="Z35" s="34">
        <f t="shared" si="12"/>
        <v>0</v>
      </c>
      <c r="AA35" s="34">
        <f t="shared" si="25"/>
        <v>0</v>
      </c>
      <c r="AB35" s="34">
        <f t="shared" si="13"/>
        <v>0</v>
      </c>
      <c r="AD35" s="304" t="s">
        <v>446</v>
      </c>
      <c r="AE35" s="34">
        <f t="shared" si="14"/>
        <v>0</v>
      </c>
      <c r="AF35" s="34">
        <f t="shared" si="20"/>
        <v>0</v>
      </c>
      <c r="AG35" s="34">
        <f t="shared" si="15"/>
        <v>0</v>
      </c>
      <c r="AI35" s="304" t="s">
        <v>446</v>
      </c>
      <c r="AJ35" s="34">
        <f t="shared" si="16"/>
        <v>0</v>
      </c>
      <c r="AK35" s="34">
        <f t="shared" si="21"/>
        <v>0</v>
      </c>
      <c r="AL35" s="34">
        <f t="shared" si="17"/>
        <v>0</v>
      </c>
      <c r="AN35" s="304" t="s">
        <v>446</v>
      </c>
      <c r="AO35" s="34">
        <f t="shared" si="18"/>
        <v>0</v>
      </c>
      <c r="AP35" s="34">
        <f t="shared" si="22"/>
        <v>0</v>
      </c>
      <c r="AQ35" s="34">
        <f t="shared" si="19"/>
        <v>0</v>
      </c>
    </row>
    <row r="36" spans="1:43">
      <c r="A36" s="304" t="s">
        <v>447</v>
      </c>
      <c r="B36" s="112">
        <f t="shared" si="0"/>
        <v>0</v>
      </c>
      <c r="C36" s="112">
        <f t="shared" si="1"/>
        <v>0</v>
      </c>
      <c r="D36" s="303">
        <f t="shared" si="2"/>
        <v>0</v>
      </c>
      <c r="E36" s="304" t="s">
        <v>447</v>
      </c>
      <c r="F36" s="34">
        <f t="shared" si="3"/>
        <v>0</v>
      </c>
      <c r="G36" s="34">
        <f t="shared" si="4"/>
        <v>0</v>
      </c>
      <c r="H36" s="34">
        <f t="shared" si="5"/>
        <v>0</v>
      </c>
      <c r="I36" s="31"/>
      <c r="J36" s="304" t="s">
        <v>447</v>
      </c>
      <c r="K36" s="34">
        <f t="shared" si="6"/>
        <v>0</v>
      </c>
      <c r="L36" s="34">
        <f t="shared" si="26"/>
        <v>0</v>
      </c>
      <c r="M36" s="34">
        <f t="shared" si="7"/>
        <v>0</v>
      </c>
      <c r="O36" s="304" t="s">
        <v>447</v>
      </c>
      <c r="P36" s="34">
        <f t="shared" si="8"/>
        <v>0</v>
      </c>
      <c r="Q36" s="34">
        <f t="shared" si="23"/>
        <v>0</v>
      </c>
      <c r="R36" s="34">
        <f t="shared" si="9"/>
        <v>0</v>
      </c>
      <c r="T36" s="304" t="s">
        <v>447</v>
      </c>
      <c r="U36" s="34">
        <f t="shared" si="10"/>
        <v>0</v>
      </c>
      <c r="V36" s="34">
        <f t="shared" si="24"/>
        <v>0</v>
      </c>
      <c r="W36" s="34">
        <f t="shared" si="11"/>
        <v>0</v>
      </c>
      <c r="Y36" s="304" t="s">
        <v>447</v>
      </c>
      <c r="Z36" s="34">
        <f t="shared" si="12"/>
        <v>0</v>
      </c>
      <c r="AA36" s="34">
        <f t="shared" si="25"/>
        <v>0</v>
      </c>
      <c r="AB36" s="34">
        <f t="shared" si="13"/>
        <v>0</v>
      </c>
      <c r="AD36" s="304" t="s">
        <v>447</v>
      </c>
      <c r="AE36" s="34">
        <f t="shared" si="14"/>
        <v>0</v>
      </c>
      <c r="AF36" s="34">
        <f t="shared" si="20"/>
        <v>0</v>
      </c>
      <c r="AG36" s="34">
        <f t="shared" si="15"/>
        <v>0</v>
      </c>
      <c r="AI36" s="304" t="s">
        <v>447</v>
      </c>
      <c r="AJ36" s="34">
        <f t="shared" si="16"/>
        <v>0</v>
      </c>
      <c r="AK36" s="34">
        <f t="shared" si="21"/>
        <v>0</v>
      </c>
      <c r="AL36" s="34">
        <f t="shared" si="17"/>
        <v>0</v>
      </c>
      <c r="AN36" s="304" t="s">
        <v>447</v>
      </c>
      <c r="AO36" s="34">
        <f t="shared" si="18"/>
        <v>0</v>
      </c>
      <c r="AP36" s="34">
        <f t="shared" si="22"/>
        <v>0</v>
      </c>
      <c r="AQ36" s="34">
        <f t="shared" si="19"/>
        <v>0</v>
      </c>
    </row>
    <row r="37" spans="1:43">
      <c r="A37" s="304" t="s">
        <v>448</v>
      </c>
      <c r="B37" s="112">
        <f t="shared" si="0"/>
        <v>0</v>
      </c>
      <c r="C37" s="112">
        <f t="shared" si="1"/>
        <v>0</v>
      </c>
      <c r="D37" s="303">
        <f t="shared" si="2"/>
        <v>0</v>
      </c>
      <c r="E37" s="304" t="s">
        <v>448</v>
      </c>
      <c r="F37" s="34">
        <f t="shared" si="3"/>
        <v>0</v>
      </c>
      <c r="G37" s="34">
        <f t="shared" si="4"/>
        <v>0</v>
      </c>
      <c r="H37" s="34">
        <f t="shared" si="5"/>
        <v>0</v>
      </c>
      <c r="I37" s="31"/>
      <c r="J37" s="304" t="s">
        <v>448</v>
      </c>
      <c r="K37" s="34">
        <f t="shared" si="6"/>
        <v>0</v>
      </c>
      <c r="L37" s="34">
        <f t="shared" si="26"/>
        <v>0</v>
      </c>
      <c r="M37" s="34">
        <f t="shared" si="7"/>
        <v>0</v>
      </c>
      <c r="O37" s="304" t="s">
        <v>448</v>
      </c>
      <c r="P37" s="34">
        <f t="shared" si="8"/>
        <v>0</v>
      </c>
      <c r="Q37" s="34">
        <f t="shared" si="23"/>
        <v>0</v>
      </c>
      <c r="R37" s="34">
        <f t="shared" si="9"/>
        <v>0</v>
      </c>
      <c r="T37" s="304" t="s">
        <v>448</v>
      </c>
      <c r="U37" s="34">
        <f t="shared" si="10"/>
        <v>0</v>
      </c>
      <c r="V37" s="34">
        <f t="shared" si="24"/>
        <v>0</v>
      </c>
      <c r="W37" s="34">
        <f t="shared" si="11"/>
        <v>0</v>
      </c>
      <c r="Y37" s="304" t="s">
        <v>448</v>
      </c>
      <c r="Z37" s="34">
        <f t="shared" si="12"/>
        <v>0</v>
      </c>
      <c r="AA37" s="34">
        <f t="shared" si="25"/>
        <v>0</v>
      </c>
      <c r="AB37" s="34">
        <f t="shared" si="13"/>
        <v>0</v>
      </c>
      <c r="AD37" s="304" t="s">
        <v>448</v>
      </c>
      <c r="AE37" s="34">
        <f t="shared" si="14"/>
        <v>0</v>
      </c>
      <c r="AF37" s="34">
        <f t="shared" si="20"/>
        <v>0</v>
      </c>
      <c r="AG37" s="34">
        <f t="shared" si="15"/>
        <v>0</v>
      </c>
      <c r="AI37" s="304" t="s">
        <v>448</v>
      </c>
      <c r="AJ37" s="34">
        <f t="shared" si="16"/>
        <v>0</v>
      </c>
      <c r="AK37" s="34">
        <f t="shared" si="21"/>
        <v>0</v>
      </c>
      <c r="AL37" s="34">
        <f t="shared" si="17"/>
        <v>0</v>
      </c>
      <c r="AN37" s="304" t="s">
        <v>448</v>
      </c>
      <c r="AO37" s="34">
        <f t="shared" si="18"/>
        <v>0</v>
      </c>
      <c r="AP37" s="34">
        <f t="shared" si="22"/>
        <v>0</v>
      </c>
      <c r="AQ37" s="34">
        <f t="shared" si="19"/>
        <v>0</v>
      </c>
    </row>
    <row r="38" spans="1:43">
      <c r="A38" s="304" t="s">
        <v>449</v>
      </c>
      <c r="B38" s="112">
        <f t="shared" si="0"/>
        <v>0</v>
      </c>
      <c r="C38" s="112">
        <f t="shared" si="1"/>
        <v>0</v>
      </c>
      <c r="D38" s="303">
        <f t="shared" si="2"/>
        <v>0</v>
      </c>
      <c r="E38" s="304" t="s">
        <v>449</v>
      </c>
      <c r="F38" s="34">
        <f t="shared" si="3"/>
        <v>0</v>
      </c>
      <c r="G38" s="34">
        <f t="shared" si="4"/>
        <v>0</v>
      </c>
      <c r="H38" s="34">
        <f t="shared" si="5"/>
        <v>0</v>
      </c>
      <c r="I38" s="31"/>
      <c r="J38" s="304" t="s">
        <v>449</v>
      </c>
      <c r="K38" s="34">
        <f t="shared" si="6"/>
        <v>0</v>
      </c>
      <c r="L38" s="34">
        <f t="shared" si="26"/>
        <v>0</v>
      </c>
      <c r="M38" s="34">
        <f t="shared" si="7"/>
        <v>0</v>
      </c>
      <c r="O38" s="304" t="s">
        <v>449</v>
      </c>
      <c r="P38" s="34">
        <f t="shared" si="8"/>
        <v>0</v>
      </c>
      <c r="Q38" s="34">
        <f t="shared" si="23"/>
        <v>0</v>
      </c>
      <c r="R38" s="34">
        <f t="shared" si="9"/>
        <v>0</v>
      </c>
      <c r="T38" s="304" t="s">
        <v>449</v>
      </c>
      <c r="U38" s="34">
        <f t="shared" si="10"/>
        <v>0</v>
      </c>
      <c r="V38" s="34">
        <f t="shared" si="24"/>
        <v>0</v>
      </c>
      <c r="W38" s="34">
        <f t="shared" si="11"/>
        <v>0</v>
      </c>
      <c r="Y38" s="304" t="s">
        <v>449</v>
      </c>
      <c r="Z38" s="34">
        <f t="shared" si="12"/>
        <v>0</v>
      </c>
      <c r="AA38" s="34">
        <f t="shared" si="25"/>
        <v>0</v>
      </c>
      <c r="AB38" s="34">
        <f t="shared" si="13"/>
        <v>0</v>
      </c>
      <c r="AD38" s="304" t="s">
        <v>449</v>
      </c>
      <c r="AE38" s="34">
        <f t="shared" si="14"/>
        <v>0</v>
      </c>
      <c r="AF38" s="34">
        <f t="shared" si="20"/>
        <v>0</v>
      </c>
      <c r="AG38" s="34">
        <f t="shared" si="15"/>
        <v>0</v>
      </c>
      <c r="AI38" s="304" t="s">
        <v>449</v>
      </c>
      <c r="AJ38" s="34">
        <f t="shared" si="16"/>
        <v>0</v>
      </c>
      <c r="AK38" s="34">
        <f t="shared" si="21"/>
        <v>0</v>
      </c>
      <c r="AL38" s="34">
        <f t="shared" si="17"/>
        <v>0</v>
      </c>
      <c r="AN38" s="304" t="s">
        <v>449</v>
      </c>
      <c r="AO38" s="34">
        <f t="shared" si="18"/>
        <v>0</v>
      </c>
      <c r="AP38" s="34">
        <f t="shared" si="22"/>
        <v>0</v>
      </c>
      <c r="AQ38" s="34">
        <f t="shared" si="19"/>
        <v>0</v>
      </c>
    </row>
    <row r="39" spans="1:43">
      <c r="A39" s="304" t="s">
        <v>450</v>
      </c>
      <c r="B39" s="112">
        <f t="shared" si="0"/>
        <v>0</v>
      </c>
      <c r="C39" s="112">
        <f t="shared" si="1"/>
        <v>0</v>
      </c>
      <c r="D39" s="303">
        <f t="shared" si="2"/>
        <v>0</v>
      </c>
      <c r="E39" s="304" t="s">
        <v>450</v>
      </c>
      <c r="F39" s="34">
        <f t="shared" si="3"/>
        <v>0</v>
      </c>
      <c r="G39" s="34">
        <f t="shared" si="4"/>
        <v>0</v>
      </c>
      <c r="H39" s="34">
        <f t="shared" si="5"/>
        <v>0</v>
      </c>
      <c r="I39" s="31"/>
      <c r="J39" s="304" t="s">
        <v>450</v>
      </c>
      <c r="K39" s="34">
        <f t="shared" si="6"/>
        <v>0</v>
      </c>
      <c r="L39" s="34">
        <f t="shared" si="26"/>
        <v>0</v>
      </c>
      <c r="M39" s="34">
        <f t="shared" si="7"/>
        <v>0</v>
      </c>
      <c r="O39" s="304" t="s">
        <v>450</v>
      </c>
      <c r="P39" s="34">
        <f t="shared" si="8"/>
        <v>0</v>
      </c>
      <c r="Q39" s="34">
        <f t="shared" si="23"/>
        <v>0</v>
      </c>
      <c r="R39" s="34">
        <f t="shared" si="9"/>
        <v>0</v>
      </c>
      <c r="T39" s="304" t="s">
        <v>450</v>
      </c>
      <c r="U39" s="34">
        <f t="shared" si="10"/>
        <v>0</v>
      </c>
      <c r="V39" s="34">
        <f t="shared" si="24"/>
        <v>0</v>
      </c>
      <c r="W39" s="34">
        <f t="shared" si="11"/>
        <v>0</v>
      </c>
      <c r="Y39" s="304" t="s">
        <v>450</v>
      </c>
      <c r="Z39" s="34">
        <f t="shared" si="12"/>
        <v>0</v>
      </c>
      <c r="AA39" s="34">
        <f t="shared" si="25"/>
        <v>0</v>
      </c>
      <c r="AB39" s="34">
        <f t="shared" si="13"/>
        <v>0</v>
      </c>
      <c r="AD39" s="304" t="s">
        <v>450</v>
      </c>
      <c r="AE39" s="34">
        <f t="shared" si="14"/>
        <v>0</v>
      </c>
      <c r="AF39" s="34">
        <f t="shared" si="20"/>
        <v>0</v>
      </c>
      <c r="AG39" s="34">
        <f t="shared" si="15"/>
        <v>0</v>
      </c>
      <c r="AI39" s="304" t="s">
        <v>450</v>
      </c>
      <c r="AJ39" s="34">
        <f t="shared" si="16"/>
        <v>0</v>
      </c>
      <c r="AK39" s="34">
        <f t="shared" si="21"/>
        <v>0</v>
      </c>
      <c r="AL39" s="34">
        <f t="shared" si="17"/>
        <v>0</v>
      </c>
      <c r="AN39" s="304" t="s">
        <v>450</v>
      </c>
      <c r="AO39" s="34">
        <f t="shared" si="18"/>
        <v>0</v>
      </c>
      <c r="AP39" s="34">
        <f t="shared" si="22"/>
        <v>0</v>
      </c>
      <c r="AQ39" s="34">
        <f t="shared" si="19"/>
        <v>0</v>
      </c>
    </row>
    <row r="40" spans="1:43">
      <c r="A40" s="304" t="s">
        <v>451</v>
      </c>
      <c r="B40" s="112">
        <f t="shared" si="0"/>
        <v>0</v>
      </c>
      <c r="C40" s="112">
        <f t="shared" si="1"/>
        <v>0</v>
      </c>
      <c r="D40" s="303">
        <f t="shared" si="2"/>
        <v>0</v>
      </c>
      <c r="E40" s="304" t="s">
        <v>451</v>
      </c>
      <c r="F40" s="34">
        <f t="shared" si="3"/>
        <v>0</v>
      </c>
      <c r="G40" s="34">
        <f t="shared" si="4"/>
        <v>0</v>
      </c>
      <c r="H40" s="34">
        <f t="shared" si="5"/>
        <v>0</v>
      </c>
      <c r="I40" s="31"/>
      <c r="J40" s="304" t="s">
        <v>451</v>
      </c>
      <c r="K40" s="34">
        <f t="shared" si="6"/>
        <v>0</v>
      </c>
      <c r="L40" s="34">
        <f t="shared" si="26"/>
        <v>0</v>
      </c>
      <c r="M40" s="34">
        <f t="shared" si="7"/>
        <v>0</v>
      </c>
      <c r="O40" s="304" t="s">
        <v>451</v>
      </c>
      <c r="P40" s="34">
        <f t="shared" si="8"/>
        <v>0</v>
      </c>
      <c r="Q40" s="34">
        <f t="shared" si="23"/>
        <v>0</v>
      </c>
      <c r="R40" s="34">
        <f t="shared" si="9"/>
        <v>0</v>
      </c>
      <c r="T40" s="304" t="s">
        <v>451</v>
      </c>
      <c r="U40" s="34">
        <f t="shared" si="10"/>
        <v>0</v>
      </c>
      <c r="V40" s="34">
        <f t="shared" si="24"/>
        <v>0</v>
      </c>
      <c r="W40" s="34">
        <f t="shared" si="11"/>
        <v>0</v>
      </c>
      <c r="Y40" s="304" t="s">
        <v>451</v>
      </c>
      <c r="Z40" s="34">
        <f t="shared" si="12"/>
        <v>0</v>
      </c>
      <c r="AA40" s="34">
        <f t="shared" si="25"/>
        <v>0</v>
      </c>
      <c r="AB40" s="34">
        <f t="shared" si="13"/>
        <v>0</v>
      </c>
      <c r="AD40" s="304" t="s">
        <v>451</v>
      </c>
      <c r="AE40" s="34">
        <f t="shared" si="14"/>
        <v>0</v>
      </c>
      <c r="AF40" s="34">
        <f t="shared" si="20"/>
        <v>0</v>
      </c>
      <c r="AG40" s="34">
        <f t="shared" si="15"/>
        <v>0</v>
      </c>
      <c r="AI40" s="304" t="s">
        <v>451</v>
      </c>
      <c r="AJ40" s="34">
        <f t="shared" si="16"/>
        <v>0</v>
      </c>
      <c r="AK40" s="34">
        <f t="shared" si="21"/>
        <v>0</v>
      </c>
      <c r="AL40" s="34">
        <f t="shared" si="17"/>
        <v>0</v>
      </c>
      <c r="AN40" s="304" t="s">
        <v>451</v>
      </c>
      <c r="AO40" s="34">
        <f t="shared" si="18"/>
        <v>0</v>
      </c>
      <c r="AP40" s="34">
        <f t="shared" si="22"/>
        <v>0</v>
      </c>
      <c r="AQ40" s="34">
        <f t="shared" si="19"/>
        <v>0</v>
      </c>
    </row>
    <row r="41" spans="1:43">
      <c r="A41" s="304" t="s">
        <v>452</v>
      </c>
      <c r="B41" s="112">
        <f t="shared" si="0"/>
        <v>0</v>
      </c>
      <c r="C41" s="112">
        <f t="shared" si="1"/>
        <v>0</v>
      </c>
      <c r="D41" s="303">
        <f t="shared" si="2"/>
        <v>0</v>
      </c>
      <c r="E41" s="304" t="s">
        <v>452</v>
      </c>
      <c r="F41" s="34">
        <f t="shared" si="3"/>
        <v>0</v>
      </c>
      <c r="G41" s="34">
        <f t="shared" si="4"/>
        <v>0</v>
      </c>
      <c r="H41" s="34">
        <f t="shared" si="5"/>
        <v>0</v>
      </c>
      <c r="I41" s="31"/>
      <c r="J41" s="304" t="s">
        <v>452</v>
      </c>
      <c r="K41" s="34">
        <f t="shared" si="6"/>
        <v>0</v>
      </c>
      <c r="L41" s="34">
        <f t="shared" si="26"/>
        <v>0</v>
      </c>
      <c r="M41" s="34">
        <f t="shared" si="7"/>
        <v>0</v>
      </c>
      <c r="O41" s="304" t="s">
        <v>452</v>
      </c>
      <c r="P41" s="34">
        <f t="shared" si="8"/>
        <v>0</v>
      </c>
      <c r="Q41" s="34">
        <f t="shared" si="23"/>
        <v>0</v>
      </c>
      <c r="R41" s="34">
        <f t="shared" si="9"/>
        <v>0</v>
      </c>
      <c r="T41" s="304" t="s">
        <v>452</v>
      </c>
      <c r="U41" s="34">
        <f t="shared" si="10"/>
        <v>0</v>
      </c>
      <c r="V41" s="34">
        <f t="shared" si="24"/>
        <v>0</v>
      </c>
      <c r="W41" s="34">
        <f t="shared" si="11"/>
        <v>0</v>
      </c>
      <c r="Y41" s="304" t="s">
        <v>452</v>
      </c>
      <c r="Z41" s="34">
        <f t="shared" si="12"/>
        <v>0</v>
      </c>
      <c r="AA41" s="34">
        <f t="shared" si="25"/>
        <v>0</v>
      </c>
      <c r="AB41" s="34">
        <f t="shared" si="13"/>
        <v>0</v>
      </c>
      <c r="AD41" s="304" t="s">
        <v>452</v>
      </c>
      <c r="AE41" s="34">
        <f t="shared" si="14"/>
        <v>0</v>
      </c>
      <c r="AF41" s="34">
        <f t="shared" si="20"/>
        <v>0</v>
      </c>
      <c r="AG41" s="34">
        <f t="shared" si="15"/>
        <v>0</v>
      </c>
      <c r="AI41" s="304" t="s">
        <v>452</v>
      </c>
      <c r="AJ41" s="34">
        <f t="shared" si="16"/>
        <v>0</v>
      </c>
      <c r="AK41" s="34">
        <f t="shared" si="21"/>
        <v>0</v>
      </c>
      <c r="AL41" s="34">
        <f t="shared" si="17"/>
        <v>0</v>
      </c>
      <c r="AN41" s="304" t="s">
        <v>452</v>
      </c>
      <c r="AO41" s="34">
        <f t="shared" si="18"/>
        <v>0</v>
      </c>
      <c r="AP41" s="34">
        <f t="shared" si="22"/>
        <v>0</v>
      </c>
      <c r="AQ41" s="34">
        <f t="shared" si="19"/>
        <v>0</v>
      </c>
    </row>
    <row r="42" spans="1:43">
      <c r="A42" s="304" t="s">
        <v>453</v>
      </c>
      <c r="B42" s="112">
        <f t="shared" si="0"/>
        <v>0</v>
      </c>
      <c r="C42" s="112">
        <f t="shared" si="1"/>
        <v>0</v>
      </c>
      <c r="D42" s="303">
        <f t="shared" si="2"/>
        <v>0</v>
      </c>
      <c r="E42" s="304" t="s">
        <v>453</v>
      </c>
      <c r="F42" s="34">
        <f t="shared" si="3"/>
        <v>0</v>
      </c>
      <c r="G42" s="34">
        <f t="shared" si="4"/>
        <v>0</v>
      </c>
      <c r="H42" s="34">
        <f t="shared" si="5"/>
        <v>0</v>
      </c>
      <c r="I42" s="31"/>
      <c r="J42" s="304" t="s">
        <v>453</v>
      </c>
      <c r="K42" s="34">
        <f t="shared" si="6"/>
        <v>0</v>
      </c>
      <c r="L42" s="34">
        <f t="shared" si="26"/>
        <v>0</v>
      </c>
      <c r="M42" s="34">
        <f t="shared" si="7"/>
        <v>0</v>
      </c>
      <c r="O42" s="304" t="s">
        <v>453</v>
      </c>
      <c r="P42" s="34">
        <f t="shared" si="8"/>
        <v>0</v>
      </c>
      <c r="Q42" s="34">
        <f t="shared" si="23"/>
        <v>0</v>
      </c>
      <c r="R42" s="34">
        <f t="shared" si="9"/>
        <v>0</v>
      </c>
      <c r="T42" s="304" t="s">
        <v>453</v>
      </c>
      <c r="U42" s="34">
        <f t="shared" si="10"/>
        <v>0</v>
      </c>
      <c r="V42" s="34">
        <f t="shared" si="24"/>
        <v>0</v>
      </c>
      <c r="W42" s="34">
        <f t="shared" si="11"/>
        <v>0</v>
      </c>
      <c r="Y42" s="304" t="s">
        <v>453</v>
      </c>
      <c r="Z42" s="34">
        <f t="shared" si="12"/>
        <v>0</v>
      </c>
      <c r="AA42" s="34">
        <f t="shared" si="25"/>
        <v>0</v>
      </c>
      <c r="AB42" s="34">
        <f t="shared" si="13"/>
        <v>0</v>
      </c>
      <c r="AD42" s="304" t="s">
        <v>453</v>
      </c>
      <c r="AE42" s="34">
        <f t="shared" si="14"/>
        <v>0</v>
      </c>
      <c r="AF42" s="34">
        <f t="shared" si="20"/>
        <v>0</v>
      </c>
      <c r="AG42" s="34">
        <f t="shared" si="15"/>
        <v>0</v>
      </c>
      <c r="AI42" s="304" t="s">
        <v>453</v>
      </c>
      <c r="AJ42" s="34">
        <f t="shared" si="16"/>
        <v>0</v>
      </c>
      <c r="AK42" s="34">
        <f t="shared" si="21"/>
        <v>0</v>
      </c>
      <c r="AL42" s="34">
        <f t="shared" si="17"/>
        <v>0</v>
      </c>
      <c r="AN42" s="304" t="s">
        <v>453</v>
      </c>
      <c r="AO42" s="34">
        <f t="shared" si="18"/>
        <v>0</v>
      </c>
      <c r="AP42" s="34">
        <f t="shared" si="22"/>
        <v>0</v>
      </c>
      <c r="AQ42" s="34">
        <f t="shared" si="19"/>
        <v>0</v>
      </c>
    </row>
    <row r="43" spans="1:43">
      <c r="A43" s="304" t="s">
        <v>454</v>
      </c>
      <c r="B43" s="112">
        <f t="shared" si="0"/>
        <v>0</v>
      </c>
      <c r="C43" s="112">
        <f t="shared" si="1"/>
        <v>0</v>
      </c>
      <c r="D43" s="303">
        <f t="shared" si="2"/>
        <v>0</v>
      </c>
      <c r="E43" s="304" t="s">
        <v>454</v>
      </c>
      <c r="F43" s="34">
        <f t="shared" si="3"/>
        <v>0</v>
      </c>
      <c r="G43" s="34">
        <f t="shared" si="4"/>
        <v>0</v>
      </c>
      <c r="H43" s="34">
        <f t="shared" si="5"/>
        <v>0</v>
      </c>
      <c r="I43" s="31"/>
      <c r="J43" s="304" t="s">
        <v>454</v>
      </c>
      <c r="K43" s="34">
        <f t="shared" si="6"/>
        <v>0</v>
      </c>
      <c r="L43" s="34">
        <f t="shared" si="26"/>
        <v>0</v>
      </c>
      <c r="M43" s="34">
        <f t="shared" si="7"/>
        <v>0</v>
      </c>
      <c r="O43" s="304" t="s">
        <v>454</v>
      </c>
      <c r="P43" s="34">
        <f t="shared" si="8"/>
        <v>0</v>
      </c>
      <c r="Q43" s="34">
        <f t="shared" si="23"/>
        <v>0</v>
      </c>
      <c r="R43" s="34">
        <f t="shared" si="9"/>
        <v>0</v>
      </c>
      <c r="T43" s="304" t="s">
        <v>454</v>
      </c>
      <c r="U43" s="34">
        <f t="shared" si="10"/>
        <v>0</v>
      </c>
      <c r="V43" s="34">
        <f t="shared" si="24"/>
        <v>0</v>
      </c>
      <c r="W43" s="34">
        <f t="shared" si="11"/>
        <v>0</v>
      </c>
      <c r="Y43" s="304" t="s">
        <v>454</v>
      </c>
      <c r="Z43" s="34">
        <f t="shared" si="12"/>
        <v>0</v>
      </c>
      <c r="AA43" s="34">
        <f t="shared" si="25"/>
        <v>0</v>
      </c>
      <c r="AB43" s="34">
        <f t="shared" si="13"/>
        <v>0</v>
      </c>
      <c r="AD43" s="304" t="s">
        <v>454</v>
      </c>
      <c r="AE43" s="34">
        <f t="shared" si="14"/>
        <v>0</v>
      </c>
      <c r="AF43" s="34">
        <f t="shared" si="20"/>
        <v>0</v>
      </c>
      <c r="AG43" s="34">
        <f t="shared" si="15"/>
        <v>0</v>
      </c>
      <c r="AI43" s="304" t="s">
        <v>454</v>
      </c>
      <c r="AJ43" s="34">
        <f t="shared" si="16"/>
        <v>0</v>
      </c>
      <c r="AK43" s="34">
        <f t="shared" si="21"/>
        <v>0</v>
      </c>
      <c r="AL43" s="34">
        <f t="shared" si="17"/>
        <v>0</v>
      </c>
      <c r="AN43" s="304" t="s">
        <v>454</v>
      </c>
      <c r="AO43" s="34">
        <f t="shared" si="18"/>
        <v>0</v>
      </c>
      <c r="AP43" s="34">
        <f t="shared" si="22"/>
        <v>0</v>
      </c>
      <c r="AQ43" s="34">
        <f t="shared" si="19"/>
        <v>0</v>
      </c>
    </row>
    <row r="44" spans="1:43">
      <c r="A44" s="304" t="s">
        <v>455</v>
      </c>
      <c r="B44" s="112">
        <f t="shared" si="0"/>
        <v>0</v>
      </c>
      <c r="C44" s="112">
        <f t="shared" si="1"/>
        <v>0</v>
      </c>
      <c r="D44" s="303">
        <f t="shared" si="2"/>
        <v>0</v>
      </c>
      <c r="E44" s="304" t="s">
        <v>455</v>
      </c>
      <c r="F44" s="34">
        <f t="shared" si="3"/>
        <v>0</v>
      </c>
      <c r="G44" s="34">
        <f t="shared" si="4"/>
        <v>0</v>
      </c>
      <c r="H44" s="34">
        <f t="shared" si="5"/>
        <v>0</v>
      </c>
      <c r="I44" s="31"/>
      <c r="J44" s="304" t="s">
        <v>455</v>
      </c>
      <c r="K44" s="34">
        <f t="shared" si="6"/>
        <v>0</v>
      </c>
      <c r="L44" s="34">
        <f t="shared" si="26"/>
        <v>0</v>
      </c>
      <c r="M44" s="34">
        <f t="shared" si="7"/>
        <v>0</v>
      </c>
      <c r="O44" s="304" t="s">
        <v>455</v>
      </c>
      <c r="P44" s="34">
        <f t="shared" si="8"/>
        <v>0</v>
      </c>
      <c r="Q44" s="34">
        <f t="shared" si="23"/>
        <v>0</v>
      </c>
      <c r="R44" s="34">
        <f t="shared" si="9"/>
        <v>0</v>
      </c>
      <c r="T44" s="304" t="s">
        <v>455</v>
      </c>
      <c r="U44" s="34">
        <f t="shared" si="10"/>
        <v>0</v>
      </c>
      <c r="V44" s="34">
        <f t="shared" si="24"/>
        <v>0</v>
      </c>
      <c r="W44" s="34">
        <f t="shared" si="11"/>
        <v>0</v>
      </c>
      <c r="Y44" s="304" t="s">
        <v>455</v>
      </c>
      <c r="Z44" s="34">
        <f t="shared" si="12"/>
        <v>0</v>
      </c>
      <c r="AA44" s="34">
        <f t="shared" si="25"/>
        <v>0</v>
      </c>
      <c r="AB44" s="34">
        <f t="shared" si="13"/>
        <v>0</v>
      </c>
      <c r="AD44" s="304" t="s">
        <v>455</v>
      </c>
      <c r="AE44" s="34">
        <f t="shared" si="14"/>
        <v>0</v>
      </c>
      <c r="AF44" s="34">
        <f t="shared" si="20"/>
        <v>0</v>
      </c>
      <c r="AG44" s="34">
        <f t="shared" si="15"/>
        <v>0</v>
      </c>
      <c r="AI44" s="304" t="s">
        <v>455</v>
      </c>
      <c r="AJ44" s="34">
        <f t="shared" si="16"/>
        <v>0</v>
      </c>
      <c r="AK44" s="34">
        <f t="shared" si="21"/>
        <v>0</v>
      </c>
      <c r="AL44" s="34">
        <f t="shared" si="17"/>
        <v>0</v>
      </c>
      <c r="AN44" s="304" t="s">
        <v>455</v>
      </c>
      <c r="AO44" s="34">
        <f t="shared" si="18"/>
        <v>0</v>
      </c>
      <c r="AP44" s="34">
        <f t="shared" si="22"/>
        <v>0</v>
      </c>
      <c r="AQ44" s="34">
        <f t="shared" si="19"/>
        <v>0</v>
      </c>
    </row>
    <row r="45" spans="1:43">
      <c r="A45" s="304" t="s">
        <v>456</v>
      </c>
      <c r="B45" s="112">
        <f t="shared" si="0"/>
        <v>0</v>
      </c>
      <c r="C45" s="112">
        <f t="shared" si="1"/>
        <v>0</v>
      </c>
      <c r="D45" s="303">
        <f t="shared" si="2"/>
        <v>0</v>
      </c>
      <c r="E45" s="304" t="s">
        <v>456</v>
      </c>
      <c r="F45" s="34">
        <f t="shared" si="3"/>
        <v>0</v>
      </c>
      <c r="G45" s="34">
        <f t="shared" si="4"/>
        <v>0</v>
      </c>
      <c r="H45" s="34">
        <f t="shared" si="5"/>
        <v>0</v>
      </c>
      <c r="I45" s="31"/>
      <c r="J45" s="304" t="s">
        <v>456</v>
      </c>
      <c r="K45" s="34">
        <f t="shared" si="6"/>
        <v>0</v>
      </c>
      <c r="L45" s="34">
        <f t="shared" si="26"/>
        <v>0</v>
      </c>
      <c r="M45" s="34">
        <f t="shared" si="7"/>
        <v>0</v>
      </c>
      <c r="O45" s="304" t="s">
        <v>456</v>
      </c>
      <c r="P45" s="34">
        <f t="shared" si="8"/>
        <v>0</v>
      </c>
      <c r="Q45" s="34">
        <f t="shared" si="23"/>
        <v>0</v>
      </c>
      <c r="R45" s="34">
        <f t="shared" si="9"/>
        <v>0</v>
      </c>
      <c r="T45" s="304" t="s">
        <v>456</v>
      </c>
      <c r="U45" s="34">
        <f t="shared" si="10"/>
        <v>0</v>
      </c>
      <c r="V45" s="34">
        <f t="shared" si="24"/>
        <v>0</v>
      </c>
      <c r="W45" s="34">
        <f t="shared" si="11"/>
        <v>0</v>
      </c>
      <c r="Y45" s="304" t="s">
        <v>456</v>
      </c>
      <c r="Z45" s="34">
        <f t="shared" si="12"/>
        <v>0</v>
      </c>
      <c r="AA45" s="34">
        <f t="shared" si="25"/>
        <v>0</v>
      </c>
      <c r="AB45" s="34">
        <f t="shared" si="13"/>
        <v>0</v>
      </c>
      <c r="AD45" s="304" t="s">
        <v>456</v>
      </c>
      <c r="AE45" s="34">
        <f t="shared" si="14"/>
        <v>0</v>
      </c>
      <c r="AF45" s="34">
        <f t="shared" si="20"/>
        <v>0</v>
      </c>
      <c r="AG45" s="34">
        <f t="shared" si="15"/>
        <v>0</v>
      </c>
      <c r="AI45" s="304" t="s">
        <v>456</v>
      </c>
      <c r="AJ45" s="34">
        <f t="shared" si="16"/>
        <v>0</v>
      </c>
      <c r="AK45" s="34">
        <f t="shared" si="21"/>
        <v>0</v>
      </c>
      <c r="AL45" s="34">
        <f t="shared" si="17"/>
        <v>0</v>
      </c>
      <c r="AN45" s="304" t="s">
        <v>456</v>
      </c>
      <c r="AO45" s="34">
        <f t="shared" si="18"/>
        <v>0</v>
      </c>
      <c r="AP45" s="34">
        <f t="shared" si="22"/>
        <v>0</v>
      </c>
      <c r="AQ45" s="34">
        <f t="shared" si="19"/>
        <v>0</v>
      </c>
    </row>
    <row r="46" spans="1:43">
      <c r="A46" s="304" t="s">
        <v>457</v>
      </c>
      <c r="B46" s="112">
        <f t="shared" si="0"/>
        <v>0</v>
      </c>
      <c r="C46" s="112">
        <f t="shared" si="1"/>
        <v>0</v>
      </c>
      <c r="D46" s="303">
        <f t="shared" si="2"/>
        <v>0</v>
      </c>
      <c r="E46" s="304" t="s">
        <v>457</v>
      </c>
      <c r="F46" s="34">
        <f t="shared" si="3"/>
        <v>0</v>
      </c>
      <c r="G46" s="34">
        <f t="shared" si="4"/>
        <v>0</v>
      </c>
      <c r="H46" s="34">
        <f t="shared" si="5"/>
        <v>0</v>
      </c>
      <c r="I46" s="31"/>
      <c r="J46" s="304" t="s">
        <v>457</v>
      </c>
      <c r="K46" s="34">
        <f t="shared" si="6"/>
        <v>0</v>
      </c>
      <c r="L46" s="34">
        <f t="shared" si="26"/>
        <v>0</v>
      </c>
      <c r="M46" s="34">
        <f t="shared" si="7"/>
        <v>0</v>
      </c>
      <c r="O46" s="304" t="s">
        <v>457</v>
      </c>
      <c r="P46" s="34">
        <f t="shared" si="8"/>
        <v>0</v>
      </c>
      <c r="Q46" s="34">
        <f t="shared" si="23"/>
        <v>0</v>
      </c>
      <c r="R46" s="34">
        <f t="shared" si="9"/>
        <v>0</v>
      </c>
      <c r="T46" s="304" t="s">
        <v>457</v>
      </c>
      <c r="U46" s="34">
        <f t="shared" si="10"/>
        <v>0</v>
      </c>
      <c r="V46" s="34">
        <f t="shared" si="24"/>
        <v>0</v>
      </c>
      <c r="W46" s="34">
        <f t="shared" si="11"/>
        <v>0</v>
      </c>
      <c r="Y46" s="304" t="s">
        <v>457</v>
      </c>
      <c r="Z46" s="34">
        <f t="shared" si="12"/>
        <v>0</v>
      </c>
      <c r="AA46" s="34">
        <f t="shared" si="25"/>
        <v>0</v>
      </c>
      <c r="AB46" s="34">
        <f t="shared" si="13"/>
        <v>0</v>
      </c>
      <c r="AD46" s="304" t="s">
        <v>457</v>
      </c>
      <c r="AE46" s="34">
        <f t="shared" si="14"/>
        <v>0</v>
      </c>
      <c r="AF46" s="34">
        <f t="shared" si="20"/>
        <v>0</v>
      </c>
      <c r="AG46" s="34">
        <f t="shared" si="15"/>
        <v>0</v>
      </c>
      <c r="AI46" s="304" t="s">
        <v>457</v>
      </c>
      <c r="AJ46" s="34">
        <f t="shared" si="16"/>
        <v>0</v>
      </c>
      <c r="AK46" s="34">
        <f t="shared" si="21"/>
        <v>0</v>
      </c>
      <c r="AL46" s="34">
        <f t="shared" si="17"/>
        <v>0</v>
      </c>
      <c r="AN46" s="304" t="s">
        <v>457</v>
      </c>
      <c r="AO46" s="34">
        <f t="shared" si="18"/>
        <v>0</v>
      </c>
      <c r="AP46" s="34">
        <f t="shared" si="22"/>
        <v>0</v>
      </c>
      <c r="AQ46" s="34">
        <f t="shared" si="19"/>
        <v>0</v>
      </c>
    </row>
    <row r="47" spans="1:43">
      <c r="A47" s="304" t="s">
        <v>458</v>
      </c>
      <c r="B47" s="112">
        <f t="shared" si="0"/>
        <v>0</v>
      </c>
      <c r="C47" s="112">
        <f t="shared" si="1"/>
        <v>0</v>
      </c>
      <c r="D47" s="303">
        <f t="shared" si="2"/>
        <v>0</v>
      </c>
      <c r="E47" s="304" t="s">
        <v>458</v>
      </c>
      <c r="F47" s="34">
        <f t="shared" si="3"/>
        <v>0</v>
      </c>
      <c r="G47" s="34">
        <f t="shared" si="4"/>
        <v>0</v>
      </c>
      <c r="H47" s="34">
        <f t="shared" si="5"/>
        <v>0</v>
      </c>
      <c r="I47" s="31"/>
      <c r="J47" s="304" t="s">
        <v>458</v>
      </c>
      <c r="K47" s="34">
        <f t="shared" si="6"/>
        <v>0</v>
      </c>
      <c r="L47" s="34">
        <f t="shared" si="26"/>
        <v>0</v>
      </c>
      <c r="M47" s="34">
        <f t="shared" si="7"/>
        <v>0</v>
      </c>
      <c r="O47" s="304" t="s">
        <v>458</v>
      </c>
      <c r="P47" s="34">
        <f t="shared" si="8"/>
        <v>0</v>
      </c>
      <c r="Q47" s="34">
        <f t="shared" si="23"/>
        <v>0</v>
      </c>
      <c r="R47" s="34">
        <f t="shared" si="9"/>
        <v>0</v>
      </c>
      <c r="T47" s="304" t="s">
        <v>458</v>
      </c>
      <c r="U47" s="34">
        <f t="shared" si="10"/>
        <v>0</v>
      </c>
      <c r="V47" s="34">
        <f t="shared" si="24"/>
        <v>0</v>
      </c>
      <c r="W47" s="34">
        <f t="shared" si="11"/>
        <v>0</v>
      </c>
      <c r="Y47" s="304" t="s">
        <v>458</v>
      </c>
      <c r="Z47" s="34">
        <f t="shared" si="12"/>
        <v>0</v>
      </c>
      <c r="AA47" s="34">
        <f t="shared" si="25"/>
        <v>0</v>
      </c>
      <c r="AB47" s="34">
        <f t="shared" si="13"/>
        <v>0</v>
      </c>
      <c r="AD47" s="304" t="s">
        <v>458</v>
      </c>
      <c r="AE47" s="34">
        <f t="shared" si="14"/>
        <v>0</v>
      </c>
      <c r="AF47" s="34">
        <f t="shared" si="20"/>
        <v>0</v>
      </c>
      <c r="AG47" s="34">
        <f t="shared" si="15"/>
        <v>0</v>
      </c>
      <c r="AI47" s="304" t="s">
        <v>458</v>
      </c>
      <c r="AJ47" s="34">
        <f t="shared" si="16"/>
        <v>0</v>
      </c>
      <c r="AK47" s="34">
        <f t="shared" si="21"/>
        <v>0</v>
      </c>
      <c r="AL47" s="34">
        <f t="shared" si="17"/>
        <v>0</v>
      </c>
      <c r="AN47" s="304" t="s">
        <v>458</v>
      </c>
      <c r="AO47" s="34">
        <f t="shared" si="18"/>
        <v>0</v>
      </c>
      <c r="AP47" s="34">
        <f t="shared" si="22"/>
        <v>0</v>
      </c>
      <c r="AQ47" s="34">
        <f t="shared" si="19"/>
        <v>0</v>
      </c>
    </row>
    <row r="48" spans="1:43">
      <c r="A48" s="304" t="s">
        <v>459</v>
      </c>
      <c r="B48" s="112">
        <f t="shared" si="0"/>
        <v>0</v>
      </c>
      <c r="C48" s="112">
        <f t="shared" si="1"/>
        <v>0</v>
      </c>
      <c r="D48" s="303">
        <f t="shared" si="2"/>
        <v>0</v>
      </c>
      <c r="E48" s="304" t="s">
        <v>459</v>
      </c>
      <c r="F48" s="34">
        <f t="shared" si="3"/>
        <v>0</v>
      </c>
      <c r="G48" s="34">
        <f t="shared" si="4"/>
        <v>0</v>
      </c>
      <c r="H48" s="34">
        <f t="shared" si="5"/>
        <v>0</v>
      </c>
      <c r="I48" s="31"/>
      <c r="J48" s="304" t="s">
        <v>459</v>
      </c>
      <c r="K48" s="34">
        <f t="shared" si="6"/>
        <v>0</v>
      </c>
      <c r="L48" s="34">
        <f t="shared" si="26"/>
        <v>0</v>
      </c>
      <c r="M48" s="34">
        <f t="shared" si="7"/>
        <v>0</v>
      </c>
      <c r="O48" s="304" t="s">
        <v>459</v>
      </c>
      <c r="P48" s="34">
        <f t="shared" si="8"/>
        <v>0</v>
      </c>
      <c r="Q48" s="34">
        <f t="shared" si="23"/>
        <v>0</v>
      </c>
      <c r="R48" s="34">
        <f t="shared" si="9"/>
        <v>0</v>
      </c>
      <c r="T48" s="304" t="s">
        <v>459</v>
      </c>
      <c r="U48" s="34">
        <f t="shared" si="10"/>
        <v>0</v>
      </c>
      <c r="V48" s="34">
        <f t="shared" si="24"/>
        <v>0</v>
      </c>
      <c r="W48" s="34">
        <f t="shared" si="11"/>
        <v>0</v>
      </c>
      <c r="Y48" s="304" t="s">
        <v>459</v>
      </c>
      <c r="Z48" s="34">
        <f t="shared" si="12"/>
        <v>0</v>
      </c>
      <c r="AA48" s="34">
        <f t="shared" si="25"/>
        <v>0</v>
      </c>
      <c r="AB48" s="34">
        <f t="shared" si="13"/>
        <v>0</v>
      </c>
      <c r="AD48" s="304" t="s">
        <v>459</v>
      </c>
      <c r="AE48" s="34">
        <f t="shared" si="14"/>
        <v>0</v>
      </c>
      <c r="AF48" s="34">
        <f t="shared" si="20"/>
        <v>0</v>
      </c>
      <c r="AG48" s="34">
        <f t="shared" si="15"/>
        <v>0</v>
      </c>
      <c r="AI48" s="304" t="s">
        <v>459</v>
      </c>
      <c r="AJ48" s="34">
        <f t="shared" si="16"/>
        <v>0</v>
      </c>
      <c r="AK48" s="34">
        <f t="shared" si="21"/>
        <v>0</v>
      </c>
      <c r="AL48" s="34">
        <f t="shared" si="17"/>
        <v>0</v>
      </c>
      <c r="AN48" s="304" t="s">
        <v>459</v>
      </c>
      <c r="AO48" s="34">
        <f t="shared" si="18"/>
        <v>0</v>
      </c>
      <c r="AP48" s="34">
        <f t="shared" si="22"/>
        <v>0</v>
      </c>
      <c r="AQ48" s="34">
        <f t="shared" si="19"/>
        <v>0</v>
      </c>
    </row>
    <row r="49" spans="1:43" ht="15.75">
      <c r="A49" s="304" t="s">
        <v>460</v>
      </c>
      <c r="B49" s="112">
        <f t="shared" si="0"/>
        <v>0</v>
      </c>
      <c r="C49" s="112">
        <f t="shared" si="1"/>
        <v>0</v>
      </c>
      <c r="D49" s="303">
        <f t="shared" si="2"/>
        <v>0</v>
      </c>
      <c r="E49" s="304" t="s">
        <v>460</v>
      </c>
      <c r="F49" s="34">
        <f t="shared" si="3"/>
        <v>0</v>
      </c>
      <c r="G49" s="34">
        <f t="shared" si="4"/>
        <v>0</v>
      </c>
      <c r="H49" s="34">
        <f t="shared" si="5"/>
        <v>0</v>
      </c>
      <c r="I49" s="96"/>
      <c r="J49" s="304" t="s">
        <v>460</v>
      </c>
      <c r="K49" s="34">
        <f t="shared" si="6"/>
        <v>0</v>
      </c>
      <c r="L49" s="34">
        <f t="shared" si="26"/>
        <v>0</v>
      </c>
      <c r="M49" s="34">
        <f t="shared" si="7"/>
        <v>0</v>
      </c>
      <c r="O49" s="304" t="s">
        <v>460</v>
      </c>
      <c r="P49" s="34">
        <f t="shared" si="8"/>
        <v>0</v>
      </c>
      <c r="Q49" s="34">
        <f t="shared" si="23"/>
        <v>0</v>
      </c>
      <c r="R49" s="34">
        <f t="shared" si="9"/>
        <v>0</v>
      </c>
      <c r="T49" s="304" t="s">
        <v>460</v>
      </c>
      <c r="U49" s="34">
        <f t="shared" si="10"/>
        <v>0</v>
      </c>
      <c r="V49" s="34">
        <f t="shared" si="24"/>
        <v>0</v>
      </c>
      <c r="W49" s="34">
        <f t="shared" si="11"/>
        <v>0</v>
      </c>
      <c r="Y49" s="304" t="s">
        <v>460</v>
      </c>
      <c r="Z49" s="34">
        <f t="shared" si="12"/>
        <v>0</v>
      </c>
      <c r="AA49" s="34">
        <f t="shared" si="25"/>
        <v>0</v>
      </c>
      <c r="AB49" s="34">
        <f t="shared" si="13"/>
        <v>0</v>
      </c>
      <c r="AD49" s="304" t="s">
        <v>460</v>
      </c>
      <c r="AE49" s="34">
        <f t="shared" si="14"/>
        <v>0</v>
      </c>
      <c r="AF49" s="34">
        <f t="shared" si="20"/>
        <v>0</v>
      </c>
      <c r="AG49" s="34">
        <f t="shared" si="15"/>
        <v>0</v>
      </c>
      <c r="AI49" s="304" t="s">
        <v>460</v>
      </c>
      <c r="AJ49" s="34">
        <f t="shared" si="16"/>
        <v>0</v>
      </c>
      <c r="AK49" s="34">
        <f t="shared" si="21"/>
        <v>0</v>
      </c>
      <c r="AL49" s="34">
        <f t="shared" si="17"/>
        <v>0</v>
      </c>
      <c r="AN49" s="304" t="s">
        <v>460</v>
      </c>
      <c r="AO49" s="34">
        <f t="shared" si="18"/>
        <v>0</v>
      </c>
      <c r="AP49" s="34">
        <f t="shared" si="22"/>
        <v>0</v>
      </c>
      <c r="AQ49" s="34">
        <f t="shared" si="19"/>
        <v>0</v>
      </c>
    </row>
    <row r="50" spans="1:43">
      <c r="A50" s="304" t="s">
        <v>461</v>
      </c>
      <c r="B50" s="112">
        <f t="shared" si="0"/>
        <v>0</v>
      </c>
      <c r="C50" s="112">
        <f t="shared" si="1"/>
        <v>0</v>
      </c>
      <c r="D50" s="303">
        <f t="shared" si="2"/>
        <v>0</v>
      </c>
      <c r="E50" s="304" t="s">
        <v>461</v>
      </c>
      <c r="F50" s="34">
        <f t="shared" si="3"/>
        <v>0</v>
      </c>
      <c r="G50" s="34">
        <f t="shared" si="4"/>
        <v>0</v>
      </c>
      <c r="H50" s="34">
        <f t="shared" si="5"/>
        <v>0</v>
      </c>
      <c r="I50" s="31"/>
      <c r="J50" s="304" t="s">
        <v>461</v>
      </c>
      <c r="K50" s="34">
        <f t="shared" si="6"/>
        <v>0</v>
      </c>
      <c r="L50" s="34">
        <f t="shared" si="26"/>
        <v>0</v>
      </c>
      <c r="M50" s="34">
        <f t="shared" si="7"/>
        <v>0</v>
      </c>
      <c r="O50" s="304" t="s">
        <v>461</v>
      </c>
      <c r="P50" s="34">
        <f t="shared" si="8"/>
        <v>0</v>
      </c>
      <c r="Q50" s="34">
        <f t="shared" si="23"/>
        <v>0</v>
      </c>
      <c r="R50" s="34">
        <f t="shared" si="9"/>
        <v>0</v>
      </c>
      <c r="T50" s="304" t="s">
        <v>461</v>
      </c>
      <c r="U50" s="34">
        <f t="shared" si="10"/>
        <v>0</v>
      </c>
      <c r="V50" s="34">
        <f t="shared" si="24"/>
        <v>0</v>
      </c>
      <c r="W50" s="34">
        <f t="shared" si="11"/>
        <v>0</v>
      </c>
      <c r="Y50" s="304" t="s">
        <v>461</v>
      </c>
      <c r="Z50" s="34">
        <f t="shared" si="12"/>
        <v>0</v>
      </c>
      <c r="AA50" s="34">
        <f t="shared" si="25"/>
        <v>0</v>
      </c>
      <c r="AB50" s="34">
        <f t="shared" si="13"/>
        <v>0</v>
      </c>
      <c r="AD50" s="304" t="s">
        <v>461</v>
      </c>
      <c r="AE50" s="34">
        <f t="shared" si="14"/>
        <v>0</v>
      </c>
      <c r="AF50" s="34">
        <f t="shared" si="20"/>
        <v>0</v>
      </c>
      <c r="AG50" s="34">
        <f t="shared" si="15"/>
        <v>0</v>
      </c>
      <c r="AI50" s="304" t="s">
        <v>461</v>
      </c>
      <c r="AJ50" s="34">
        <f t="shared" si="16"/>
        <v>0</v>
      </c>
      <c r="AK50" s="34">
        <f t="shared" si="21"/>
        <v>0</v>
      </c>
      <c r="AL50" s="34">
        <f t="shared" si="17"/>
        <v>0</v>
      </c>
      <c r="AN50" s="304" t="s">
        <v>461</v>
      </c>
      <c r="AO50" s="34">
        <f t="shared" si="18"/>
        <v>0</v>
      </c>
      <c r="AP50" s="34">
        <f t="shared" si="22"/>
        <v>0</v>
      </c>
      <c r="AQ50" s="34">
        <f t="shared" si="19"/>
        <v>0</v>
      </c>
    </row>
    <row r="51" spans="1:43">
      <c r="A51" s="304" t="s">
        <v>462</v>
      </c>
      <c r="B51" s="112">
        <f t="shared" si="0"/>
        <v>0</v>
      </c>
      <c r="C51" s="112">
        <f t="shared" si="1"/>
        <v>0</v>
      </c>
      <c r="D51" s="303">
        <f t="shared" si="2"/>
        <v>0</v>
      </c>
      <c r="E51" s="304" t="s">
        <v>462</v>
      </c>
      <c r="F51" s="34">
        <f t="shared" si="3"/>
        <v>0</v>
      </c>
      <c r="G51" s="34">
        <f t="shared" si="4"/>
        <v>0</v>
      </c>
      <c r="H51" s="34">
        <f t="shared" si="5"/>
        <v>0</v>
      </c>
      <c r="I51" s="31"/>
      <c r="J51" s="304" t="s">
        <v>462</v>
      </c>
      <c r="K51" s="34">
        <f t="shared" si="6"/>
        <v>0</v>
      </c>
      <c r="L51" s="34">
        <f t="shared" si="26"/>
        <v>0</v>
      </c>
      <c r="M51" s="34">
        <f t="shared" si="7"/>
        <v>0</v>
      </c>
      <c r="O51" s="304" t="s">
        <v>462</v>
      </c>
      <c r="P51" s="34">
        <f t="shared" si="8"/>
        <v>0</v>
      </c>
      <c r="Q51" s="34">
        <f t="shared" si="23"/>
        <v>0</v>
      </c>
      <c r="R51" s="34">
        <f t="shared" si="9"/>
        <v>0</v>
      </c>
      <c r="T51" s="304" t="s">
        <v>462</v>
      </c>
      <c r="U51" s="34">
        <f t="shared" si="10"/>
        <v>0</v>
      </c>
      <c r="V51" s="34">
        <f t="shared" si="24"/>
        <v>0</v>
      </c>
      <c r="W51" s="34">
        <f t="shared" si="11"/>
        <v>0</v>
      </c>
      <c r="Y51" s="304" t="s">
        <v>462</v>
      </c>
      <c r="Z51" s="34">
        <f t="shared" si="12"/>
        <v>0</v>
      </c>
      <c r="AA51" s="34">
        <f t="shared" si="25"/>
        <v>0</v>
      </c>
      <c r="AB51" s="34">
        <f t="shared" si="13"/>
        <v>0</v>
      </c>
      <c r="AD51" s="304" t="s">
        <v>462</v>
      </c>
      <c r="AE51" s="34">
        <f t="shared" si="14"/>
        <v>0</v>
      </c>
      <c r="AF51" s="34">
        <f t="shared" si="20"/>
        <v>0</v>
      </c>
      <c r="AG51" s="34">
        <f t="shared" si="15"/>
        <v>0</v>
      </c>
      <c r="AI51" s="304" t="s">
        <v>462</v>
      </c>
      <c r="AJ51" s="34">
        <f t="shared" si="16"/>
        <v>0</v>
      </c>
      <c r="AK51" s="34">
        <f t="shared" si="21"/>
        <v>0</v>
      </c>
      <c r="AL51" s="34">
        <f t="shared" si="17"/>
        <v>0</v>
      </c>
      <c r="AN51" s="304" t="s">
        <v>462</v>
      </c>
      <c r="AO51" s="34">
        <f t="shared" si="18"/>
        <v>0</v>
      </c>
      <c r="AP51" s="34">
        <f t="shared" si="22"/>
        <v>0</v>
      </c>
      <c r="AQ51" s="34">
        <f t="shared" si="19"/>
        <v>0</v>
      </c>
    </row>
    <row r="52" spans="1:43">
      <c r="A52" s="304" t="s">
        <v>463</v>
      </c>
      <c r="B52" s="112">
        <f t="shared" si="0"/>
        <v>0</v>
      </c>
      <c r="C52" s="112">
        <f t="shared" si="1"/>
        <v>0</v>
      </c>
      <c r="D52" s="303">
        <f t="shared" si="2"/>
        <v>0</v>
      </c>
      <c r="E52" s="304" t="s">
        <v>463</v>
      </c>
      <c r="F52" s="34">
        <f t="shared" si="3"/>
        <v>0</v>
      </c>
      <c r="G52" s="34">
        <f t="shared" si="4"/>
        <v>0</v>
      </c>
      <c r="H52" s="34">
        <f t="shared" si="5"/>
        <v>0</v>
      </c>
      <c r="I52" s="31"/>
      <c r="J52" s="304" t="s">
        <v>463</v>
      </c>
      <c r="K52" s="34">
        <f t="shared" si="6"/>
        <v>0</v>
      </c>
      <c r="L52" s="34">
        <f t="shared" si="26"/>
        <v>0</v>
      </c>
      <c r="M52" s="34">
        <f t="shared" si="7"/>
        <v>0</v>
      </c>
      <c r="O52" s="304" t="s">
        <v>463</v>
      </c>
      <c r="P52" s="34">
        <f t="shared" si="8"/>
        <v>0</v>
      </c>
      <c r="Q52" s="34">
        <f t="shared" si="23"/>
        <v>0</v>
      </c>
      <c r="R52" s="34">
        <f t="shared" si="9"/>
        <v>0</v>
      </c>
      <c r="T52" s="304" t="s">
        <v>463</v>
      </c>
      <c r="U52" s="34">
        <f t="shared" si="10"/>
        <v>0</v>
      </c>
      <c r="V52" s="34">
        <f t="shared" si="24"/>
        <v>0</v>
      </c>
      <c r="W52" s="34">
        <f t="shared" si="11"/>
        <v>0</v>
      </c>
      <c r="Y52" s="304" t="s">
        <v>463</v>
      </c>
      <c r="Z52" s="34">
        <f t="shared" si="12"/>
        <v>0</v>
      </c>
      <c r="AA52" s="34">
        <f t="shared" si="25"/>
        <v>0</v>
      </c>
      <c r="AB52" s="34">
        <f t="shared" si="13"/>
        <v>0</v>
      </c>
      <c r="AD52" s="304" t="s">
        <v>463</v>
      </c>
      <c r="AE52" s="34">
        <f t="shared" si="14"/>
        <v>0</v>
      </c>
      <c r="AF52" s="34">
        <f t="shared" si="20"/>
        <v>0</v>
      </c>
      <c r="AG52" s="34">
        <f t="shared" si="15"/>
        <v>0</v>
      </c>
      <c r="AI52" s="304" t="s">
        <v>463</v>
      </c>
      <c r="AJ52" s="34">
        <f t="shared" si="16"/>
        <v>0</v>
      </c>
      <c r="AK52" s="34">
        <f t="shared" si="21"/>
        <v>0</v>
      </c>
      <c r="AL52" s="34">
        <f t="shared" si="17"/>
        <v>0</v>
      </c>
      <c r="AN52" s="304" t="s">
        <v>463</v>
      </c>
      <c r="AO52" s="34">
        <f t="shared" si="18"/>
        <v>0</v>
      </c>
      <c r="AP52" s="34">
        <f t="shared" si="22"/>
        <v>0</v>
      </c>
      <c r="AQ52" s="34">
        <f t="shared" si="19"/>
        <v>0</v>
      </c>
    </row>
    <row r="53" spans="1:43">
      <c r="A53" s="304" t="s">
        <v>464</v>
      </c>
      <c r="B53" s="112">
        <f t="shared" si="0"/>
        <v>0</v>
      </c>
      <c r="C53" s="112">
        <f t="shared" si="1"/>
        <v>0</v>
      </c>
      <c r="D53" s="303">
        <f t="shared" si="2"/>
        <v>0</v>
      </c>
      <c r="E53" s="304" t="s">
        <v>464</v>
      </c>
      <c r="F53" s="34">
        <f t="shared" si="3"/>
        <v>0</v>
      </c>
      <c r="G53" s="34">
        <f t="shared" si="4"/>
        <v>0</v>
      </c>
      <c r="H53" s="34">
        <f t="shared" si="5"/>
        <v>0</v>
      </c>
      <c r="I53" s="31"/>
      <c r="J53" s="304" t="s">
        <v>464</v>
      </c>
      <c r="K53" s="34">
        <f t="shared" si="6"/>
        <v>0</v>
      </c>
      <c r="L53" s="34">
        <f t="shared" si="26"/>
        <v>0</v>
      </c>
      <c r="M53" s="34">
        <f t="shared" si="7"/>
        <v>0</v>
      </c>
      <c r="O53" s="304" t="s">
        <v>464</v>
      </c>
      <c r="P53" s="34">
        <f t="shared" si="8"/>
        <v>0</v>
      </c>
      <c r="Q53" s="34">
        <f t="shared" si="23"/>
        <v>0</v>
      </c>
      <c r="R53" s="34">
        <f t="shared" si="9"/>
        <v>0</v>
      </c>
      <c r="T53" s="304" t="s">
        <v>464</v>
      </c>
      <c r="U53" s="34">
        <f t="shared" si="10"/>
        <v>0</v>
      </c>
      <c r="V53" s="34">
        <f t="shared" si="24"/>
        <v>0</v>
      </c>
      <c r="W53" s="34">
        <f t="shared" si="11"/>
        <v>0</v>
      </c>
      <c r="Y53" s="304" t="s">
        <v>464</v>
      </c>
      <c r="Z53" s="34">
        <f t="shared" si="12"/>
        <v>0</v>
      </c>
      <c r="AA53" s="34">
        <f t="shared" si="25"/>
        <v>0</v>
      </c>
      <c r="AB53" s="34">
        <f t="shared" si="13"/>
        <v>0</v>
      </c>
      <c r="AD53" s="304" t="s">
        <v>464</v>
      </c>
      <c r="AE53" s="34">
        <f t="shared" si="14"/>
        <v>0</v>
      </c>
      <c r="AF53" s="34">
        <f t="shared" si="20"/>
        <v>0</v>
      </c>
      <c r="AG53" s="34">
        <f t="shared" si="15"/>
        <v>0</v>
      </c>
      <c r="AI53" s="304" t="s">
        <v>464</v>
      </c>
      <c r="AJ53" s="34">
        <f t="shared" si="16"/>
        <v>0</v>
      </c>
      <c r="AK53" s="34">
        <f t="shared" si="21"/>
        <v>0</v>
      </c>
      <c r="AL53" s="34">
        <f t="shared" si="17"/>
        <v>0</v>
      </c>
      <c r="AN53" s="304" t="s">
        <v>464</v>
      </c>
      <c r="AO53" s="34">
        <f t="shared" si="18"/>
        <v>0</v>
      </c>
      <c r="AP53" s="34">
        <f t="shared" si="22"/>
        <v>0</v>
      </c>
      <c r="AQ53" s="34">
        <f t="shared" si="19"/>
        <v>0</v>
      </c>
    </row>
    <row r="54" spans="1:43">
      <c r="A54" s="304" t="s">
        <v>465</v>
      </c>
      <c r="B54" s="112">
        <f t="shared" si="0"/>
        <v>0</v>
      </c>
      <c r="C54" s="112">
        <f t="shared" si="1"/>
        <v>0</v>
      </c>
      <c r="D54" s="303">
        <f t="shared" si="2"/>
        <v>0</v>
      </c>
      <c r="E54" s="304" t="s">
        <v>465</v>
      </c>
      <c r="F54" s="34">
        <f t="shared" si="3"/>
        <v>0</v>
      </c>
      <c r="G54" s="34">
        <f t="shared" si="4"/>
        <v>0</v>
      </c>
      <c r="H54" s="34">
        <f t="shared" si="5"/>
        <v>0</v>
      </c>
      <c r="I54" s="31"/>
      <c r="J54" s="304" t="s">
        <v>465</v>
      </c>
      <c r="K54" s="34">
        <f t="shared" si="6"/>
        <v>0</v>
      </c>
      <c r="L54" s="34">
        <f t="shared" si="26"/>
        <v>0</v>
      </c>
      <c r="M54" s="34">
        <f t="shared" si="7"/>
        <v>0</v>
      </c>
      <c r="O54" s="304" t="s">
        <v>465</v>
      </c>
      <c r="P54" s="34">
        <f t="shared" si="8"/>
        <v>0</v>
      </c>
      <c r="Q54" s="34">
        <f t="shared" si="23"/>
        <v>0</v>
      </c>
      <c r="R54" s="34">
        <f t="shared" si="9"/>
        <v>0</v>
      </c>
      <c r="T54" s="304" t="s">
        <v>465</v>
      </c>
      <c r="U54" s="34">
        <f t="shared" si="10"/>
        <v>0</v>
      </c>
      <c r="V54" s="34">
        <f t="shared" si="24"/>
        <v>0</v>
      </c>
      <c r="W54" s="34">
        <f t="shared" si="11"/>
        <v>0</v>
      </c>
      <c r="Y54" s="304" t="s">
        <v>465</v>
      </c>
      <c r="Z54" s="34">
        <f t="shared" si="12"/>
        <v>0</v>
      </c>
      <c r="AA54" s="34">
        <f t="shared" si="25"/>
        <v>0</v>
      </c>
      <c r="AB54" s="34">
        <f t="shared" si="13"/>
        <v>0</v>
      </c>
      <c r="AD54" s="304" t="s">
        <v>465</v>
      </c>
      <c r="AE54" s="34">
        <f t="shared" si="14"/>
        <v>0</v>
      </c>
      <c r="AF54" s="34">
        <f t="shared" si="20"/>
        <v>0</v>
      </c>
      <c r="AG54" s="34">
        <f t="shared" si="15"/>
        <v>0</v>
      </c>
      <c r="AI54" s="304" t="s">
        <v>465</v>
      </c>
      <c r="AJ54" s="34">
        <f t="shared" si="16"/>
        <v>0</v>
      </c>
      <c r="AK54" s="34">
        <f t="shared" si="21"/>
        <v>0</v>
      </c>
      <c r="AL54" s="34">
        <f t="shared" si="17"/>
        <v>0</v>
      </c>
      <c r="AN54" s="304" t="s">
        <v>465</v>
      </c>
      <c r="AO54" s="34">
        <f t="shared" si="18"/>
        <v>0</v>
      </c>
      <c r="AP54" s="34">
        <f t="shared" si="22"/>
        <v>0</v>
      </c>
      <c r="AQ54" s="34">
        <f t="shared" si="19"/>
        <v>0</v>
      </c>
    </row>
    <row r="55" spans="1:43">
      <c r="A55" s="304" t="s">
        <v>466</v>
      </c>
      <c r="B55" s="112">
        <f t="shared" si="0"/>
        <v>0</v>
      </c>
      <c r="C55" s="112">
        <f t="shared" si="1"/>
        <v>0</v>
      </c>
      <c r="D55" s="303">
        <f t="shared" si="2"/>
        <v>0</v>
      </c>
      <c r="E55" s="304" t="s">
        <v>466</v>
      </c>
      <c r="F55" s="34">
        <f t="shared" si="3"/>
        <v>0</v>
      </c>
      <c r="G55" s="34">
        <f t="shared" si="4"/>
        <v>0</v>
      </c>
      <c r="H55" s="34">
        <f t="shared" si="5"/>
        <v>0</v>
      </c>
      <c r="I55" s="31"/>
      <c r="J55" s="304" t="s">
        <v>466</v>
      </c>
      <c r="K55" s="34">
        <f t="shared" si="6"/>
        <v>0</v>
      </c>
      <c r="L55" s="34">
        <f t="shared" si="26"/>
        <v>0</v>
      </c>
      <c r="M55" s="34">
        <f t="shared" si="7"/>
        <v>0</v>
      </c>
      <c r="O55" s="304" t="s">
        <v>466</v>
      </c>
      <c r="P55" s="34">
        <f t="shared" si="8"/>
        <v>0</v>
      </c>
      <c r="Q55" s="34">
        <f t="shared" si="23"/>
        <v>0</v>
      </c>
      <c r="R55" s="34">
        <f t="shared" si="9"/>
        <v>0</v>
      </c>
      <c r="T55" s="304" t="s">
        <v>466</v>
      </c>
      <c r="U55" s="34">
        <f t="shared" si="10"/>
        <v>0</v>
      </c>
      <c r="V55" s="34">
        <f t="shared" si="24"/>
        <v>0</v>
      </c>
      <c r="W55" s="34">
        <f t="shared" si="11"/>
        <v>0</v>
      </c>
      <c r="Y55" s="304" t="s">
        <v>466</v>
      </c>
      <c r="Z55" s="34">
        <f t="shared" si="12"/>
        <v>0</v>
      </c>
      <c r="AA55" s="34">
        <f t="shared" si="25"/>
        <v>0</v>
      </c>
      <c r="AB55" s="34">
        <f t="shared" si="13"/>
        <v>0</v>
      </c>
      <c r="AD55" s="304" t="s">
        <v>466</v>
      </c>
      <c r="AE55" s="34">
        <f t="shared" si="14"/>
        <v>0</v>
      </c>
      <c r="AF55" s="34">
        <f t="shared" si="20"/>
        <v>0</v>
      </c>
      <c r="AG55" s="34">
        <f t="shared" si="15"/>
        <v>0</v>
      </c>
      <c r="AI55" s="304" t="s">
        <v>466</v>
      </c>
      <c r="AJ55" s="34">
        <f t="shared" si="16"/>
        <v>0</v>
      </c>
      <c r="AK55" s="34">
        <f t="shared" si="21"/>
        <v>0</v>
      </c>
      <c r="AL55" s="34">
        <f t="shared" si="17"/>
        <v>0</v>
      </c>
      <c r="AN55" s="304" t="s">
        <v>466</v>
      </c>
      <c r="AO55" s="34">
        <f t="shared" si="18"/>
        <v>0</v>
      </c>
      <c r="AP55" s="34">
        <f t="shared" si="22"/>
        <v>0</v>
      </c>
      <c r="AQ55" s="34">
        <f t="shared" si="19"/>
        <v>0</v>
      </c>
    </row>
    <row r="56" spans="1:43">
      <c r="A56" s="304" t="s">
        <v>467</v>
      </c>
      <c r="B56" s="112">
        <f t="shared" si="0"/>
        <v>0</v>
      </c>
      <c r="C56" s="112">
        <f t="shared" si="1"/>
        <v>0</v>
      </c>
      <c r="D56" s="303">
        <f t="shared" si="2"/>
        <v>0</v>
      </c>
      <c r="E56" s="304" t="s">
        <v>467</v>
      </c>
      <c r="F56" s="34">
        <f t="shared" si="3"/>
        <v>0</v>
      </c>
      <c r="G56" s="34">
        <f t="shared" si="4"/>
        <v>0</v>
      </c>
      <c r="H56" s="34">
        <f t="shared" si="5"/>
        <v>0</v>
      </c>
      <c r="I56" s="31"/>
      <c r="J56" s="304" t="s">
        <v>467</v>
      </c>
      <c r="K56" s="34">
        <f t="shared" si="6"/>
        <v>0</v>
      </c>
      <c r="L56" s="34">
        <f t="shared" si="26"/>
        <v>0</v>
      </c>
      <c r="M56" s="34">
        <f t="shared" si="7"/>
        <v>0</v>
      </c>
      <c r="O56" s="304" t="s">
        <v>467</v>
      </c>
      <c r="P56" s="34">
        <f t="shared" si="8"/>
        <v>0</v>
      </c>
      <c r="Q56" s="34">
        <f t="shared" si="23"/>
        <v>0</v>
      </c>
      <c r="R56" s="34">
        <f t="shared" si="9"/>
        <v>0</v>
      </c>
      <c r="T56" s="304" t="s">
        <v>467</v>
      </c>
      <c r="U56" s="34">
        <f t="shared" si="10"/>
        <v>0</v>
      </c>
      <c r="V56" s="34">
        <f t="shared" si="24"/>
        <v>0</v>
      </c>
      <c r="W56" s="34">
        <f t="shared" si="11"/>
        <v>0</v>
      </c>
      <c r="Y56" s="304" t="s">
        <v>467</v>
      </c>
      <c r="Z56" s="34">
        <f t="shared" si="12"/>
        <v>0</v>
      </c>
      <c r="AA56" s="34">
        <f t="shared" si="25"/>
        <v>0</v>
      </c>
      <c r="AB56" s="34">
        <f t="shared" si="13"/>
        <v>0</v>
      </c>
      <c r="AD56" s="304" t="s">
        <v>467</v>
      </c>
      <c r="AE56" s="34">
        <f t="shared" si="14"/>
        <v>0</v>
      </c>
      <c r="AF56" s="34">
        <f t="shared" si="20"/>
        <v>0</v>
      </c>
      <c r="AG56" s="34">
        <f t="shared" si="15"/>
        <v>0</v>
      </c>
      <c r="AI56" s="304" t="s">
        <v>467</v>
      </c>
      <c r="AJ56" s="34">
        <f t="shared" si="16"/>
        <v>0</v>
      </c>
      <c r="AK56" s="34">
        <f t="shared" si="21"/>
        <v>0</v>
      </c>
      <c r="AL56" s="34">
        <f t="shared" si="17"/>
        <v>0</v>
      </c>
      <c r="AN56" s="304" t="s">
        <v>467</v>
      </c>
      <c r="AO56" s="34">
        <f t="shared" si="18"/>
        <v>0</v>
      </c>
      <c r="AP56" s="34">
        <f t="shared" si="22"/>
        <v>0</v>
      </c>
      <c r="AQ56" s="34">
        <f t="shared" si="19"/>
        <v>0</v>
      </c>
    </row>
    <row r="57" spans="1:43">
      <c r="A57" s="304" t="s">
        <v>468</v>
      </c>
      <c r="B57" s="112">
        <f t="shared" si="0"/>
        <v>0</v>
      </c>
      <c r="C57" s="112">
        <f t="shared" si="1"/>
        <v>0</v>
      </c>
      <c r="D57" s="303">
        <f t="shared" si="2"/>
        <v>0</v>
      </c>
      <c r="E57" s="304" t="s">
        <v>468</v>
      </c>
      <c r="F57" s="34">
        <f t="shared" si="3"/>
        <v>0</v>
      </c>
      <c r="G57" s="34">
        <f t="shared" si="4"/>
        <v>0</v>
      </c>
      <c r="H57" s="34">
        <f t="shared" si="5"/>
        <v>0</v>
      </c>
      <c r="I57" s="31"/>
      <c r="J57" s="304" t="s">
        <v>468</v>
      </c>
      <c r="K57" s="34">
        <f t="shared" si="6"/>
        <v>0</v>
      </c>
      <c r="L57" s="34">
        <f t="shared" si="26"/>
        <v>0</v>
      </c>
      <c r="M57" s="34">
        <f t="shared" si="7"/>
        <v>0</v>
      </c>
      <c r="O57" s="304" t="s">
        <v>468</v>
      </c>
      <c r="P57" s="34">
        <f t="shared" si="8"/>
        <v>0</v>
      </c>
      <c r="Q57" s="34">
        <f t="shared" si="23"/>
        <v>0</v>
      </c>
      <c r="R57" s="34">
        <f t="shared" si="9"/>
        <v>0</v>
      </c>
      <c r="T57" s="304" t="s">
        <v>468</v>
      </c>
      <c r="U57" s="34">
        <f t="shared" si="10"/>
        <v>0</v>
      </c>
      <c r="V57" s="34">
        <f t="shared" si="24"/>
        <v>0</v>
      </c>
      <c r="W57" s="34">
        <f t="shared" si="11"/>
        <v>0</v>
      </c>
      <c r="Y57" s="304" t="s">
        <v>468</v>
      </c>
      <c r="Z57" s="34">
        <f t="shared" si="12"/>
        <v>0</v>
      </c>
      <c r="AA57" s="34">
        <f t="shared" si="25"/>
        <v>0</v>
      </c>
      <c r="AB57" s="34">
        <f t="shared" si="13"/>
        <v>0</v>
      </c>
      <c r="AD57" s="304" t="s">
        <v>468</v>
      </c>
      <c r="AE57" s="34">
        <f t="shared" si="14"/>
        <v>0</v>
      </c>
      <c r="AF57" s="34">
        <f t="shared" si="20"/>
        <v>0</v>
      </c>
      <c r="AG57" s="34">
        <f t="shared" si="15"/>
        <v>0</v>
      </c>
      <c r="AI57" s="304" t="s">
        <v>468</v>
      </c>
      <c r="AJ57" s="34">
        <f t="shared" si="16"/>
        <v>0</v>
      </c>
      <c r="AK57" s="34">
        <f t="shared" si="21"/>
        <v>0</v>
      </c>
      <c r="AL57" s="34">
        <f t="shared" si="17"/>
        <v>0</v>
      </c>
      <c r="AN57" s="304" t="s">
        <v>468</v>
      </c>
      <c r="AO57" s="34">
        <f t="shared" si="18"/>
        <v>0</v>
      </c>
      <c r="AP57" s="34">
        <f t="shared" si="22"/>
        <v>0</v>
      </c>
      <c r="AQ57" s="34">
        <f t="shared" si="19"/>
        <v>0</v>
      </c>
    </row>
    <row r="58" spans="1:43">
      <c r="A58" s="304" t="s">
        <v>469</v>
      </c>
      <c r="B58" s="112">
        <f t="shared" si="0"/>
        <v>0</v>
      </c>
      <c r="C58" s="112">
        <f t="shared" si="1"/>
        <v>0</v>
      </c>
      <c r="D58" s="303">
        <f t="shared" si="2"/>
        <v>0</v>
      </c>
      <c r="E58" s="304" t="s">
        <v>469</v>
      </c>
      <c r="F58" s="34">
        <f t="shared" si="3"/>
        <v>0</v>
      </c>
      <c r="G58" s="34">
        <f t="shared" si="4"/>
        <v>0</v>
      </c>
      <c r="H58" s="34">
        <f t="shared" si="5"/>
        <v>0</v>
      </c>
      <c r="I58" s="31"/>
      <c r="J58" s="304" t="s">
        <v>469</v>
      </c>
      <c r="K58" s="34">
        <f t="shared" si="6"/>
        <v>0</v>
      </c>
      <c r="L58" s="34">
        <f t="shared" si="26"/>
        <v>0</v>
      </c>
      <c r="M58" s="34">
        <f t="shared" si="7"/>
        <v>0</v>
      </c>
      <c r="O58" s="304" t="s">
        <v>469</v>
      </c>
      <c r="P58" s="34">
        <f t="shared" si="8"/>
        <v>0</v>
      </c>
      <c r="Q58" s="34">
        <f t="shared" si="23"/>
        <v>0</v>
      </c>
      <c r="R58" s="34">
        <f t="shared" si="9"/>
        <v>0</v>
      </c>
      <c r="T58" s="304" t="s">
        <v>469</v>
      </c>
      <c r="U58" s="34">
        <f t="shared" si="10"/>
        <v>0</v>
      </c>
      <c r="V58" s="34">
        <f t="shared" si="24"/>
        <v>0</v>
      </c>
      <c r="W58" s="34">
        <f t="shared" si="11"/>
        <v>0</v>
      </c>
      <c r="Y58" s="304" t="s">
        <v>469</v>
      </c>
      <c r="Z58" s="34">
        <f t="shared" si="12"/>
        <v>0</v>
      </c>
      <c r="AA58" s="34">
        <f t="shared" si="25"/>
        <v>0</v>
      </c>
      <c r="AB58" s="34">
        <f t="shared" si="13"/>
        <v>0</v>
      </c>
      <c r="AD58" s="304" t="s">
        <v>469</v>
      </c>
      <c r="AE58" s="34">
        <f t="shared" si="14"/>
        <v>0</v>
      </c>
      <c r="AF58" s="34">
        <f t="shared" si="20"/>
        <v>0</v>
      </c>
      <c r="AG58" s="34">
        <f t="shared" si="15"/>
        <v>0</v>
      </c>
      <c r="AI58" s="304" t="s">
        <v>469</v>
      </c>
      <c r="AJ58" s="34">
        <f t="shared" si="16"/>
        <v>0</v>
      </c>
      <c r="AK58" s="34">
        <f t="shared" si="21"/>
        <v>0</v>
      </c>
      <c r="AL58" s="34">
        <f t="shared" si="17"/>
        <v>0</v>
      </c>
      <c r="AN58" s="304" t="s">
        <v>469</v>
      </c>
      <c r="AO58" s="34">
        <f t="shared" si="18"/>
        <v>0</v>
      </c>
      <c r="AP58" s="34">
        <f t="shared" si="22"/>
        <v>0</v>
      </c>
      <c r="AQ58" s="34">
        <f t="shared" si="19"/>
        <v>0</v>
      </c>
    </row>
    <row r="59" spans="1:43">
      <c r="A59" s="304" t="s">
        <v>470</v>
      </c>
      <c r="B59" s="112">
        <f t="shared" si="0"/>
        <v>0</v>
      </c>
      <c r="C59" s="112">
        <f t="shared" si="1"/>
        <v>0</v>
      </c>
      <c r="D59" s="303">
        <f t="shared" si="2"/>
        <v>0</v>
      </c>
      <c r="E59" s="304" t="s">
        <v>470</v>
      </c>
      <c r="F59" s="34">
        <f t="shared" si="3"/>
        <v>0</v>
      </c>
      <c r="G59" s="34">
        <f t="shared" si="4"/>
        <v>0</v>
      </c>
      <c r="H59" s="34">
        <f t="shared" si="5"/>
        <v>0</v>
      </c>
      <c r="I59" s="31"/>
      <c r="J59" s="304" t="s">
        <v>470</v>
      </c>
      <c r="K59" s="34">
        <f t="shared" si="6"/>
        <v>0</v>
      </c>
      <c r="L59" s="34">
        <f t="shared" si="26"/>
        <v>0</v>
      </c>
      <c r="M59" s="34">
        <f t="shared" si="7"/>
        <v>0</v>
      </c>
      <c r="O59" s="304" t="s">
        <v>470</v>
      </c>
      <c r="P59" s="34">
        <f t="shared" si="8"/>
        <v>0</v>
      </c>
      <c r="Q59" s="34">
        <f t="shared" si="23"/>
        <v>0</v>
      </c>
      <c r="R59" s="34">
        <f t="shared" si="9"/>
        <v>0</v>
      </c>
      <c r="T59" s="304" t="s">
        <v>470</v>
      </c>
      <c r="U59" s="34">
        <f t="shared" si="10"/>
        <v>0</v>
      </c>
      <c r="V59" s="34">
        <f t="shared" si="24"/>
        <v>0</v>
      </c>
      <c r="W59" s="34">
        <f t="shared" si="11"/>
        <v>0</v>
      </c>
      <c r="Y59" s="304" t="s">
        <v>470</v>
      </c>
      <c r="Z59" s="34">
        <f t="shared" si="12"/>
        <v>0</v>
      </c>
      <c r="AA59" s="34">
        <f t="shared" si="25"/>
        <v>0</v>
      </c>
      <c r="AB59" s="34">
        <f t="shared" si="13"/>
        <v>0</v>
      </c>
      <c r="AD59" s="304" t="s">
        <v>470</v>
      </c>
      <c r="AE59" s="34">
        <f t="shared" si="14"/>
        <v>0</v>
      </c>
      <c r="AF59" s="34">
        <f t="shared" si="20"/>
        <v>0</v>
      </c>
      <c r="AG59" s="34">
        <f t="shared" si="15"/>
        <v>0</v>
      </c>
      <c r="AI59" s="304" t="s">
        <v>470</v>
      </c>
      <c r="AJ59" s="34">
        <f t="shared" si="16"/>
        <v>0</v>
      </c>
      <c r="AK59" s="34">
        <f t="shared" si="21"/>
        <v>0</v>
      </c>
      <c r="AL59" s="34">
        <f t="shared" si="17"/>
        <v>0</v>
      </c>
      <c r="AN59" s="304" t="s">
        <v>470</v>
      </c>
      <c r="AO59" s="34">
        <f t="shared" si="18"/>
        <v>0</v>
      </c>
      <c r="AP59" s="34">
        <f t="shared" si="22"/>
        <v>0</v>
      </c>
      <c r="AQ59" s="34">
        <f t="shared" si="19"/>
        <v>0</v>
      </c>
    </row>
    <row r="60" spans="1:43">
      <c r="A60" s="304" t="s">
        <v>471</v>
      </c>
      <c r="B60" s="112">
        <f t="shared" si="0"/>
        <v>0</v>
      </c>
      <c r="C60" s="112">
        <f t="shared" si="1"/>
        <v>0</v>
      </c>
      <c r="D60" s="303">
        <f t="shared" si="2"/>
        <v>0</v>
      </c>
      <c r="E60" s="304" t="s">
        <v>471</v>
      </c>
      <c r="F60" s="34">
        <f t="shared" si="3"/>
        <v>0</v>
      </c>
      <c r="G60" s="34">
        <f t="shared" si="4"/>
        <v>0</v>
      </c>
      <c r="H60" s="34">
        <f t="shared" si="5"/>
        <v>0</v>
      </c>
      <c r="I60" s="31"/>
      <c r="J60" s="304" t="s">
        <v>471</v>
      </c>
      <c r="K60" s="34">
        <f t="shared" si="6"/>
        <v>0</v>
      </c>
      <c r="L60" s="34">
        <f t="shared" si="26"/>
        <v>0</v>
      </c>
      <c r="M60" s="34">
        <f t="shared" si="7"/>
        <v>0</v>
      </c>
      <c r="O60" s="304" t="s">
        <v>471</v>
      </c>
      <c r="P60" s="34">
        <f t="shared" si="8"/>
        <v>0</v>
      </c>
      <c r="Q60" s="34">
        <f t="shared" si="23"/>
        <v>0</v>
      </c>
      <c r="R60" s="34">
        <f t="shared" si="9"/>
        <v>0</v>
      </c>
      <c r="T60" s="304" t="s">
        <v>471</v>
      </c>
      <c r="U60" s="34">
        <f t="shared" si="10"/>
        <v>0</v>
      </c>
      <c r="V60" s="34">
        <f t="shared" si="24"/>
        <v>0</v>
      </c>
      <c r="W60" s="34">
        <f t="shared" si="11"/>
        <v>0</v>
      </c>
      <c r="Y60" s="304" t="s">
        <v>471</v>
      </c>
      <c r="Z60" s="34">
        <f t="shared" si="12"/>
        <v>0</v>
      </c>
      <c r="AA60" s="34">
        <f t="shared" si="25"/>
        <v>0</v>
      </c>
      <c r="AB60" s="34">
        <f t="shared" si="13"/>
        <v>0</v>
      </c>
      <c r="AD60" s="304" t="s">
        <v>471</v>
      </c>
      <c r="AE60" s="34">
        <f t="shared" si="14"/>
        <v>0</v>
      </c>
      <c r="AF60" s="34">
        <f t="shared" si="20"/>
        <v>0</v>
      </c>
      <c r="AG60" s="34">
        <f t="shared" si="15"/>
        <v>0</v>
      </c>
      <c r="AI60" s="304" t="s">
        <v>471</v>
      </c>
      <c r="AJ60" s="34">
        <f t="shared" si="16"/>
        <v>0</v>
      </c>
      <c r="AK60" s="34">
        <f t="shared" si="21"/>
        <v>0</v>
      </c>
      <c r="AL60" s="34">
        <f t="shared" si="17"/>
        <v>0</v>
      </c>
      <c r="AN60" s="304" t="s">
        <v>471</v>
      </c>
      <c r="AO60" s="34">
        <f t="shared" si="18"/>
        <v>0</v>
      </c>
      <c r="AP60" s="34">
        <f t="shared" si="22"/>
        <v>0</v>
      </c>
      <c r="AQ60" s="34">
        <f t="shared" si="19"/>
        <v>0</v>
      </c>
    </row>
    <row r="61" spans="1:43">
      <c r="A61" s="304" t="s">
        <v>472</v>
      </c>
      <c r="B61" s="112">
        <f t="shared" si="0"/>
        <v>0</v>
      </c>
      <c r="C61" s="112">
        <f t="shared" si="1"/>
        <v>0</v>
      </c>
      <c r="D61" s="303">
        <f t="shared" si="2"/>
        <v>0</v>
      </c>
      <c r="E61" s="304" t="s">
        <v>472</v>
      </c>
      <c r="F61" s="34">
        <f t="shared" si="3"/>
        <v>0</v>
      </c>
      <c r="G61" s="34">
        <f t="shared" si="4"/>
        <v>0</v>
      </c>
      <c r="H61" s="34">
        <f t="shared" si="5"/>
        <v>0</v>
      </c>
      <c r="I61" s="31"/>
      <c r="J61" s="304" t="s">
        <v>472</v>
      </c>
      <c r="K61" s="34">
        <f t="shared" si="6"/>
        <v>0</v>
      </c>
      <c r="L61" s="34">
        <f t="shared" si="26"/>
        <v>0</v>
      </c>
      <c r="M61" s="34">
        <f t="shared" si="7"/>
        <v>0</v>
      </c>
      <c r="O61" s="304" t="s">
        <v>472</v>
      </c>
      <c r="P61" s="34">
        <f t="shared" si="8"/>
        <v>0</v>
      </c>
      <c r="Q61" s="34">
        <f t="shared" si="23"/>
        <v>0</v>
      </c>
      <c r="R61" s="34">
        <f t="shared" si="9"/>
        <v>0</v>
      </c>
      <c r="T61" s="304" t="s">
        <v>472</v>
      </c>
      <c r="U61" s="34">
        <f t="shared" si="10"/>
        <v>0</v>
      </c>
      <c r="V61" s="34">
        <f t="shared" si="24"/>
        <v>0</v>
      </c>
      <c r="W61" s="34">
        <f t="shared" si="11"/>
        <v>0</v>
      </c>
      <c r="Y61" s="304" t="s">
        <v>472</v>
      </c>
      <c r="Z61" s="34">
        <f t="shared" si="12"/>
        <v>0</v>
      </c>
      <c r="AA61" s="34">
        <f t="shared" si="25"/>
        <v>0</v>
      </c>
      <c r="AB61" s="34">
        <f t="shared" si="13"/>
        <v>0</v>
      </c>
      <c r="AD61" s="304" t="s">
        <v>472</v>
      </c>
      <c r="AE61" s="34">
        <f t="shared" si="14"/>
        <v>0</v>
      </c>
      <c r="AF61" s="34">
        <f t="shared" si="20"/>
        <v>0</v>
      </c>
      <c r="AG61" s="34">
        <f t="shared" si="15"/>
        <v>0</v>
      </c>
      <c r="AI61" s="304" t="s">
        <v>472</v>
      </c>
      <c r="AJ61" s="34">
        <f t="shared" si="16"/>
        <v>0</v>
      </c>
      <c r="AK61" s="34">
        <f t="shared" si="21"/>
        <v>0</v>
      </c>
      <c r="AL61" s="34">
        <f t="shared" si="17"/>
        <v>0</v>
      </c>
      <c r="AN61" s="304" t="s">
        <v>472</v>
      </c>
      <c r="AO61" s="34">
        <f t="shared" si="18"/>
        <v>0</v>
      </c>
      <c r="AP61" s="34">
        <f t="shared" si="22"/>
        <v>0</v>
      </c>
      <c r="AQ61" s="34">
        <f t="shared" si="19"/>
        <v>0</v>
      </c>
    </row>
    <row r="62" spans="1:43">
      <c r="E62" s="31"/>
      <c r="F62" s="114"/>
      <c r="G62" s="114"/>
      <c r="H62" s="34"/>
      <c r="I62" s="31"/>
      <c r="J62" s="104"/>
      <c r="K62" s="34"/>
      <c r="L62" s="34"/>
    </row>
    <row r="63" spans="1:43">
      <c r="E63" s="116"/>
      <c r="J63" s="115"/>
      <c r="K63" s="115"/>
    </row>
    <row r="64" spans="1:43">
      <c r="E64" s="35"/>
      <c r="J64" s="115"/>
      <c r="K64" s="115"/>
    </row>
    <row r="65" spans="2:23">
      <c r="E65" s="116"/>
      <c r="J65" s="115"/>
      <c r="K65" s="115"/>
      <c r="L65" s="34"/>
    </row>
    <row r="66" spans="2:23">
      <c r="E66" s="116"/>
      <c r="J66" s="115"/>
      <c r="K66" s="115"/>
      <c r="L66" s="34"/>
      <c r="M66" s="31"/>
      <c r="N66" s="31"/>
      <c r="O66" s="31"/>
      <c r="P66" s="31"/>
      <c r="Q66" s="31"/>
      <c r="R66" s="31"/>
      <c r="S66" s="31"/>
      <c r="T66" s="31" t="s">
        <v>0</v>
      </c>
      <c r="U66" s="34" t="s">
        <v>0</v>
      </c>
      <c r="V66" s="34" t="s">
        <v>0</v>
      </c>
      <c r="W66" s="34" t="s">
        <v>0</v>
      </c>
    </row>
    <row r="67" spans="2:23">
      <c r="E67" s="31"/>
      <c r="F67" s="31"/>
      <c r="G67" s="31"/>
      <c r="H67" s="34"/>
      <c r="I67" s="31"/>
      <c r="J67" s="31"/>
      <c r="K67" s="34"/>
      <c r="L67" s="34"/>
      <c r="M67" s="31"/>
      <c r="N67" s="31"/>
      <c r="O67" s="31"/>
      <c r="P67" s="31"/>
      <c r="Q67" s="31"/>
      <c r="R67" s="31"/>
      <c r="S67" s="31"/>
      <c r="T67" s="31"/>
      <c r="U67" s="31"/>
      <c r="V67" s="31"/>
      <c r="W67" s="31"/>
    </row>
    <row r="68" spans="2:23">
      <c r="E68" s="162">
        <f ca="1">NOW()</f>
        <v>44130.433104398151</v>
      </c>
      <c r="F68" s="31"/>
      <c r="G68" s="31"/>
      <c r="H68" s="34"/>
      <c r="I68" s="31"/>
      <c r="J68" s="31"/>
      <c r="K68" s="34"/>
      <c r="L68" s="34"/>
      <c r="M68" s="31"/>
      <c r="N68" s="31"/>
      <c r="O68" s="31"/>
      <c r="P68" s="31"/>
      <c r="Q68" s="31"/>
      <c r="R68" s="31"/>
      <c r="S68" s="31"/>
      <c r="T68" s="31"/>
      <c r="U68" s="31"/>
      <c r="V68" s="31"/>
      <c r="W68" s="31"/>
    </row>
    <row r="69" spans="2:23">
      <c r="E69" s="31"/>
      <c r="F69" s="31"/>
      <c r="G69" s="31"/>
      <c r="H69" s="34"/>
      <c r="I69" s="31"/>
      <c r="J69" s="31"/>
      <c r="K69" s="34"/>
      <c r="L69" s="34"/>
      <c r="M69" s="31"/>
      <c r="N69" s="31"/>
      <c r="O69" s="31"/>
      <c r="P69" s="31"/>
      <c r="Q69" s="31"/>
      <c r="R69" s="31"/>
      <c r="S69" s="31"/>
      <c r="T69" s="31"/>
      <c r="U69" s="31"/>
      <c r="V69" s="31"/>
      <c r="W69" s="31"/>
    </row>
    <row r="70" spans="2:23">
      <c r="E70" s="31"/>
      <c r="F70" s="34"/>
      <c r="G70" s="34"/>
      <c r="H70" s="34"/>
      <c r="I70" s="31"/>
      <c r="J70" s="34"/>
      <c r="K70" s="34"/>
      <c r="L70" s="34"/>
      <c r="M70" s="31"/>
      <c r="N70" s="31"/>
      <c r="O70" s="31"/>
      <c r="P70" s="31"/>
      <c r="Q70" s="31"/>
      <c r="R70" s="31"/>
      <c r="S70" s="31"/>
      <c r="T70" s="31"/>
      <c r="U70" s="31"/>
      <c r="V70" s="31"/>
      <c r="W70" s="31"/>
    </row>
    <row r="71" spans="2:23">
      <c r="E71" s="31"/>
      <c r="F71" s="34"/>
      <c r="G71" s="34"/>
      <c r="H71" s="34"/>
      <c r="I71" s="31"/>
      <c r="J71" s="34"/>
      <c r="K71" s="34"/>
      <c r="L71" s="34"/>
      <c r="M71" s="31"/>
      <c r="N71" s="31"/>
      <c r="O71" s="31"/>
      <c r="P71" s="31"/>
      <c r="Q71" s="31"/>
      <c r="R71" s="31"/>
      <c r="S71" s="31"/>
      <c r="T71" s="31"/>
      <c r="U71" s="31"/>
      <c r="V71" s="31"/>
      <c r="W71" s="31"/>
    </row>
    <row r="72" spans="2:23">
      <c r="E72" s="31"/>
      <c r="F72" s="34"/>
      <c r="G72" s="34"/>
      <c r="H72" s="34"/>
      <c r="I72" s="31"/>
      <c r="J72" s="34" t="s">
        <v>0</v>
      </c>
      <c r="K72" s="34" t="s">
        <v>0</v>
      </c>
      <c r="L72" s="34" t="s">
        <v>0</v>
      </c>
      <c r="M72" s="31"/>
      <c r="N72" s="31"/>
      <c r="O72" s="31"/>
      <c r="P72" s="31"/>
      <c r="Q72" s="31"/>
      <c r="R72" s="31"/>
      <c r="S72" s="31"/>
      <c r="T72" s="31"/>
      <c r="U72" s="31"/>
      <c r="V72" s="31"/>
      <c r="W72" s="31"/>
    </row>
    <row r="73" spans="2:23">
      <c r="E73" s="31"/>
      <c r="F73" s="34"/>
      <c r="G73" s="34"/>
      <c r="H73" s="34"/>
      <c r="I73" s="31"/>
      <c r="J73" s="31" t="s">
        <v>0</v>
      </c>
      <c r="K73" s="31" t="s">
        <v>0</v>
      </c>
      <c r="L73" s="31" t="s">
        <v>0</v>
      </c>
      <c r="M73" s="31"/>
      <c r="N73" s="31"/>
      <c r="O73" s="31"/>
      <c r="P73" s="31"/>
      <c r="Q73" s="31"/>
      <c r="R73" s="31"/>
      <c r="S73" s="31"/>
      <c r="T73" s="31"/>
      <c r="U73" s="31"/>
      <c r="V73" s="31"/>
      <c r="W73" s="31"/>
    </row>
    <row r="74" spans="2:23">
      <c r="E74" s="31"/>
      <c r="F74" s="34"/>
      <c r="G74" s="34"/>
      <c r="H74" s="34"/>
      <c r="I74" s="31"/>
      <c r="J74" s="31"/>
      <c r="K74" s="31"/>
      <c r="L74" s="31"/>
      <c r="M74" s="31"/>
      <c r="N74" s="31"/>
      <c r="O74" s="31"/>
      <c r="P74" s="31"/>
      <c r="Q74" s="31"/>
      <c r="R74" s="31"/>
      <c r="S74" s="31"/>
      <c r="T74" s="31"/>
      <c r="U74" s="31"/>
      <c r="V74" s="31"/>
      <c r="W74" s="31"/>
    </row>
    <row r="75" spans="2:23">
      <c r="E75" s="31"/>
      <c r="F75" s="34"/>
      <c r="G75" s="34"/>
      <c r="H75" s="34"/>
      <c r="I75" s="31"/>
      <c r="J75" s="31"/>
      <c r="K75" s="31"/>
      <c r="L75" s="31"/>
      <c r="M75" s="31"/>
      <c r="N75" s="31"/>
      <c r="O75" s="31"/>
      <c r="P75" s="31"/>
      <c r="Q75" s="31"/>
      <c r="R75" s="31"/>
      <c r="S75" s="31"/>
      <c r="T75" s="31"/>
      <c r="U75" s="31"/>
      <c r="V75" s="31"/>
      <c r="W75" s="31"/>
    </row>
    <row r="76" spans="2:23">
      <c r="B76" s="86" t="str">
        <f>'YR 1 IS'!A55</f>
        <v>NOTE…….</v>
      </c>
      <c r="E76" s="31"/>
      <c r="F76" s="34"/>
      <c r="G76" s="34"/>
      <c r="H76" s="34"/>
      <c r="I76" s="31"/>
      <c r="J76" s="31"/>
      <c r="K76" s="31"/>
      <c r="L76" s="31"/>
      <c r="M76" s="31"/>
      <c r="N76" s="31"/>
      <c r="O76" s="31"/>
      <c r="P76" s="31"/>
      <c r="Q76" s="31"/>
      <c r="R76" s="31"/>
      <c r="S76" s="31"/>
      <c r="T76" s="31"/>
      <c r="U76" s="31"/>
      <c r="V76" s="31"/>
      <c r="W76" s="31"/>
    </row>
    <row r="77" spans="2:23">
      <c r="B77" s="86" t="str">
        <f ca="1">'YR 1 IS'!B55</f>
        <v>The Small Business Development Center (SBDC) has prepared this financial statement as of 10/26/2020 based on information and assumptions provided by management. Neither the SBDC</v>
      </c>
    </row>
    <row r="78" spans="2:23">
      <c r="B78" s="86" t="str">
        <f>'YR 1 IS'!B56</f>
        <v>nor its personnel are licensed by the State of MN to practice public accounting and therefore express no opinion or any other form of assurance on the satement or underlying assumptions.</v>
      </c>
    </row>
    <row r="85" spans="5:11">
      <c r="E85" s="31"/>
      <c r="F85" s="31"/>
      <c r="G85" s="31"/>
      <c r="H85" s="31"/>
      <c r="I85" s="31"/>
      <c r="J85" s="34"/>
      <c r="K85" s="34"/>
    </row>
    <row r="86" spans="5:11">
      <c r="E86" s="31"/>
      <c r="F86" s="31"/>
      <c r="G86" s="31"/>
      <c r="H86" s="31"/>
      <c r="I86" s="31"/>
      <c r="J86" s="34"/>
      <c r="K86" s="34"/>
    </row>
    <row r="87" spans="5:11">
      <c r="E87" s="31"/>
      <c r="F87" s="31"/>
      <c r="G87" s="31"/>
      <c r="H87" s="31"/>
      <c r="I87" s="31"/>
      <c r="J87" s="34"/>
      <c r="K87" s="34"/>
    </row>
    <row r="88" spans="5:11">
      <c r="E88" s="31"/>
      <c r="F88" s="31"/>
      <c r="G88" s="31"/>
      <c r="H88" s="31"/>
      <c r="I88" s="31"/>
      <c r="J88" s="34"/>
      <c r="K88" s="34"/>
    </row>
    <row r="89" spans="5:11">
      <c r="E89" s="31"/>
      <c r="F89" s="31"/>
      <c r="G89" s="31"/>
      <c r="H89" s="31"/>
      <c r="I89" s="31"/>
      <c r="J89" s="34"/>
      <c r="K89" s="34"/>
    </row>
    <row r="90" spans="5:11">
      <c r="E90" s="31"/>
      <c r="F90" s="31"/>
      <c r="G90" s="31"/>
      <c r="H90" s="31"/>
      <c r="I90" s="31"/>
      <c r="J90" s="34"/>
      <c r="K90" s="34"/>
    </row>
    <row r="91" spans="5:11">
      <c r="E91" s="31"/>
      <c r="F91" s="31"/>
      <c r="G91" s="31"/>
      <c r="H91" s="31"/>
      <c r="I91" s="31"/>
      <c r="J91" s="34"/>
      <c r="K91" s="34"/>
    </row>
    <row r="92" spans="5:11">
      <c r="E92" s="31"/>
      <c r="F92" s="31"/>
      <c r="G92" s="31"/>
      <c r="H92" s="31"/>
      <c r="I92" s="31"/>
      <c r="J92" s="34"/>
      <c r="K92" s="34"/>
    </row>
    <row r="93" spans="5:11">
      <c r="E93" s="31"/>
      <c r="F93" s="31"/>
      <c r="G93" s="31"/>
      <c r="H93" s="31"/>
      <c r="I93" s="31"/>
      <c r="J93" s="34"/>
      <c r="K93" s="34"/>
    </row>
    <row r="94" spans="5:11">
      <c r="E94" s="31"/>
      <c r="F94" s="31"/>
      <c r="G94" s="31"/>
      <c r="H94" s="31"/>
      <c r="I94" s="31"/>
      <c r="J94" s="34"/>
      <c r="K94" s="34"/>
    </row>
    <row r="95" spans="5:11">
      <c r="E95" s="31"/>
      <c r="F95" s="31"/>
      <c r="G95" s="31"/>
      <c r="H95" s="31"/>
      <c r="I95" s="31"/>
      <c r="J95" s="34"/>
      <c r="K95" s="34"/>
    </row>
  </sheetData>
  <sheetProtection selectLockedCells="1"/>
  <mergeCells count="1">
    <mergeCell ref="B6:D6"/>
  </mergeCells>
  <pageMargins left="0.25" right="0.25" top="0.5" bottom="0.5" header="0.25" footer="0.25"/>
  <pageSetup scale="45" fitToWidth="2" orientation="landscape" horizontalDpi="1200" verticalDpi="1200" r:id="rId1"/>
  <headerFooter>
    <oddFooter>&amp;L&amp;8Template material is licensed under the Creative Commons License.&amp;C&amp;8http://creativecommons.org/licenses/by-nc-sa/3.0/legalcode&amp;R&amp;8Templates created by UMD Center for Economic Development, 
Jennifer Pontinen, Jenny Herman and Richard Braun.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pageSetUpPr fitToPage="1"/>
  </sheetPr>
  <dimension ref="A1:AP60"/>
  <sheetViews>
    <sheetView zoomScaleNormal="100" workbookViewId="0">
      <selection activeCell="E10" sqref="E10"/>
    </sheetView>
  </sheetViews>
  <sheetFormatPr defaultColWidth="9.6640625" defaultRowHeight="15"/>
  <cols>
    <col min="1" max="1" width="13.33203125" style="86" customWidth="1"/>
    <col min="2" max="2" width="9.6640625" style="86"/>
    <col min="3" max="3" width="12.44140625" style="86" customWidth="1"/>
    <col min="4" max="4" width="16.6640625" style="86" customWidth="1"/>
    <col min="5" max="5" width="11.109375" style="86" customWidth="1"/>
    <col min="6" max="6" width="12.6640625" style="86" customWidth="1"/>
    <col min="7" max="7" width="12.33203125" style="86" customWidth="1"/>
    <col min="8" max="8" width="6.6640625" style="86" customWidth="1"/>
    <col min="9" max="9" width="14.6640625" style="86" bestFit="1" customWidth="1"/>
    <col min="10" max="10" width="12.109375" style="86" customWidth="1"/>
    <col min="11" max="11" width="12.33203125" style="86" customWidth="1"/>
    <col min="12" max="12" width="12.6640625" style="86" customWidth="1"/>
    <col min="13" max="13" width="9.6640625" style="86"/>
    <col min="14" max="14" width="14.6640625" style="86" bestFit="1" customWidth="1"/>
    <col min="15" max="16" width="9.6640625" style="86"/>
    <col min="17" max="17" width="13.109375" style="86" customWidth="1"/>
    <col min="18" max="18" width="9.6640625" style="86"/>
    <col min="19" max="19" width="14.6640625" style="86" bestFit="1" customWidth="1"/>
    <col min="20" max="21" width="9.6640625" style="86"/>
    <col min="22" max="22" width="11.44140625" style="86" customWidth="1"/>
    <col min="23" max="23" width="9.6640625" style="86"/>
    <col min="24" max="24" width="14.6640625" style="86" bestFit="1" customWidth="1"/>
    <col min="25" max="26" width="9.6640625" style="86"/>
    <col min="27" max="27" width="11.5546875" style="86" customWidth="1"/>
    <col min="28" max="28" width="9.6640625" style="86"/>
    <col min="29" max="29" width="15" style="86" customWidth="1"/>
    <col min="30" max="31" width="9.6640625" style="86"/>
    <col min="32" max="32" width="14.109375" style="86" customWidth="1"/>
    <col min="33" max="33" width="9.6640625" style="86"/>
    <col min="34" max="34" width="15.6640625" style="86" customWidth="1"/>
    <col min="35" max="36" width="9.6640625" style="86"/>
    <col min="37" max="37" width="13.33203125" style="86" customWidth="1"/>
    <col min="38" max="38" width="9.6640625" style="86"/>
    <col min="39" max="39" width="16.44140625" style="86" customWidth="1"/>
    <col min="40" max="41" width="9.6640625" style="86"/>
    <col min="42" max="42" width="12.6640625" style="86" customWidth="1"/>
    <col min="43" max="16384" width="9.6640625" style="86"/>
  </cols>
  <sheetData>
    <row r="1" spans="1:42" ht="18">
      <c r="A1" s="7" t="str">
        <f>'Sources &amp; Uses'!A1</f>
        <v>Company Name Here</v>
      </c>
      <c r="B1" s="7"/>
      <c r="E1" s="101"/>
      <c r="F1" s="84"/>
      <c r="L1" s="31"/>
    </row>
    <row r="2" spans="1:42" ht="15.75">
      <c r="A2" s="96" t="s">
        <v>373</v>
      </c>
      <c r="B2" s="96"/>
      <c r="E2" s="31"/>
      <c r="L2" s="31"/>
    </row>
    <row r="3" spans="1:42" ht="15.75">
      <c r="D3" s="96" t="s">
        <v>314</v>
      </c>
      <c r="E3" s="31"/>
      <c r="F3" s="31"/>
      <c r="G3" s="31"/>
      <c r="I3" s="37" t="s">
        <v>315</v>
      </c>
      <c r="L3" s="31"/>
      <c r="N3" s="37" t="s">
        <v>316</v>
      </c>
      <c r="S3" s="37" t="s">
        <v>317</v>
      </c>
      <c r="X3" s="37" t="s">
        <v>318</v>
      </c>
      <c r="AC3" s="37" t="s">
        <v>345</v>
      </c>
      <c r="AH3" s="37" t="s">
        <v>346</v>
      </c>
      <c r="AM3" s="37" t="s">
        <v>347</v>
      </c>
    </row>
    <row r="4" spans="1:42" ht="15.75">
      <c r="D4" s="102" t="s">
        <v>356</v>
      </c>
      <c r="E4" s="32"/>
      <c r="F4" s="238"/>
      <c r="G4" s="239"/>
      <c r="H4" s="31"/>
      <c r="I4" s="102" t="s">
        <v>356</v>
      </c>
      <c r="J4" s="32"/>
      <c r="K4" s="238"/>
      <c r="L4" s="239"/>
      <c r="N4" s="102" t="s">
        <v>356</v>
      </c>
      <c r="O4" s="32"/>
      <c r="P4" s="238"/>
      <c r="Q4" s="239"/>
      <c r="S4" s="102" t="s">
        <v>356</v>
      </c>
      <c r="T4" s="32"/>
      <c r="U4" s="238"/>
      <c r="V4" s="239"/>
      <c r="X4" s="102" t="s">
        <v>356</v>
      </c>
      <c r="Y4" s="32"/>
      <c r="Z4" s="238"/>
      <c r="AA4" s="239"/>
      <c r="AC4" s="102" t="s">
        <v>356</v>
      </c>
      <c r="AD4" s="32"/>
      <c r="AE4" s="238"/>
      <c r="AF4" s="239"/>
      <c r="AH4" s="102" t="s">
        <v>356</v>
      </c>
      <c r="AI4" s="32"/>
      <c r="AJ4" s="238"/>
      <c r="AK4" s="239"/>
      <c r="AM4" s="102" t="s">
        <v>356</v>
      </c>
      <c r="AN4" s="32"/>
      <c r="AO4" s="238"/>
      <c r="AP4" s="239"/>
    </row>
    <row r="6" spans="1:42" ht="15.75">
      <c r="A6" s="441" t="s">
        <v>313</v>
      </c>
      <c r="B6" s="441"/>
      <c r="C6" s="442"/>
      <c r="D6" s="31" t="s">
        <v>25</v>
      </c>
      <c r="E6" s="314"/>
      <c r="F6" s="31"/>
      <c r="G6" s="31"/>
      <c r="H6" s="248"/>
      <c r="I6" s="31" t="s">
        <v>25</v>
      </c>
      <c r="J6" s="314"/>
      <c r="K6" s="31"/>
      <c r="L6" s="31"/>
      <c r="N6" s="31" t="s">
        <v>25</v>
      </c>
      <c r="O6" s="314"/>
      <c r="P6" s="31"/>
      <c r="Q6" s="31"/>
      <c r="S6" s="31" t="s">
        <v>25</v>
      </c>
      <c r="T6" s="314"/>
      <c r="U6" s="31"/>
      <c r="V6" s="31"/>
      <c r="X6" s="31" t="s">
        <v>25</v>
      </c>
      <c r="Y6" s="314"/>
      <c r="Z6" s="31"/>
      <c r="AA6" s="31"/>
      <c r="AC6" s="31" t="s">
        <v>25</v>
      </c>
      <c r="AD6" s="314"/>
      <c r="AE6" s="31"/>
      <c r="AF6" s="31"/>
      <c r="AH6" s="31" t="s">
        <v>25</v>
      </c>
      <c r="AI6" s="314"/>
      <c r="AJ6" s="31"/>
      <c r="AK6" s="31"/>
      <c r="AM6" s="31" t="s">
        <v>25</v>
      </c>
      <c r="AN6" s="314"/>
      <c r="AO6" s="31"/>
      <c r="AP6" s="31"/>
    </row>
    <row r="7" spans="1:42">
      <c r="A7" s="335" t="s">
        <v>319</v>
      </c>
      <c r="B7" s="338">
        <f>E7+J7+O7+T7+Y7</f>
        <v>0</v>
      </c>
      <c r="C7" s="336"/>
      <c r="D7" s="31" t="s">
        <v>319</v>
      </c>
      <c r="E7" s="299"/>
      <c r="F7" s="31"/>
      <c r="G7" s="31"/>
      <c r="H7" s="31"/>
      <c r="I7" s="31" t="s">
        <v>319</v>
      </c>
      <c r="J7" s="299"/>
      <c r="K7" s="31"/>
      <c r="L7" s="31"/>
      <c r="N7" s="31" t="s">
        <v>319</v>
      </c>
      <c r="O7" s="299"/>
      <c r="P7" s="31"/>
      <c r="Q7" s="31"/>
      <c r="S7" s="31" t="s">
        <v>319</v>
      </c>
      <c r="T7" s="299"/>
      <c r="U7" s="31"/>
      <c r="V7" s="31"/>
      <c r="X7" s="31" t="s">
        <v>319</v>
      </c>
      <c r="Y7" s="299"/>
      <c r="Z7" s="31"/>
      <c r="AA7" s="31"/>
      <c r="AC7" s="31" t="s">
        <v>319</v>
      </c>
      <c r="AD7" s="299"/>
      <c r="AE7" s="31"/>
      <c r="AF7" s="31"/>
      <c r="AH7" s="31" t="s">
        <v>319</v>
      </c>
      <c r="AI7" s="299"/>
      <c r="AJ7" s="31"/>
      <c r="AK7" s="31"/>
      <c r="AM7" s="31" t="s">
        <v>319</v>
      </c>
      <c r="AN7" s="299"/>
      <c r="AO7" s="31"/>
      <c r="AP7" s="31"/>
    </row>
    <row r="8" spans="1:42">
      <c r="A8" s="335"/>
      <c r="B8" s="335"/>
      <c r="C8" s="336"/>
      <c r="D8" s="31" t="s">
        <v>320</v>
      </c>
      <c r="E8" s="247">
        <v>1</v>
      </c>
      <c r="F8" s="31" t="s">
        <v>339</v>
      </c>
      <c r="G8" s="31"/>
      <c r="H8" s="31"/>
      <c r="I8" s="31" t="s">
        <v>320</v>
      </c>
      <c r="J8" s="247">
        <v>1</v>
      </c>
      <c r="K8" s="31" t="s">
        <v>339</v>
      </c>
      <c r="L8" s="31"/>
      <c r="N8" s="31" t="s">
        <v>320</v>
      </c>
      <c r="O8" s="247">
        <v>1</v>
      </c>
      <c r="P8" s="31" t="s">
        <v>339</v>
      </c>
      <c r="Q8" s="31"/>
      <c r="S8" s="31" t="s">
        <v>320</v>
      </c>
      <c r="T8" s="247">
        <v>1</v>
      </c>
      <c r="U8" s="31" t="s">
        <v>339</v>
      </c>
      <c r="V8" s="31"/>
      <c r="X8" s="31" t="s">
        <v>320</v>
      </c>
      <c r="Y8" s="247">
        <v>1</v>
      </c>
      <c r="Z8" s="31" t="s">
        <v>339</v>
      </c>
      <c r="AA8" s="31"/>
      <c r="AC8" s="31" t="s">
        <v>320</v>
      </c>
      <c r="AD8" s="247">
        <v>1</v>
      </c>
      <c r="AE8" s="31" t="s">
        <v>339</v>
      </c>
      <c r="AF8" s="31"/>
      <c r="AH8" s="31" t="s">
        <v>320</v>
      </c>
      <c r="AI8" s="247">
        <v>1</v>
      </c>
      <c r="AJ8" s="31" t="s">
        <v>339</v>
      </c>
      <c r="AK8" s="31"/>
      <c r="AM8" s="31" t="s">
        <v>320</v>
      </c>
      <c r="AN8" s="247">
        <v>1</v>
      </c>
      <c r="AO8" s="31" t="s">
        <v>339</v>
      </c>
      <c r="AP8" s="31"/>
    </row>
    <row r="9" spans="1:42">
      <c r="A9" s="335" t="s">
        <v>41</v>
      </c>
      <c r="B9" s="338">
        <f>E9+J9+O9+T9+Y9</f>
        <v>0</v>
      </c>
      <c r="C9" s="336"/>
      <c r="D9" s="31" t="s">
        <v>41</v>
      </c>
      <c r="E9" s="34">
        <f>PMT(E6/12,E8,-E7)</f>
        <v>0</v>
      </c>
      <c r="G9" s="31"/>
      <c r="H9" s="31"/>
      <c r="I9" s="31" t="s">
        <v>41</v>
      </c>
      <c r="J9" s="34">
        <f>PMT(J6/12,J8,-J7)</f>
        <v>0</v>
      </c>
      <c r="L9" s="31"/>
      <c r="N9" s="31" t="s">
        <v>41</v>
      </c>
      <c r="O9" s="34">
        <f>PMT(O6/12,O8,-O7)</f>
        <v>0</v>
      </c>
      <c r="Q9" s="31"/>
      <c r="S9" s="31" t="s">
        <v>41</v>
      </c>
      <c r="T9" s="34">
        <f>PMT(T6/12,T8,-T7)</f>
        <v>0</v>
      </c>
      <c r="V9" s="31"/>
      <c r="X9" s="31" t="s">
        <v>41</v>
      </c>
      <c r="Y9" s="34">
        <f>PMT(Y6/12,Y8,-Y7)</f>
        <v>0</v>
      </c>
      <c r="AA9" s="31"/>
      <c r="AC9" s="31" t="s">
        <v>41</v>
      </c>
      <c r="AD9" s="34">
        <f>PMT(AD6/12,AD8,-AD7)</f>
        <v>0</v>
      </c>
      <c r="AF9" s="31"/>
      <c r="AH9" s="31" t="s">
        <v>41</v>
      </c>
      <c r="AI9" s="34">
        <f>PMT(AI6/12,AI8,-AI7)</f>
        <v>0</v>
      </c>
      <c r="AK9" s="31"/>
      <c r="AM9" s="31" t="s">
        <v>41</v>
      </c>
      <c r="AN9" s="34">
        <f>PMT(AN6/12,AN8,-AN7)</f>
        <v>0</v>
      </c>
      <c r="AP9" s="31"/>
    </row>
    <row r="10" spans="1:42" ht="15.75">
      <c r="A10" s="335"/>
      <c r="B10" s="335"/>
      <c r="C10" s="336"/>
      <c r="D10" s="350" t="s">
        <v>354</v>
      </c>
      <c r="E10" s="255" t="s">
        <v>473</v>
      </c>
      <c r="F10" s="351" t="s">
        <v>355</v>
      </c>
      <c r="G10" s="31"/>
      <c r="H10" s="31"/>
      <c r="I10" s="350" t="s">
        <v>354</v>
      </c>
      <c r="J10" s="255" t="s">
        <v>473</v>
      </c>
      <c r="K10" s="351" t="s">
        <v>355</v>
      </c>
      <c r="L10" s="31"/>
      <c r="N10" s="350" t="s">
        <v>354</v>
      </c>
      <c r="O10" s="255"/>
      <c r="P10" s="351" t="s">
        <v>355</v>
      </c>
      <c r="Q10" s="31"/>
      <c r="S10" s="350" t="s">
        <v>354</v>
      </c>
      <c r="T10" s="255"/>
      <c r="U10" s="351" t="s">
        <v>355</v>
      </c>
      <c r="V10" s="31"/>
      <c r="X10" s="350" t="s">
        <v>354</v>
      </c>
      <c r="Y10" s="255"/>
      <c r="Z10" s="351" t="s">
        <v>355</v>
      </c>
      <c r="AA10" s="31"/>
      <c r="AC10" s="350" t="s">
        <v>354</v>
      </c>
      <c r="AD10" s="255" t="s">
        <v>473</v>
      </c>
      <c r="AE10" s="351" t="s">
        <v>355</v>
      </c>
      <c r="AF10" s="31"/>
      <c r="AH10" s="350" t="s">
        <v>354</v>
      </c>
      <c r="AI10" s="255"/>
      <c r="AJ10" s="351" t="s">
        <v>355</v>
      </c>
      <c r="AK10" s="31"/>
      <c r="AM10" s="350" t="s">
        <v>354</v>
      </c>
      <c r="AN10" s="255"/>
      <c r="AO10" s="351" t="s">
        <v>355</v>
      </c>
      <c r="AP10" s="31"/>
    </row>
    <row r="11" spans="1:42" ht="15.75">
      <c r="A11" s="335"/>
      <c r="B11" s="335"/>
      <c r="C11" s="336"/>
      <c r="D11" s="350" t="s">
        <v>374</v>
      </c>
      <c r="E11" s="255">
        <v>3</v>
      </c>
      <c r="F11" s="351" t="s">
        <v>375</v>
      </c>
      <c r="G11" s="31"/>
      <c r="H11" s="31"/>
      <c r="I11" s="350" t="s">
        <v>374</v>
      </c>
      <c r="J11" s="255">
        <v>3</v>
      </c>
      <c r="K11" s="351" t="s">
        <v>375</v>
      </c>
      <c r="L11" s="31"/>
      <c r="N11" s="350" t="s">
        <v>374</v>
      </c>
      <c r="O11" s="255"/>
      <c r="P11" s="351" t="s">
        <v>375</v>
      </c>
      <c r="Q11" s="31"/>
      <c r="S11" s="350" t="s">
        <v>374</v>
      </c>
      <c r="T11" s="255"/>
      <c r="U11" s="351" t="s">
        <v>375</v>
      </c>
      <c r="V11" s="31"/>
      <c r="X11" s="350" t="s">
        <v>374</v>
      </c>
      <c r="Y11" s="255"/>
      <c r="Z11" s="351" t="s">
        <v>375</v>
      </c>
      <c r="AA11" s="31"/>
      <c r="AC11" s="350" t="s">
        <v>374</v>
      </c>
      <c r="AD11" s="255">
        <v>6</v>
      </c>
      <c r="AE11" s="351" t="s">
        <v>375</v>
      </c>
      <c r="AF11" s="31"/>
      <c r="AH11" s="350" t="s">
        <v>374</v>
      </c>
      <c r="AI11" s="255"/>
      <c r="AJ11" s="351" t="s">
        <v>375</v>
      </c>
      <c r="AK11" s="31"/>
      <c r="AM11" s="350" t="s">
        <v>374</v>
      </c>
      <c r="AN11" s="255"/>
      <c r="AO11" s="351" t="s">
        <v>375</v>
      </c>
      <c r="AP11" s="31"/>
    </row>
    <row r="12" spans="1:42" ht="15.75">
      <c r="A12" s="280"/>
      <c r="B12" s="280"/>
      <c r="C12" s="337"/>
      <c r="D12" s="305"/>
      <c r="E12" s="305"/>
      <c r="F12" s="298"/>
      <c r="G12" s="31"/>
      <c r="H12" s="31"/>
      <c r="I12" s="305"/>
      <c r="J12" s="305"/>
      <c r="K12" s="298"/>
      <c r="L12" s="31"/>
      <c r="N12" s="305"/>
      <c r="O12" s="305"/>
      <c r="P12" s="298"/>
      <c r="Q12" s="31"/>
      <c r="S12" s="305"/>
      <c r="T12" s="305"/>
      <c r="U12" s="298"/>
      <c r="V12" s="31"/>
      <c r="X12" s="305"/>
      <c r="Y12" s="305"/>
      <c r="Z12" s="298"/>
      <c r="AA12" s="31"/>
      <c r="AC12" s="305"/>
      <c r="AD12" s="305"/>
      <c r="AE12" s="298"/>
      <c r="AF12" s="31"/>
      <c r="AH12" s="305"/>
      <c r="AI12" s="305"/>
      <c r="AJ12" s="298"/>
      <c r="AK12" s="31"/>
      <c r="AM12" s="305"/>
      <c r="AN12" s="305"/>
      <c r="AO12" s="298"/>
      <c r="AP12" s="31"/>
    </row>
    <row r="13" spans="1:42" ht="15.75">
      <c r="A13" s="38" t="s">
        <v>25</v>
      </c>
      <c r="B13" s="38" t="s">
        <v>42</v>
      </c>
      <c r="C13" s="301" t="s">
        <v>43</v>
      </c>
      <c r="D13" s="104" t="s">
        <v>41</v>
      </c>
      <c r="E13" s="104" t="s">
        <v>25</v>
      </c>
      <c r="F13" s="104" t="s">
        <v>42</v>
      </c>
      <c r="G13" s="104" t="s">
        <v>43</v>
      </c>
      <c r="H13" s="31"/>
      <c r="I13" s="104" t="s">
        <v>41</v>
      </c>
      <c r="J13" s="104" t="s">
        <v>25</v>
      </c>
      <c r="K13" s="104" t="s">
        <v>42</v>
      </c>
      <c r="L13" s="104" t="s">
        <v>43</v>
      </c>
      <c r="N13" s="104" t="s">
        <v>41</v>
      </c>
      <c r="O13" s="104" t="s">
        <v>25</v>
      </c>
      <c r="P13" s="104" t="s">
        <v>42</v>
      </c>
      <c r="Q13" s="104" t="s">
        <v>43</v>
      </c>
      <c r="S13" s="104" t="s">
        <v>41</v>
      </c>
      <c r="T13" s="104" t="s">
        <v>25</v>
      </c>
      <c r="U13" s="104" t="s">
        <v>42</v>
      </c>
      <c r="V13" s="104" t="s">
        <v>43</v>
      </c>
      <c r="X13" s="104" t="s">
        <v>41</v>
      </c>
      <c r="Y13" s="104" t="s">
        <v>25</v>
      </c>
      <c r="Z13" s="104" t="s">
        <v>42</v>
      </c>
      <c r="AA13" s="104" t="s">
        <v>43</v>
      </c>
      <c r="AC13" s="104" t="s">
        <v>41</v>
      </c>
      <c r="AD13" s="104" t="s">
        <v>25</v>
      </c>
      <c r="AE13" s="104" t="s">
        <v>42</v>
      </c>
      <c r="AF13" s="104" t="s">
        <v>43</v>
      </c>
      <c r="AH13" s="104" t="s">
        <v>41</v>
      </c>
      <c r="AI13" s="104" t="s">
        <v>25</v>
      </c>
      <c r="AJ13" s="104" t="s">
        <v>42</v>
      </c>
      <c r="AK13" s="104" t="s">
        <v>43</v>
      </c>
      <c r="AM13" s="104" t="s">
        <v>41</v>
      </c>
      <c r="AN13" s="104" t="s">
        <v>25</v>
      </c>
      <c r="AO13" s="104" t="s">
        <v>42</v>
      </c>
      <c r="AP13" s="104" t="s">
        <v>43</v>
      </c>
    </row>
    <row r="14" spans="1:42" ht="15.75">
      <c r="A14" s="300" t="s">
        <v>44</v>
      </c>
      <c r="B14" s="300" t="s">
        <v>44</v>
      </c>
      <c r="C14" s="302" t="s">
        <v>44</v>
      </c>
      <c r="D14" s="106" t="s">
        <v>44</v>
      </c>
      <c r="E14" s="106" t="s">
        <v>44</v>
      </c>
      <c r="F14" s="106" t="s">
        <v>44</v>
      </c>
      <c r="G14" s="106" t="s">
        <v>44</v>
      </c>
      <c r="H14" s="31"/>
      <c r="I14" s="106" t="s">
        <v>44</v>
      </c>
      <c r="J14" s="106" t="s">
        <v>44</v>
      </c>
      <c r="K14" s="106" t="s">
        <v>44</v>
      </c>
      <c r="L14" s="106" t="s">
        <v>44</v>
      </c>
      <c r="N14" s="106" t="s">
        <v>44</v>
      </c>
      <c r="O14" s="106" t="s">
        <v>44</v>
      </c>
      <c r="P14" s="106" t="s">
        <v>44</v>
      </c>
      <c r="Q14" s="106" t="s">
        <v>44</v>
      </c>
      <c r="S14" s="106" t="s">
        <v>44</v>
      </c>
      <c r="T14" s="106" t="s">
        <v>44</v>
      </c>
      <c r="U14" s="106" t="s">
        <v>44</v>
      </c>
      <c r="V14" s="106" t="s">
        <v>44</v>
      </c>
      <c r="X14" s="106" t="s">
        <v>44</v>
      </c>
      <c r="Y14" s="106" t="s">
        <v>44</v>
      </c>
      <c r="Z14" s="106" t="s">
        <v>44</v>
      </c>
      <c r="AA14" s="106" t="s">
        <v>44</v>
      </c>
      <c r="AC14" s="106" t="s">
        <v>44</v>
      </c>
      <c r="AD14" s="106" t="s">
        <v>44</v>
      </c>
      <c r="AE14" s="106" t="s">
        <v>44</v>
      </c>
      <c r="AF14" s="106" t="s">
        <v>44</v>
      </c>
      <c r="AH14" s="106" t="s">
        <v>44</v>
      </c>
      <c r="AI14" s="106" t="s">
        <v>44</v>
      </c>
      <c r="AJ14" s="106" t="s">
        <v>44</v>
      </c>
      <c r="AK14" s="106" t="s">
        <v>44</v>
      </c>
      <c r="AM14" s="106" t="s">
        <v>44</v>
      </c>
      <c r="AN14" s="106" t="s">
        <v>44</v>
      </c>
      <c r="AO14" s="106" t="s">
        <v>44</v>
      </c>
      <c r="AP14" s="106" t="s">
        <v>44</v>
      </c>
    </row>
    <row r="15" spans="1:42">
      <c r="A15" s="112">
        <f>E15+J15+O15+T15+Y15+AD15+AI15+AN15</f>
        <v>0</v>
      </c>
      <c r="B15" s="112">
        <f>F15+K15+P15+U15+Z15+AE15+AJ15+AO15</f>
        <v>0</v>
      </c>
      <c r="C15" s="303">
        <f>G15+L15+Q15+V15+AA15+AF15+AK15+AP15</f>
        <v>0</v>
      </c>
      <c r="D15" s="304" t="s">
        <v>425</v>
      </c>
      <c r="E15" s="34">
        <f>IF(E11&lt;=1,0,E7*(E6/12))</f>
        <v>0</v>
      </c>
      <c r="F15" s="34">
        <f>IF(E11&lt;=1,0,IF(E10="N",E9-E15,0))</f>
        <v>0</v>
      </c>
      <c r="G15" s="34">
        <f>IF(F15=0,0,E7-F15)</f>
        <v>0</v>
      </c>
      <c r="H15" s="31"/>
      <c r="I15" s="304" t="s">
        <v>425</v>
      </c>
      <c r="J15" s="34">
        <f>IF(J11&lt;=1,0,J7*(J6/12))</f>
        <v>0</v>
      </c>
      <c r="K15" s="34">
        <f>IF(J11&lt;=1,0,IF(J10="N",J9-J15,0))</f>
        <v>0</v>
      </c>
      <c r="L15" s="34">
        <f>IF(K15=0,0,J7-K15)</f>
        <v>0</v>
      </c>
      <c r="N15" s="304" t="s">
        <v>425</v>
      </c>
      <c r="O15" s="34">
        <f>IF(O11&lt;=1,0,O7*(O6/12))</f>
        <v>0</v>
      </c>
      <c r="P15" s="34">
        <f>IF(O11&lt;=1,0,IF(O10="N",O9-O15,0))</f>
        <v>0</v>
      </c>
      <c r="Q15" s="34">
        <f>IF(P15=0,0,O7-P15)</f>
        <v>0</v>
      </c>
      <c r="S15" s="304" t="s">
        <v>425</v>
      </c>
      <c r="T15" s="34">
        <f>IF(T11&lt;=1,0,T7*(T6/12))</f>
        <v>0</v>
      </c>
      <c r="U15" s="34">
        <f>IF(T11&lt;=1,0,IF(T10="N",T9-T15,0))</f>
        <v>0</v>
      </c>
      <c r="V15" s="34">
        <f>IF(U15=0,0,T7-U15)</f>
        <v>0</v>
      </c>
      <c r="X15" s="304" t="s">
        <v>425</v>
      </c>
      <c r="Y15" s="34">
        <f>IF(Y11&lt;=1,0,Y7*(Y6/12))</f>
        <v>0</v>
      </c>
      <c r="Z15" s="34">
        <f>IF(Y11&lt;=1,0,IF(Y10="N",Y9-Y15,0))</f>
        <v>0</v>
      </c>
      <c r="AA15" s="34">
        <f>IF(Z15=0,0,Y7-Z15)</f>
        <v>0</v>
      </c>
      <c r="AC15" s="304" t="s">
        <v>425</v>
      </c>
      <c r="AD15" s="34">
        <f>IF(AD11&lt;=1,0,AD7*(AD6/12))</f>
        <v>0</v>
      </c>
      <c r="AE15" s="34">
        <f>IF(AD11&lt;=1,0,IF(AD10="N",AD9-AD15,0))</f>
        <v>0</v>
      </c>
      <c r="AF15" s="34">
        <f>IF(AE15=0,0,AD7-AE15)</f>
        <v>0</v>
      </c>
      <c r="AH15" s="304" t="s">
        <v>425</v>
      </c>
      <c r="AI15" s="34">
        <f>IF(AI11&lt;=1,0,AI7*(AI6/12))</f>
        <v>0</v>
      </c>
      <c r="AJ15" s="34">
        <f>IF(AI11&lt;=1,0,IF(AI10="N",AI9-AI15,0))</f>
        <v>0</v>
      </c>
      <c r="AK15" s="34">
        <f>IF(AJ15=0,0,AI7-AJ15)</f>
        <v>0</v>
      </c>
      <c r="AM15" s="304" t="s">
        <v>425</v>
      </c>
      <c r="AN15" s="34">
        <f>IF(AN11&lt;=1,0,AN7*(AN6/12))</f>
        <v>0</v>
      </c>
      <c r="AO15" s="34">
        <f>IF(AN11&lt;=1,0,IF(AN10="N",AN9-AN15,0))</f>
        <v>0</v>
      </c>
      <c r="AP15" s="34">
        <f>IF(AO15=0,0,AN7-AO15)</f>
        <v>0</v>
      </c>
    </row>
    <row r="16" spans="1:42">
      <c r="A16" s="112">
        <f t="shared" ref="A16:C26" si="0">E16+J16+O16+T16+Y16+AD16+AI16+AN16</f>
        <v>0</v>
      </c>
      <c r="B16" s="112">
        <f t="shared" si="0"/>
        <v>0</v>
      </c>
      <c r="C16" s="303">
        <f t="shared" si="0"/>
        <v>0</v>
      </c>
      <c r="D16" s="304" t="s">
        <v>426</v>
      </c>
      <c r="E16" s="34">
        <f>IF($E$11&lt;=2,0,G15*(E$6/12))</f>
        <v>0</v>
      </c>
      <c r="F16" s="34">
        <f>IF($E$11&lt;=2,0,IF($E$10="N",$E$9-E16,0))</f>
        <v>0</v>
      </c>
      <c r="G16" s="34">
        <f>IF(G15-F16&lt;1,0,G15-F16)</f>
        <v>0</v>
      </c>
      <c r="H16" s="31"/>
      <c r="I16" s="304" t="s">
        <v>426</v>
      </c>
      <c r="J16" s="34">
        <f>IF($J$11&lt;=2,0,L15*(J$6/12))</f>
        <v>0</v>
      </c>
      <c r="K16" s="34">
        <f>IF($J$11&lt;=2,0,IF($J$10="N",$J$9-J16,0))</f>
        <v>0</v>
      </c>
      <c r="L16" s="34">
        <f>IF(L15-K16&lt;1,0,L15-K16)</f>
        <v>0</v>
      </c>
      <c r="N16" s="304" t="s">
        <v>426</v>
      </c>
      <c r="O16" s="34">
        <f>IF($O$11&lt;=2,0,Q15*(O$6/12))</f>
        <v>0</v>
      </c>
      <c r="P16" s="34">
        <f>IF($O$11&lt;=2,0,IF($O$10="N",$O$9-O16,0))</f>
        <v>0</v>
      </c>
      <c r="Q16" s="34">
        <f>IF(Q15-P16&lt;1,0,Q15-P16)</f>
        <v>0</v>
      </c>
      <c r="S16" s="304" t="s">
        <v>426</v>
      </c>
      <c r="T16" s="34">
        <f>IF($T$11&lt;=2,0,V15*(T$6/12))</f>
        <v>0</v>
      </c>
      <c r="U16" s="34">
        <f>IF($T$11&lt;=2,0,IF($T$10="N",$T$9-T16,0))</f>
        <v>0</v>
      </c>
      <c r="V16" s="34">
        <f>IF(V15-U16&lt;1,0,V15-U16)</f>
        <v>0</v>
      </c>
      <c r="X16" s="304" t="s">
        <v>426</v>
      </c>
      <c r="Y16" s="34">
        <f>IF($Y$11&lt;=2,0,AA15*(Y$6/12))</f>
        <v>0</v>
      </c>
      <c r="Z16" s="34">
        <f>IF($Y$11&lt;=2,0,IF($Y$10="N",$Y$9-Y16,0))</f>
        <v>0</v>
      </c>
      <c r="AA16" s="34">
        <f>IF(AA15-Z16&lt;1,0,AA15-Z16)</f>
        <v>0</v>
      </c>
      <c r="AC16" s="304" t="s">
        <v>426</v>
      </c>
      <c r="AD16" s="34">
        <f>IF($AD$11&lt;=2,0,AF15*(AD$6/12))</f>
        <v>0</v>
      </c>
      <c r="AE16" s="34">
        <f>IF($AD$11&lt;=2,0,IF($AD$10="N",$AD$9-AD16,0))</f>
        <v>0</v>
      </c>
      <c r="AF16" s="34">
        <f>IF(AF15-AE16&lt;1,0,AF15-AE16)</f>
        <v>0</v>
      </c>
      <c r="AH16" s="304" t="s">
        <v>426</v>
      </c>
      <c r="AI16" s="34">
        <f>IF($AI$11&lt;=2,0,AK15*(AI$6/12))</f>
        <v>0</v>
      </c>
      <c r="AJ16" s="34">
        <f>IF($AI$11&lt;=2,0,IF($AI$10="N",$AI$9-AI16,0))</f>
        <v>0</v>
      </c>
      <c r="AK16" s="34">
        <f>IF(AK15-AJ16&lt;1,0,AK15-AJ16)</f>
        <v>0</v>
      </c>
      <c r="AM16" s="304" t="s">
        <v>426</v>
      </c>
      <c r="AN16" s="34">
        <f>IF($AN$11&lt;=2,0,AP15*(AN$6/12))</f>
        <v>0</v>
      </c>
      <c r="AO16" s="34">
        <f>IF($AN$11&lt;=2,0,IF($AN$10="N",$AN$9-AN16,0))</f>
        <v>0</v>
      </c>
      <c r="AP16" s="34">
        <f>IF(AP15-AO16&lt;1,0,AP15-AO16)</f>
        <v>0</v>
      </c>
    </row>
    <row r="17" spans="1:42">
      <c r="A17" s="112">
        <f t="shared" si="0"/>
        <v>0</v>
      </c>
      <c r="B17" s="112">
        <f t="shared" si="0"/>
        <v>0</v>
      </c>
      <c r="C17" s="303">
        <f t="shared" si="0"/>
        <v>0</v>
      </c>
      <c r="D17" s="304" t="s">
        <v>427</v>
      </c>
      <c r="E17" s="34">
        <f>IF($E$11&lt;=3,0,G16*(E$6/12))</f>
        <v>0</v>
      </c>
      <c r="F17" s="34">
        <f>IF($E$11&lt;=3,0,IF($E$10="N",$E$9-E17,0))</f>
        <v>0</v>
      </c>
      <c r="G17" s="34">
        <f t="shared" ref="G17:G26" si="1">IF(G16-F17&lt;1,0,G16-F17)</f>
        <v>0</v>
      </c>
      <c r="H17" s="31"/>
      <c r="I17" s="304" t="s">
        <v>427</v>
      </c>
      <c r="J17" s="34">
        <f>IF($J$11&lt;=3,0,L16*(J$6/12))</f>
        <v>0</v>
      </c>
      <c r="K17" s="34">
        <f>IF($J$11&lt;=3,0,IF($J$10="N",$J$9-J17,0))</f>
        <v>0</v>
      </c>
      <c r="L17" s="34">
        <f t="shared" ref="L17:L26" si="2">IF(L16-K17&lt;1,0,L16-K17)</f>
        <v>0</v>
      </c>
      <c r="N17" s="304" t="s">
        <v>427</v>
      </c>
      <c r="O17" s="34">
        <f>IF($O$11&lt;=3,0,Q16*(O$6/12))</f>
        <v>0</v>
      </c>
      <c r="P17" s="34">
        <f>IF($O$11&lt;=3,0,IF($O$10="N",$O$9-O17,0))</f>
        <v>0</v>
      </c>
      <c r="Q17" s="34">
        <f t="shared" ref="Q17:Q26" si="3">IF(Q16-P17&lt;1,0,Q16-P17)</f>
        <v>0</v>
      </c>
      <c r="S17" s="304" t="s">
        <v>427</v>
      </c>
      <c r="T17" s="34">
        <f>IF($T$11&lt;=3,0,V16*(T$6/12))</f>
        <v>0</v>
      </c>
      <c r="U17" s="34">
        <f>IF($T$11&lt;=3,0,IF($T$10="N",$T$9-T17,0))</f>
        <v>0</v>
      </c>
      <c r="V17" s="34">
        <f t="shared" ref="V17:V26" si="4">IF(V16-U17&lt;1,0,V16-U17)</f>
        <v>0</v>
      </c>
      <c r="X17" s="304" t="s">
        <v>427</v>
      </c>
      <c r="Y17" s="34">
        <f>IF($Y$11&lt;=3,0,AA16*(Y$6/12))</f>
        <v>0</v>
      </c>
      <c r="Z17" s="34">
        <f>IF($Y$11&lt;=3,0,IF($Y$10="N",$Y$9-Y17,0))</f>
        <v>0</v>
      </c>
      <c r="AA17" s="34">
        <f t="shared" ref="AA17:AA26" si="5">IF(AA16-Z17&lt;1,0,AA16-Z17)</f>
        <v>0</v>
      </c>
      <c r="AC17" s="304" t="s">
        <v>427</v>
      </c>
      <c r="AD17" s="34">
        <f>IF($AD$11&lt;=3,0,AF16*(AD$6/12))</f>
        <v>0</v>
      </c>
      <c r="AE17" s="34">
        <f>IF($AD$11&lt;=3,0,IF($AD$10="N",$AD$9-AD17,0))</f>
        <v>0</v>
      </c>
      <c r="AF17" s="34">
        <f t="shared" ref="AF17:AF26" si="6">IF(AF16-AE17&lt;1,0,AF16-AE17)</f>
        <v>0</v>
      </c>
      <c r="AH17" s="304" t="s">
        <v>427</v>
      </c>
      <c r="AI17" s="34">
        <f>IF($AI$11&lt;=3,0,AK16*(AI$6/12))</f>
        <v>0</v>
      </c>
      <c r="AJ17" s="34">
        <f>IF($AI$11&lt;=3,0,IF($AI$10="N",$AI$9-AI17,0))</f>
        <v>0</v>
      </c>
      <c r="AK17" s="34">
        <f t="shared" ref="AK17:AK26" si="7">IF(AK16-AJ17&lt;1,0,AK16-AJ17)</f>
        <v>0</v>
      </c>
      <c r="AM17" s="304" t="s">
        <v>427</v>
      </c>
      <c r="AN17" s="34">
        <f>IF($AN$11&lt;=3,0,AP16*(AN$6/12))</f>
        <v>0</v>
      </c>
      <c r="AO17" s="34">
        <f>IF($AN$11&lt;=3,0,IF($AN$10="N",$AN$9-AN17,0))</f>
        <v>0</v>
      </c>
      <c r="AP17" s="34">
        <f t="shared" ref="AP17:AP26" si="8">IF(AP16-AO17&lt;1,0,AP16-AO17)</f>
        <v>0</v>
      </c>
    </row>
    <row r="18" spans="1:42">
      <c r="A18" s="112">
        <f t="shared" si="0"/>
        <v>0</v>
      </c>
      <c r="B18" s="112">
        <f t="shared" si="0"/>
        <v>0</v>
      </c>
      <c r="C18" s="303">
        <f t="shared" si="0"/>
        <v>0</v>
      </c>
      <c r="D18" s="304" t="s">
        <v>428</v>
      </c>
      <c r="E18" s="34">
        <f>IF($E$11&lt;=4,0,G17*(E$6/12))</f>
        <v>0</v>
      </c>
      <c r="F18" s="34">
        <f>IF($E$11&lt;=4,0,IF($E$10="N",$E$9-E18,0))</f>
        <v>0</v>
      </c>
      <c r="G18" s="34">
        <f t="shared" si="1"/>
        <v>0</v>
      </c>
      <c r="H18" s="31"/>
      <c r="I18" s="304" t="s">
        <v>428</v>
      </c>
      <c r="J18" s="34">
        <f>IF($J$11&lt;=3,0,L17*(J$6/12))</f>
        <v>0</v>
      </c>
      <c r="K18" s="34">
        <f>IF($J$11&lt;=4,0,IF($J$10="N",$J$9-J18,0))</f>
        <v>0</v>
      </c>
      <c r="L18" s="34">
        <f t="shared" si="2"/>
        <v>0</v>
      </c>
      <c r="N18" s="304" t="s">
        <v>428</v>
      </c>
      <c r="O18" s="34">
        <f>IF($O$11&lt;=3,0,Q17*(O$6/12))</f>
        <v>0</v>
      </c>
      <c r="P18" s="34">
        <f>IF($O$11&lt;=4,0,IF($O$10="N",$O$9-O18,0))</f>
        <v>0</v>
      </c>
      <c r="Q18" s="34">
        <f t="shared" si="3"/>
        <v>0</v>
      </c>
      <c r="S18" s="304" t="s">
        <v>428</v>
      </c>
      <c r="T18" s="34">
        <f>IF($T$11&lt;=4,0,V17*(T$6/12))</f>
        <v>0</v>
      </c>
      <c r="U18" s="34">
        <f>IF($T$11&lt;=4,0,IF($T$10="N",$T$9-T18,0))</f>
        <v>0</v>
      </c>
      <c r="V18" s="34">
        <f t="shared" si="4"/>
        <v>0</v>
      </c>
      <c r="X18" s="304" t="s">
        <v>428</v>
      </c>
      <c r="Y18" s="34">
        <f>IF($Y$11&lt;=4,0,AA17*(Y$6/12))</f>
        <v>0</v>
      </c>
      <c r="Z18" s="34">
        <f>IF($Y$11&lt;=4,0,IF($Y$10="N",$Y$9-Y18,0))</f>
        <v>0</v>
      </c>
      <c r="AA18" s="34">
        <f t="shared" si="5"/>
        <v>0</v>
      </c>
      <c r="AC18" s="304" t="s">
        <v>428</v>
      </c>
      <c r="AD18" s="34">
        <f>IF($AD$11&lt;=4,0,AF17*(AD$6/12))</f>
        <v>0</v>
      </c>
      <c r="AE18" s="34">
        <f>IF($AD$11&lt;=4,0,IF($AD$10="N",$AD$9-AD18,0))</f>
        <v>0</v>
      </c>
      <c r="AF18" s="34">
        <f t="shared" si="6"/>
        <v>0</v>
      </c>
      <c r="AH18" s="304" t="s">
        <v>428</v>
      </c>
      <c r="AI18" s="34">
        <f>IF($AI$11&lt;=4,0,AK17*(AI$6/12))</f>
        <v>0</v>
      </c>
      <c r="AJ18" s="34">
        <f>IF($AI$11&lt;=4,0,IF($AI$10="N",$AI$9-AI18,0))</f>
        <v>0</v>
      </c>
      <c r="AK18" s="34">
        <f t="shared" si="7"/>
        <v>0</v>
      </c>
      <c r="AM18" s="304" t="s">
        <v>428</v>
      </c>
      <c r="AN18" s="34">
        <f>IF($AN$11&lt;=4,0,AP17*(AN$6/12))</f>
        <v>0</v>
      </c>
      <c r="AO18" s="34">
        <f>IF($AN$11&lt;=4,0,IF($AN$10="N",$AN$9-AN18,0))</f>
        <v>0</v>
      </c>
      <c r="AP18" s="34">
        <f t="shared" si="8"/>
        <v>0</v>
      </c>
    </row>
    <row r="19" spans="1:42">
      <c r="A19" s="112">
        <f t="shared" si="0"/>
        <v>0</v>
      </c>
      <c r="B19" s="112">
        <f t="shared" si="0"/>
        <v>0</v>
      </c>
      <c r="C19" s="303">
        <f t="shared" si="0"/>
        <v>0</v>
      </c>
      <c r="D19" s="304" t="s">
        <v>429</v>
      </c>
      <c r="E19" s="34">
        <f>IF($E$11&lt;=5,0,G18*(E$6/12))</f>
        <v>0</v>
      </c>
      <c r="F19" s="34">
        <f>IF($E$11&lt;=5,0,IF($E$10="N",$E$9-E19,0))</f>
        <v>0</v>
      </c>
      <c r="G19" s="34">
        <f t="shared" si="1"/>
        <v>0</v>
      </c>
      <c r="H19" s="31"/>
      <c r="I19" s="304" t="s">
        <v>429</v>
      </c>
      <c r="J19" s="34">
        <f>IF($J$11&lt;=5,0,L18*(J$6/12))</f>
        <v>0</v>
      </c>
      <c r="K19" s="34">
        <f>IF($J$11&lt;=5,0,IF($J$10="N",$J$9-J19,0))</f>
        <v>0</v>
      </c>
      <c r="L19" s="34">
        <f t="shared" si="2"/>
        <v>0</v>
      </c>
      <c r="N19" s="304" t="s">
        <v>429</v>
      </c>
      <c r="O19" s="34">
        <f>IF($O$11&lt;=5,0,Q18*(O$6/12))</f>
        <v>0</v>
      </c>
      <c r="P19" s="34">
        <f>IF($O$11&lt;=5,0,IF($O$10="N",$O$9-O19,0))</f>
        <v>0</v>
      </c>
      <c r="Q19" s="34">
        <f t="shared" si="3"/>
        <v>0</v>
      </c>
      <c r="S19" s="304" t="s">
        <v>429</v>
      </c>
      <c r="T19" s="34">
        <f>IF($T$11&lt;=5,0,V18*(T$6/12))</f>
        <v>0</v>
      </c>
      <c r="U19" s="34">
        <f>IF($T$11&lt;=5,0,IF($T$10="N",$T$9-T19,0))</f>
        <v>0</v>
      </c>
      <c r="V19" s="34">
        <f t="shared" si="4"/>
        <v>0</v>
      </c>
      <c r="X19" s="304" t="s">
        <v>429</v>
      </c>
      <c r="Y19" s="34">
        <f>IF($Y$11&lt;=5,0,AA18*(Y$6/12))</f>
        <v>0</v>
      </c>
      <c r="Z19" s="34">
        <f>IF($Y$11&lt;=5,0,IF($Y$10="N",$Y$9-Y19,0))</f>
        <v>0</v>
      </c>
      <c r="AA19" s="34">
        <f t="shared" si="5"/>
        <v>0</v>
      </c>
      <c r="AC19" s="304" t="s">
        <v>429</v>
      </c>
      <c r="AD19" s="34">
        <f>IF($AD$11&lt;=5,0,AF18*(AD$6/12))</f>
        <v>0</v>
      </c>
      <c r="AE19" s="34">
        <f>IF($AD$11&lt;=5,0,IF($AD$10="N",$AD$9-AD19,0))</f>
        <v>0</v>
      </c>
      <c r="AF19" s="34">
        <f t="shared" si="6"/>
        <v>0</v>
      </c>
      <c r="AH19" s="304" t="s">
        <v>429</v>
      </c>
      <c r="AI19" s="34">
        <f>IF($AI$11&lt;=5,0,AK18*(AI$6/12))</f>
        <v>0</v>
      </c>
      <c r="AJ19" s="34">
        <f>IF($AI$11&lt;=5,0,IF($AI$10="N",$AI$9-AI19,0))</f>
        <v>0</v>
      </c>
      <c r="AK19" s="34">
        <f t="shared" si="7"/>
        <v>0</v>
      </c>
      <c r="AM19" s="304" t="s">
        <v>429</v>
      </c>
      <c r="AN19" s="34">
        <f>IF($AN$11&lt;=5,0,AP18*(AN$6/12))</f>
        <v>0</v>
      </c>
      <c r="AO19" s="34">
        <f>IF($AN$11&lt;=5,0,IF($AN$10="N",$AN$9-AN19,0))</f>
        <v>0</v>
      </c>
      <c r="AP19" s="34">
        <f t="shared" si="8"/>
        <v>0</v>
      </c>
    </row>
    <row r="20" spans="1:42">
      <c r="A20" s="112">
        <f t="shared" si="0"/>
        <v>0</v>
      </c>
      <c r="B20" s="112">
        <f t="shared" si="0"/>
        <v>0</v>
      </c>
      <c r="C20" s="303">
        <f t="shared" si="0"/>
        <v>0</v>
      </c>
      <c r="D20" s="304" t="s">
        <v>430</v>
      </c>
      <c r="E20" s="34">
        <f>IF($E$11&lt;=6,0,G19*(E$6/12))</f>
        <v>0</v>
      </c>
      <c r="F20" s="34">
        <f>IF($E$11&lt;=6,0,IF($E$10="N",$E$9-E20,0))</f>
        <v>0</v>
      </c>
      <c r="G20" s="34">
        <f t="shared" si="1"/>
        <v>0</v>
      </c>
      <c r="H20" s="31"/>
      <c r="I20" s="304" t="s">
        <v>430</v>
      </c>
      <c r="J20" s="34">
        <f>IF($J$11&lt;=6,0,L19*(J$6/12))</f>
        <v>0</v>
      </c>
      <c r="K20" s="34">
        <f>IF($J$11&lt;=6,0,IF($J$10="N",$J$9-J20,0))</f>
        <v>0</v>
      </c>
      <c r="L20" s="34">
        <f t="shared" si="2"/>
        <v>0</v>
      </c>
      <c r="N20" s="304" t="s">
        <v>430</v>
      </c>
      <c r="O20" s="34">
        <f>IF($O$11&lt;=6,0,Q19*(O$6/12))</f>
        <v>0</v>
      </c>
      <c r="P20" s="34">
        <f>IF($O$11&lt;=6,0,IF($O$10="N",$O$9-O20,0))</f>
        <v>0</v>
      </c>
      <c r="Q20" s="34">
        <f t="shared" si="3"/>
        <v>0</v>
      </c>
      <c r="S20" s="304" t="s">
        <v>430</v>
      </c>
      <c r="T20" s="34">
        <f>IF($T$11&lt;=6,0,V19*(T$6/12))</f>
        <v>0</v>
      </c>
      <c r="U20" s="34">
        <f>IF($T$11&lt;=6,0,IF($T$10="N",$T$9-T20,0))</f>
        <v>0</v>
      </c>
      <c r="V20" s="34">
        <f t="shared" si="4"/>
        <v>0</v>
      </c>
      <c r="X20" s="304" t="s">
        <v>430</v>
      </c>
      <c r="Y20" s="34">
        <f>IF($Y$11&lt;=6,0,AA19*(Y$6/12))</f>
        <v>0</v>
      </c>
      <c r="Z20" s="34">
        <f>IF($Y$11&lt;=6,0,IF($Y$10="N",$Y$9-Y20,0))</f>
        <v>0</v>
      </c>
      <c r="AA20" s="34">
        <f t="shared" si="5"/>
        <v>0</v>
      </c>
      <c r="AC20" s="304" t="s">
        <v>430</v>
      </c>
      <c r="AD20" s="34">
        <f>IF($AD$11&lt;=6,0,AF19*(AD$6/12))</f>
        <v>0</v>
      </c>
      <c r="AE20" s="34">
        <f>IF($AD$11&lt;=6,0,IF($AD$10="N",$AD$9-AD20,0))</f>
        <v>0</v>
      </c>
      <c r="AF20" s="34">
        <f t="shared" si="6"/>
        <v>0</v>
      </c>
      <c r="AH20" s="304" t="s">
        <v>430</v>
      </c>
      <c r="AI20" s="34">
        <f>IF($AI$11&lt;=6,0,AK19*(AI$6/12))</f>
        <v>0</v>
      </c>
      <c r="AJ20" s="34">
        <f>IF($AI$11&lt;=6,0,IF($AI$10="N",$AI$9-AI20,0))</f>
        <v>0</v>
      </c>
      <c r="AK20" s="34">
        <f t="shared" si="7"/>
        <v>0</v>
      </c>
      <c r="AM20" s="304" t="s">
        <v>430</v>
      </c>
      <c r="AN20" s="34">
        <f>IF($AN$11&lt;=6,0,AP19*(AN$6/12))</f>
        <v>0</v>
      </c>
      <c r="AO20" s="34">
        <f>IF($AN$11&lt;=6,0,IF($AN$10="N",$AN$9-AN20,0))</f>
        <v>0</v>
      </c>
      <c r="AP20" s="34">
        <f t="shared" si="8"/>
        <v>0</v>
      </c>
    </row>
    <row r="21" spans="1:42">
      <c r="A21" s="112">
        <f t="shared" si="0"/>
        <v>0</v>
      </c>
      <c r="B21" s="112">
        <f t="shared" si="0"/>
        <v>0</v>
      </c>
      <c r="C21" s="303">
        <f t="shared" si="0"/>
        <v>0</v>
      </c>
      <c r="D21" s="304" t="s">
        <v>431</v>
      </c>
      <c r="E21" s="34">
        <f>IF($E$11&lt;=7,0,G20*(E$6/12))</f>
        <v>0</v>
      </c>
      <c r="F21" s="34">
        <f>IF($E$11&lt;=7,0,IF($E$10="N",$E$9-E21,0))</f>
        <v>0</v>
      </c>
      <c r="G21" s="34">
        <f t="shared" si="1"/>
        <v>0</v>
      </c>
      <c r="H21" s="31"/>
      <c r="I21" s="304" t="s">
        <v>431</v>
      </c>
      <c r="J21" s="34">
        <f>IF($J$11&lt;=7,0,L20*(J$6/12))</f>
        <v>0</v>
      </c>
      <c r="K21" s="34">
        <f>IF($J$11&lt;=7,0,IF($J$10="N",$J$9-J21,0))</f>
        <v>0</v>
      </c>
      <c r="L21" s="34">
        <f t="shared" si="2"/>
        <v>0</v>
      </c>
      <c r="N21" s="304" t="s">
        <v>431</v>
      </c>
      <c r="O21" s="34">
        <f>IF($O$11&lt;=7,0,Q20*(O$6/12))</f>
        <v>0</v>
      </c>
      <c r="P21" s="34">
        <f>IF($O$11&lt;=7,0,IF($O$10="N",$O$9-O21,0))</f>
        <v>0</v>
      </c>
      <c r="Q21" s="34">
        <f t="shared" si="3"/>
        <v>0</v>
      </c>
      <c r="S21" s="304" t="s">
        <v>431</v>
      </c>
      <c r="T21" s="34">
        <f>IF($T$11&lt;=7,0,V20*(T$6/12))</f>
        <v>0</v>
      </c>
      <c r="U21" s="34">
        <f>IF($T$11&lt;=7,0,IF($T$10="N",$T$9-T21,0))</f>
        <v>0</v>
      </c>
      <c r="V21" s="34">
        <f t="shared" si="4"/>
        <v>0</v>
      </c>
      <c r="X21" s="304" t="s">
        <v>431</v>
      </c>
      <c r="Y21" s="34">
        <f>IF($Y$11&lt;=7,0,AA20*(Y$6/12))</f>
        <v>0</v>
      </c>
      <c r="Z21" s="34">
        <f>IF($Y$11&lt;=7,0,IF($Y$10="N",$Y$9-Y21,0))</f>
        <v>0</v>
      </c>
      <c r="AA21" s="34">
        <f t="shared" si="5"/>
        <v>0</v>
      </c>
      <c r="AC21" s="304" t="s">
        <v>431</v>
      </c>
      <c r="AD21" s="34">
        <f>IF($AD$11&lt;=7,0,AF20*(AD$6/12))</f>
        <v>0</v>
      </c>
      <c r="AE21" s="34">
        <f>IF($AD$11&lt;=7,0,IF($AD$10="N",$AD$9-AD21,0))</f>
        <v>0</v>
      </c>
      <c r="AF21" s="34">
        <f t="shared" si="6"/>
        <v>0</v>
      </c>
      <c r="AH21" s="304" t="s">
        <v>431</v>
      </c>
      <c r="AI21" s="34">
        <f>IF($AI$11&lt;=7,0,AK20*(AI$6/12))</f>
        <v>0</v>
      </c>
      <c r="AJ21" s="34">
        <f>IF($AI$11&lt;=7,0,IF($AI$10="N",$AI$9-AI21,0))</f>
        <v>0</v>
      </c>
      <c r="AK21" s="34">
        <f t="shared" si="7"/>
        <v>0</v>
      </c>
      <c r="AM21" s="304" t="s">
        <v>431</v>
      </c>
      <c r="AN21" s="34">
        <f>IF($AN$11&lt;=7,0,AP20*(AN$6/12))</f>
        <v>0</v>
      </c>
      <c r="AO21" s="34">
        <f>IF($AN$11&lt;=7,0,IF($AN$10="N",$AN$9-AN21,0))</f>
        <v>0</v>
      </c>
      <c r="AP21" s="34">
        <f t="shared" si="8"/>
        <v>0</v>
      </c>
    </row>
    <row r="22" spans="1:42">
      <c r="A22" s="112">
        <f t="shared" si="0"/>
        <v>0</v>
      </c>
      <c r="B22" s="112">
        <f t="shared" si="0"/>
        <v>0</v>
      </c>
      <c r="C22" s="303">
        <f t="shared" si="0"/>
        <v>0</v>
      </c>
      <c r="D22" s="304" t="s">
        <v>432</v>
      </c>
      <c r="E22" s="34">
        <f>IF($E$11&lt;=8,0,G21*(E$6/12))</f>
        <v>0</v>
      </c>
      <c r="F22" s="34">
        <f>IF($E$11&lt;=8,0,IF($E$10="N",$E$9-E22,0))</f>
        <v>0</v>
      </c>
      <c r="G22" s="34">
        <f t="shared" si="1"/>
        <v>0</v>
      </c>
      <c r="H22" s="31"/>
      <c r="I22" s="304" t="s">
        <v>432</v>
      </c>
      <c r="J22" s="34">
        <f>IF($J$11&lt;=8,0,L21*(J$6/12))</f>
        <v>0</v>
      </c>
      <c r="K22" s="34">
        <f>IF($J$11&lt;=8,0,IF($J$10="N",$J$9-J22,0))</f>
        <v>0</v>
      </c>
      <c r="L22" s="34">
        <f t="shared" si="2"/>
        <v>0</v>
      </c>
      <c r="N22" s="304" t="s">
        <v>432</v>
      </c>
      <c r="O22" s="34">
        <f>IF($O$11&lt;=8,0,Q21*(O$6/12))</f>
        <v>0</v>
      </c>
      <c r="P22" s="34">
        <f>IF($O$11&lt;=8,0,IF($O$10="N",$O$9-O22,0))</f>
        <v>0</v>
      </c>
      <c r="Q22" s="34">
        <f t="shared" si="3"/>
        <v>0</v>
      </c>
      <c r="S22" s="304" t="s">
        <v>432</v>
      </c>
      <c r="T22" s="34">
        <f>IF($T$11&lt;=8,0,V21*(T$6/12))</f>
        <v>0</v>
      </c>
      <c r="U22" s="34">
        <f>IF($T$11&lt;=8,0,IF($T$10="N",$T$9-T22,0))</f>
        <v>0</v>
      </c>
      <c r="V22" s="34">
        <f t="shared" si="4"/>
        <v>0</v>
      </c>
      <c r="X22" s="304" t="s">
        <v>432</v>
      </c>
      <c r="Y22" s="34">
        <f>IF($Y$11&lt;=8,0,AA21*(Y$6/12))</f>
        <v>0</v>
      </c>
      <c r="Z22" s="34">
        <f>IF($Y$11&lt;=8,0,IF($Y$10="N",$Y$9-Y22,0))</f>
        <v>0</v>
      </c>
      <c r="AA22" s="34">
        <f t="shared" si="5"/>
        <v>0</v>
      </c>
      <c r="AC22" s="304" t="s">
        <v>432</v>
      </c>
      <c r="AD22" s="34">
        <f>IF($AD$11&lt;=8,0,AF21*(AD$6/12))</f>
        <v>0</v>
      </c>
      <c r="AE22" s="34">
        <f>IF($AD$11&lt;=8,0,IF($AD$10="N",$AD$9-AD22,0))</f>
        <v>0</v>
      </c>
      <c r="AF22" s="34">
        <f t="shared" si="6"/>
        <v>0</v>
      </c>
      <c r="AH22" s="304" t="s">
        <v>432</v>
      </c>
      <c r="AI22" s="34">
        <f>IF($AI$11&lt;=8,0,AK21*(AI$6/12))</f>
        <v>0</v>
      </c>
      <c r="AJ22" s="34">
        <f>IF($AI$11&lt;=8,0,IF($AI$10="N",$AI$9-AI22,0))</f>
        <v>0</v>
      </c>
      <c r="AK22" s="34">
        <f t="shared" si="7"/>
        <v>0</v>
      </c>
      <c r="AM22" s="304" t="s">
        <v>432</v>
      </c>
      <c r="AN22" s="34">
        <f>IF($AN$11&lt;=8,0,AP21*(AN$6/12))</f>
        <v>0</v>
      </c>
      <c r="AO22" s="34">
        <f>IF($AN$11&lt;=8,0,IF($AN$10="N",$AN$9-AN22,0))</f>
        <v>0</v>
      </c>
      <c r="AP22" s="34">
        <f t="shared" si="8"/>
        <v>0</v>
      </c>
    </row>
    <row r="23" spans="1:42">
      <c r="A23" s="112">
        <f t="shared" si="0"/>
        <v>0</v>
      </c>
      <c r="B23" s="112">
        <f t="shared" si="0"/>
        <v>0</v>
      </c>
      <c r="C23" s="303">
        <f t="shared" si="0"/>
        <v>0</v>
      </c>
      <c r="D23" s="304" t="s">
        <v>433</v>
      </c>
      <c r="E23" s="34">
        <f>IF($E$11&lt;=9,0,G22*(E$6/12))</f>
        <v>0</v>
      </c>
      <c r="F23" s="34">
        <f>IF($E$11&lt;=9,0,IF($E$10="N",$E$9-E23,0))</f>
        <v>0</v>
      </c>
      <c r="G23" s="34">
        <f t="shared" si="1"/>
        <v>0</v>
      </c>
      <c r="H23" s="31"/>
      <c r="I23" s="304" t="s">
        <v>433</v>
      </c>
      <c r="J23" s="34">
        <f>IF($J$11&lt;=9,0,L22*(J$6/12))</f>
        <v>0</v>
      </c>
      <c r="K23" s="34">
        <f>IF($J$11&lt;=9,0,IF($J$10="N",$J$9-J23,0))</f>
        <v>0</v>
      </c>
      <c r="L23" s="34">
        <f t="shared" si="2"/>
        <v>0</v>
      </c>
      <c r="N23" s="304" t="s">
        <v>433</v>
      </c>
      <c r="O23" s="34">
        <f>IF($O$11&lt;=9,0,Q22*(O$6/12))</f>
        <v>0</v>
      </c>
      <c r="P23" s="34">
        <f>IF($O$11&lt;=9,0,IF($O$10="N",$O$9-O23,0))</f>
        <v>0</v>
      </c>
      <c r="Q23" s="34">
        <f t="shared" si="3"/>
        <v>0</v>
      </c>
      <c r="S23" s="304" t="s">
        <v>433</v>
      </c>
      <c r="T23" s="34">
        <f>IF($T$11&lt;=9,0,V22*(T$6/12))</f>
        <v>0</v>
      </c>
      <c r="U23" s="34">
        <f>IF($T$11&lt;=9,0,IF($T$10="N",$T$9-T23,0))</f>
        <v>0</v>
      </c>
      <c r="V23" s="34">
        <f t="shared" si="4"/>
        <v>0</v>
      </c>
      <c r="X23" s="304" t="s">
        <v>433</v>
      </c>
      <c r="Y23" s="34">
        <f>IF($Y$11&lt;=9,0,AA22*(Y$6/12))</f>
        <v>0</v>
      </c>
      <c r="Z23" s="34">
        <f>IF($Y$11&lt;=9,0,IF($Y$10="N",$Y$9-Y23,0))</f>
        <v>0</v>
      </c>
      <c r="AA23" s="34">
        <f t="shared" si="5"/>
        <v>0</v>
      </c>
      <c r="AC23" s="304" t="s">
        <v>433</v>
      </c>
      <c r="AD23" s="34">
        <f>IF($AD$11&lt;=9,0,AF22*(AD$6/12))</f>
        <v>0</v>
      </c>
      <c r="AE23" s="34">
        <f>IF($AD$11&lt;=9,0,IF($AD$10="N",$AD$9-AD23,0))</f>
        <v>0</v>
      </c>
      <c r="AF23" s="34">
        <f t="shared" si="6"/>
        <v>0</v>
      </c>
      <c r="AH23" s="304" t="s">
        <v>433</v>
      </c>
      <c r="AI23" s="34">
        <f>IF($AI$11&lt;=9,0,AK22*(AI$6/12))</f>
        <v>0</v>
      </c>
      <c r="AJ23" s="34">
        <f>IF($AI$11&lt;=9,0,IF($AI$10="N",$AI$9-AI23,0))</f>
        <v>0</v>
      </c>
      <c r="AK23" s="34">
        <f t="shared" si="7"/>
        <v>0</v>
      </c>
      <c r="AM23" s="304" t="s">
        <v>433</v>
      </c>
      <c r="AN23" s="34">
        <f>IF($AN$11&lt;=9,0,AP22*(AN$6/12))</f>
        <v>0</v>
      </c>
      <c r="AO23" s="34">
        <f>IF($AN$11&lt;=9,0,IF($AN$10="N",$AN$9-AN23,0))</f>
        <v>0</v>
      </c>
      <c r="AP23" s="34">
        <f t="shared" si="8"/>
        <v>0</v>
      </c>
    </row>
    <row r="24" spans="1:42">
      <c r="A24" s="112">
        <f t="shared" si="0"/>
        <v>0</v>
      </c>
      <c r="B24" s="112">
        <f t="shared" si="0"/>
        <v>0</v>
      </c>
      <c r="C24" s="303">
        <f t="shared" si="0"/>
        <v>0</v>
      </c>
      <c r="D24" s="304" t="s">
        <v>434</v>
      </c>
      <c r="E24" s="34">
        <f>IF($E$11&lt;=10,0,G23*(E$6/12))</f>
        <v>0</v>
      </c>
      <c r="F24" s="34">
        <f>IF($E$11&lt;=10,0,IF($E$10="N",$E$9-E24,0))</f>
        <v>0</v>
      </c>
      <c r="G24" s="34">
        <f t="shared" si="1"/>
        <v>0</v>
      </c>
      <c r="H24" s="31"/>
      <c r="I24" s="304" t="s">
        <v>434</v>
      </c>
      <c r="J24" s="34">
        <f>IF($J$11&lt;=10,0,L23*(J$6/12))</f>
        <v>0</v>
      </c>
      <c r="K24" s="34">
        <f>IF($J$11&lt;=10,0,IF($J$10="N",$J$9-J24,0))</f>
        <v>0</v>
      </c>
      <c r="L24" s="34">
        <f t="shared" si="2"/>
        <v>0</v>
      </c>
      <c r="N24" s="304" t="s">
        <v>434</v>
      </c>
      <c r="O24" s="34">
        <f>IF($O$11&lt;=10,0,Q23*(O$6/12))</f>
        <v>0</v>
      </c>
      <c r="P24" s="34">
        <f>IF($O$11&lt;=10,0,IF($O$10="N",$O$9-O24,0))</f>
        <v>0</v>
      </c>
      <c r="Q24" s="34">
        <f t="shared" si="3"/>
        <v>0</v>
      </c>
      <c r="S24" s="304" t="s">
        <v>434</v>
      </c>
      <c r="T24" s="34">
        <f>IF($T$11&lt;=10,0,V23*(T$6/12))</f>
        <v>0</v>
      </c>
      <c r="U24" s="34">
        <f>IF($T$11&lt;=10,0,IF($T$10="N",$T$9-T24,0))</f>
        <v>0</v>
      </c>
      <c r="V24" s="34">
        <f t="shared" si="4"/>
        <v>0</v>
      </c>
      <c r="X24" s="304" t="s">
        <v>434</v>
      </c>
      <c r="Y24" s="34">
        <f>IF($Y$11&lt;=10,0,AA23*(Y$6/12))</f>
        <v>0</v>
      </c>
      <c r="Z24" s="34">
        <f>IF($Y$11&lt;=10,0,IF($Y$10="N",$Y$9-Y24,0))</f>
        <v>0</v>
      </c>
      <c r="AA24" s="34">
        <f t="shared" si="5"/>
        <v>0</v>
      </c>
      <c r="AC24" s="304" t="s">
        <v>434</v>
      </c>
      <c r="AD24" s="34">
        <f>IF($AD$11&lt;=10,0,AF23*(AD$6/12))</f>
        <v>0</v>
      </c>
      <c r="AE24" s="34">
        <f>IF($AD$11&lt;=10,0,IF($AD$10="N",$AD$9-AD24,0))</f>
        <v>0</v>
      </c>
      <c r="AF24" s="34">
        <f t="shared" si="6"/>
        <v>0</v>
      </c>
      <c r="AH24" s="304" t="s">
        <v>434</v>
      </c>
      <c r="AI24" s="34">
        <f>IF($AI$11&lt;=10,0,AK23*(AI$6/12))</f>
        <v>0</v>
      </c>
      <c r="AJ24" s="34">
        <f>IF($AI$11&lt;=10,0,IF($AI$10="N",$AI$9-AI24,0))</f>
        <v>0</v>
      </c>
      <c r="AK24" s="34">
        <f t="shared" si="7"/>
        <v>0</v>
      </c>
      <c r="AM24" s="304" t="s">
        <v>434</v>
      </c>
      <c r="AN24" s="34">
        <f>IF($AN$11&lt;=10,0,AP23*(AN$6/12))</f>
        <v>0</v>
      </c>
      <c r="AO24" s="34">
        <f>IF($AN$11&lt;=10,0,IF($AN$10="N",$AN$9-AN24,0))</f>
        <v>0</v>
      </c>
      <c r="AP24" s="34">
        <f t="shared" si="8"/>
        <v>0</v>
      </c>
    </row>
    <row r="25" spans="1:42">
      <c r="A25" s="112">
        <f t="shared" si="0"/>
        <v>0</v>
      </c>
      <c r="B25" s="112">
        <f t="shared" si="0"/>
        <v>0</v>
      </c>
      <c r="C25" s="303">
        <f t="shared" si="0"/>
        <v>0</v>
      </c>
      <c r="D25" s="304" t="s">
        <v>435</v>
      </c>
      <c r="E25" s="34">
        <f>IF($E$11&lt;=11,0,G24*(E$6/12))</f>
        <v>0</v>
      </c>
      <c r="F25" s="34">
        <f>IF($E$11&lt;=11,0,IF($E$10="N",$E$9-E25,0))</f>
        <v>0</v>
      </c>
      <c r="G25" s="34">
        <f t="shared" si="1"/>
        <v>0</v>
      </c>
      <c r="H25" s="31"/>
      <c r="I25" s="304" t="s">
        <v>435</v>
      </c>
      <c r="J25" s="34">
        <f>IF($J$11&lt;=11,0,L24*(J$6/12))</f>
        <v>0</v>
      </c>
      <c r="K25" s="34">
        <f>IF($J$11&lt;=11,0,IF($J$10="N",$J$9-J25,0))</f>
        <v>0</v>
      </c>
      <c r="L25" s="34">
        <f t="shared" si="2"/>
        <v>0</v>
      </c>
      <c r="N25" s="304" t="s">
        <v>435</v>
      </c>
      <c r="O25" s="34">
        <f>IF($O$11&lt;=11,0,Q24*(O$6/12))</f>
        <v>0</v>
      </c>
      <c r="P25" s="34">
        <f>IF($O$11&lt;=11,0,IF($O$10="N",$O$9-O25,0))</f>
        <v>0</v>
      </c>
      <c r="Q25" s="34">
        <f t="shared" si="3"/>
        <v>0</v>
      </c>
      <c r="S25" s="304" t="s">
        <v>435</v>
      </c>
      <c r="T25" s="34">
        <f>IF($T$11&lt;=11,0,V24*(T$6/12))</f>
        <v>0</v>
      </c>
      <c r="U25" s="34">
        <f>IF($T$11&lt;=11,0,IF($T$10="N",$T$9-T25,0))</f>
        <v>0</v>
      </c>
      <c r="V25" s="34">
        <f t="shared" si="4"/>
        <v>0</v>
      </c>
      <c r="X25" s="304" t="s">
        <v>435</v>
      </c>
      <c r="Y25" s="34">
        <f>IF($Y$11&lt;=11,0,AA24*(Y$6/12))</f>
        <v>0</v>
      </c>
      <c r="Z25" s="34">
        <f>IF($Y$11&lt;=11,0,IF($Y$10="N",$Y$9-Y25,0))</f>
        <v>0</v>
      </c>
      <c r="AA25" s="34">
        <f t="shared" si="5"/>
        <v>0</v>
      </c>
      <c r="AC25" s="304" t="s">
        <v>435</v>
      </c>
      <c r="AD25" s="34">
        <f>IF($AD$11&lt;=11,0,AF24*(AD$6/12))</f>
        <v>0</v>
      </c>
      <c r="AE25" s="34">
        <f>IF($AD$11&lt;=11,0,IF($AD$10="N",$AD$9-AD25,0))</f>
        <v>0</v>
      </c>
      <c r="AF25" s="34">
        <f t="shared" si="6"/>
        <v>0</v>
      </c>
      <c r="AH25" s="304" t="s">
        <v>435</v>
      </c>
      <c r="AI25" s="34">
        <f>IF($AI$11&lt;=11,0,AK24*(AI$6/12))</f>
        <v>0</v>
      </c>
      <c r="AJ25" s="34">
        <f>IF($AI$11&lt;=11,0,IF($AI$10="N",$AI$9-AI25,0))</f>
        <v>0</v>
      </c>
      <c r="AK25" s="34">
        <f t="shared" si="7"/>
        <v>0</v>
      </c>
      <c r="AM25" s="304" t="s">
        <v>435</v>
      </c>
      <c r="AN25" s="34">
        <f>IF($AN$11&lt;=11,0,AP24*(AN$6/12))</f>
        <v>0</v>
      </c>
      <c r="AO25" s="34">
        <f>IF($AN$11&lt;=11,0,IF($AN$10="N",$AN$9-AN25,0))</f>
        <v>0</v>
      </c>
      <c r="AP25" s="34">
        <f t="shared" si="8"/>
        <v>0</v>
      </c>
    </row>
    <row r="26" spans="1:42">
      <c r="A26" s="112">
        <f t="shared" si="0"/>
        <v>0</v>
      </c>
      <c r="B26" s="112">
        <f t="shared" si="0"/>
        <v>0</v>
      </c>
      <c r="C26" s="303">
        <f t="shared" si="0"/>
        <v>0</v>
      </c>
      <c r="D26" s="304" t="s">
        <v>436</v>
      </c>
      <c r="E26" s="34">
        <f>IF($E$11&lt;=12,0,G25*(E$6/12))</f>
        <v>0</v>
      </c>
      <c r="F26" s="34">
        <f>IF($E$11&lt;=12,0,IF($E$10="N",$E$9-E26,0))</f>
        <v>0</v>
      </c>
      <c r="G26" s="34">
        <f t="shared" si="1"/>
        <v>0</v>
      </c>
      <c r="H26" s="31"/>
      <c r="I26" s="304" t="s">
        <v>436</v>
      </c>
      <c r="J26" s="34">
        <f>IF($J$11&lt;=12,0,L25*(J$6/12))</f>
        <v>0</v>
      </c>
      <c r="K26" s="34">
        <f>IF($J$11&lt;=12,0,IF($J$10="N",$J$9-J26,0))</f>
        <v>0</v>
      </c>
      <c r="L26" s="34">
        <f t="shared" si="2"/>
        <v>0</v>
      </c>
      <c r="N26" s="304" t="s">
        <v>436</v>
      </c>
      <c r="O26" s="34">
        <f>IF($O$11&lt;=12,0,Q25*(O$6/12))</f>
        <v>0</v>
      </c>
      <c r="P26" s="34">
        <f>IF($O$11&lt;=12,0,IF($O$10="N",$O$9-O26,0))</f>
        <v>0</v>
      </c>
      <c r="Q26" s="34">
        <f t="shared" si="3"/>
        <v>0</v>
      </c>
      <c r="S26" s="304" t="s">
        <v>436</v>
      </c>
      <c r="T26" s="34">
        <f>IF($T$11&lt;=12,0,V25*(T$6/12))</f>
        <v>0</v>
      </c>
      <c r="U26" s="34">
        <f>IF($T$11&lt;=12,0,IF($T$10="N",$T$9-T26,0))</f>
        <v>0</v>
      </c>
      <c r="V26" s="34">
        <f t="shared" si="4"/>
        <v>0</v>
      </c>
      <c r="X26" s="304" t="s">
        <v>436</v>
      </c>
      <c r="Y26" s="34">
        <f>IF($Y$11&lt;=12,0,AA25*(Y$6/12))</f>
        <v>0</v>
      </c>
      <c r="Z26" s="34">
        <f>IF($Y$11&lt;=12,0,IF($Y$10="N",$Y$9-Y26,0))</f>
        <v>0</v>
      </c>
      <c r="AA26" s="34">
        <f t="shared" si="5"/>
        <v>0</v>
      </c>
      <c r="AC26" s="304" t="s">
        <v>436</v>
      </c>
      <c r="AD26" s="34">
        <f>IF($AD$11&lt;=12,0,AF25*(AD$6/12))</f>
        <v>0</v>
      </c>
      <c r="AE26" s="34">
        <f>IF($AD$11&lt;=12,0,IF($AD$10="N",$AD$9-AD26,0))</f>
        <v>0</v>
      </c>
      <c r="AF26" s="34">
        <f t="shared" si="6"/>
        <v>0</v>
      </c>
      <c r="AH26" s="304" t="s">
        <v>436</v>
      </c>
      <c r="AI26" s="34">
        <f>IF($AI$11&lt;=12,0,AK25*(AI$6/12))</f>
        <v>0</v>
      </c>
      <c r="AJ26" s="34">
        <f>IF($AI$11&lt;=12,0,IF($AI$10="N",$AI$9-AI26,0))</f>
        <v>0</v>
      </c>
      <c r="AK26" s="34">
        <f t="shared" si="7"/>
        <v>0</v>
      </c>
      <c r="AM26" s="304" t="s">
        <v>436</v>
      </c>
      <c r="AN26" s="34">
        <f>IF($AN$11&lt;=12,0,AP25*(AN$6/12))</f>
        <v>0</v>
      </c>
      <c r="AO26" s="34">
        <f>IF($AN$11&lt;=12,0,IF($AN$10="N",$AN$9-AN26,0))</f>
        <v>0</v>
      </c>
      <c r="AP26" s="34">
        <f t="shared" si="8"/>
        <v>0</v>
      </c>
    </row>
    <row r="27" spans="1:42">
      <c r="D27" s="31"/>
      <c r="E27" s="114"/>
      <c r="F27" s="114"/>
      <c r="G27" s="34"/>
      <c r="H27" s="31"/>
      <c r="I27" s="104"/>
      <c r="J27" s="34"/>
      <c r="K27" s="34"/>
    </row>
    <row r="28" spans="1:42">
      <c r="D28" s="116"/>
      <c r="I28" s="115"/>
      <c r="J28" s="115"/>
    </row>
    <row r="29" spans="1:42">
      <c r="D29" s="35"/>
      <c r="I29" s="115"/>
      <c r="J29" s="115"/>
    </row>
    <row r="30" spans="1:42">
      <c r="D30" s="116"/>
      <c r="I30" s="115"/>
      <c r="J30" s="115"/>
      <c r="K30" s="34"/>
    </row>
    <row r="31" spans="1:42">
      <c r="D31" s="116"/>
      <c r="I31" s="115"/>
      <c r="J31" s="115"/>
      <c r="K31" s="34"/>
      <c r="L31" s="31"/>
      <c r="M31" s="31"/>
      <c r="N31" s="31"/>
      <c r="O31" s="31"/>
      <c r="P31" s="31"/>
      <c r="Q31" s="31"/>
      <c r="R31" s="31"/>
      <c r="S31" s="31" t="s">
        <v>0</v>
      </c>
      <c r="T31" s="34" t="s">
        <v>0</v>
      </c>
      <c r="U31" s="34" t="s">
        <v>0</v>
      </c>
      <c r="V31" s="34" t="s">
        <v>0</v>
      </c>
    </row>
    <row r="32" spans="1:42">
      <c r="D32" s="31"/>
      <c r="E32" s="31"/>
      <c r="F32" s="31"/>
      <c r="G32" s="34"/>
      <c r="H32" s="31"/>
      <c r="I32" s="31"/>
      <c r="J32" s="34"/>
      <c r="K32" s="34"/>
      <c r="L32" s="31"/>
      <c r="M32" s="31"/>
      <c r="N32" s="31"/>
      <c r="O32" s="31"/>
      <c r="P32" s="31"/>
      <c r="Q32" s="31"/>
      <c r="R32" s="31"/>
      <c r="S32" s="31"/>
      <c r="T32" s="31"/>
      <c r="U32" s="31"/>
      <c r="V32" s="31"/>
    </row>
    <row r="33" spans="1:22">
      <c r="D33" s="162">
        <f ca="1">NOW()</f>
        <v>44130.433104398151</v>
      </c>
      <c r="E33" s="31"/>
      <c r="F33" s="31"/>
      <c r="G33" s="34"/>
      <c r="H33" s="31"/>
      <c r="I33" s="31"/>
      <c r="J33" s="34"/>
      <c r="K33" s="34"/>
      <c r="L33" s="31"/>
      <c r="M33" s="31"/>
      <c r="N33" s="31"/>
      <c r="O33" s="31"/>
      <c r="P33" s="31"/>
      <c r="Q33" s="31"/>
      <c r="R33" s="31"/>
      <c r="S33" s="31"/>
      <c r="T33" s="31"/>
      <c r="U33" s="31"/>
      <c r="V33" s="31"/>
    </row>
    <row r="34" spans="1:22">
      <c r="D34" s="31"/>
      <c r="E34" s="31"/>
      <c r="F34" s="31"/>
      <c r="G34" s="34"/>
      <c r="H34" s="31"/>
      <c r="I34" s="31"/>
      <c r="J34" s="34"/>
      <c r="K34" s="34"/>
      <c r="L34" s="31"/>
      <c r="M34" s="31"/>
      <c r="N34" s="31"/>
      <c r="O34" s="31"/>
      <c r="P34" s="31"/>
      <c r="Q34" s="31"/>
      <c r="R34" s="31"/>
      <c r="S34" s="31"/>
      <c r="T34" s="31"/>
      <c r="U34" s="31"/>
      <c r="V34" s="31"/>
    </row>
    <row r="35" spans="1:22">
      <c r="D35" s="31"/>
      <c r="E35" s="34"/>
      <c r="F35" s="34"/>
      <c r="G35" s="34"/>
      <c r="H35" s="31"/>
      <c r="I35" s="34"/>
      <c r="J35" s="34"/>
      <c r="K35" s="34"/>
      <c r="L35" s="31"/>
      <c r="M35" s="31"/>
      <c r="N35" s="31"/>
      <c r="O35" s="31"/>
      <c r="P35" s="31"/>
      <c r="Q35" s="31"/>
      <c r="R35" s="31"/>
      <c r="S35" s="31"/>
      <c r="T35" s="31"/>
      <c r="U35" s="31"/>
      <c r="V35" s="31"/>
    </row>
    <row r="36" spans="1:22">
      <c r="D36" s="31"/>
      <c r="E36" s="34"/>
      <c r="F36" s="34"/>
      <c r="G36" s="34"/>
      <c r="H36" s="31"/>
      <c r="I36" s="34"/>
      <c r="J36" s="34"/>
      <c r="K36" s="34"/>
      <c r="L36" s="31"/>
      <c r="M36" s="31"/>
      <c r="N36" s="31"/>
      <c r="O36" s="31"/>
      <c r="P36" s="31"/>
      <c r="Q36" s="31"/>
      <c r="R36" s="31"/>
      <c r="S36" s="31"/>
      <c r="T36" s="31"/>
      <c r="U36" s="31"/>
      <c r="V36" s="31"/>
    </row>
    <row r="37" spans="1:22">
      <c r="D37" s="31"/>
      <c r="E37" s="34"/>
      <c r="F37" s="34"/>
      <c r="G37" s="34"/>
      <c r="H37" s="31"/>
      <c r="I37" s="34" t="s">
        <v>0</v>
      </c>
      <c r="J37" s="34" t="s">
        <v>0</v>
      </c>
      <c r="K37" s="34" t="s">
        <v>0</v>
      </c>
      <c r="L37" s="31"/>
      <c r="M37" s="31"/>
      <c r="N37" s="31"/>
      <c r="O37" s="31"/>
      <c r="P37" s="31"/>
      <c r="Q37" s="31"/>
      <c r="R37" s="31"/>
      <c r="S37" s="31"/>
      <c r="T37" s="31"/>
      <c r="U37" s="31"/>
      <c r="V37" s="31"/>
    </row>
    <row r="38" spans="1:22">
      <c r="D38" s="31"/>
      <c r="E38" s="34"/>
      <c r="F38" s="34"/>
      <c r="G38" s="34"/>
      <c r="H38" s="31"/>
      <c r="I38" s="31" t="s">
        <v>0</v>
      </c>
      <c r="J38" s="31" t="s">
        <v>0</v>
      </c>
      <c r="K38" s="31" t="s">
        <v>0</v>
      </c>
      <c r="L38" s="31"/>
      <c r="M38" s="31"/>
      <c r="N38" s="31"/>
      <c r="O38" s="31"/>
      <c r="P38" s="31"/>
      <c r="Q38" s="31"/>
      <c r="R38" s="31"/>
      <c r="S38" s="31"/>
      <c r="T38" s="31"/>
      <c r="U38" s="31"/>
      <c r="V38" s="31"/>
    </row>
    <row r="39" spans="1:22">
      <c r="D39" s="31"/>
      <c r="E39" s="34"/>
      <c r="F39" s="34"/>
      <c r="G39" s="34"/>
      <c r="H39" s="31"/>
      <c r="I39" s="31"/>
      <c r="J39" s="31"/>
      <c r="K39" s="31"/>
      <c r="L39" s="31"/>
      <c r="M39" s="31"/>
      <c r="N39" s="31"/>
      <c r="O39" s="31"/>
      <c r="P39" s="31"/>
      <c r="Q39" s="31"/>
      <c r="R39" s="31"/>
      <c r="S39" s="31"/>
      <c r="T39" s="31"/>
      <c r="U39" s="31"/>
      <c r="V39" s="31"/>
    </row>
    <row r="40" spans="1:22">
      <c r="D40" s="31"/>
      <c r="E40" s="34"/>
      <c r="F40" s="34"/>
      <c r="G40" s="34"/>
      <c r="H40" s="31"/>
      <c r="I40" s="31"/>
      <c r="J40" s="31"/>
      <c r="K40" s="31"/>
      <c r="L40" s="31"/>
      <c r="M40" s="31"/>
      <c r="N40" s="31"/>
      <c r="O40" s="31"/>
      <c r="P40" s="31"/>
      <c r="Q40" s="31"/>
      <c r="R40" s="31"/>
      <c r="S40" s="31"/>
      <c r="T40" s="31"/>
      <c r="U40" s="31"/>
      <c r="V40" s="31"/>
    </row>
    <row r="41" spans="1:22">
      <c r="A41" s="86" t="str">
        <f>'YR 1 IS'!A55</f>
        <v>NOTE…….</v>
      </c>
      <c r="D41" s="31"/>
      <c r="E41" s="34"/>
      <c r="F41" s="34"/>
      <c r="G41" s="34"/>
      <c r="H41" s="31"/>
      <c r="I41" s="31"/>
      <c r="J41" s="31"/>
      <c r="K41" s="31"/>
      <c r="L41" s="31"/>
      <c r="M41" s="31"/>
      <c r="N41" s="31"/>
      <c r="O41" s="31"/>
      <c r="P41" s="31"/>
      <c r="Q41" s="31"/>
      <c r="R41" s="31"/>
      <c r="S41" s="31"/>
      <c r="T41" s="31"/>
      <c r="U41" s="31"/>
      <c r="V41" s="31"/>
    </row>
    <row r="42" spans="1:22">
      <c r="A42" s="86" t="str">
        <f ca="1">'YR 1 IS'!B55</f>
        <v>The Small Business Development Center (SBDC) has prepared this financial statement as of 10/26/2020 based on information and assumptions provided by management. Neither the SBDC</v>
      </c>
    </row>
    <row r="43" spans="1:22">
      <c r="A43" s="86" t="str">
        <f>'YR 1 IS'!B56</f>
        <v>nor its personnel are licensed by the State of MN to practice public accounting and therefore express no opinion or any other form of assurance on the satement or underlying assumptions.</v>
      </c>
    </row>
    <row r="50" spans="4:10">
      <c r="D50" s="31"/>
      <c r="E50" s="31"/>
      <c r="F50" s="31"/>
      <c r="G50" s="31"/>
      <c r="H50" s="31"/>
      <c r="I50" s="34"/>
      <c r="J50" s="34"/>
    </row>
    <row r="51" spans="4:10">
      <c r="D51" s="31"/>
      <c r="E51" s="31"/>
      <c r="F51" s="31"/>
      <c r="G51" s="31"/>
      <c r="H51" s="31"/>
      <c r="I51" s="34"/>
      <c r="J51" s="34"/>
    </row>
    <row r="52" spans="4:10">
      <c r="D52" s="31"/>
      <c r="E52" s="31"/>
      <c r="F52" s="31"/>
      <c r="G52" s="31"/>
      <c r="H52" s="31"/>
      <c r="I52" s="34"/>
      <c r="J52" s="34"/>
    </row>
    <row r="53" spans="4:10">
      <c r="D53" s="31"/>
      <c r="E53" s="31"/>
      <c r="F53" s="31"/>
      <c r="G53" s="31"/>
      <c r="H53" s="31"/>
      <c r="I53" s="34"/>
      <c r="J53" s="34"/>
    </row>
    <row r="54" spans="4:10">
      <c r="D54" s="31"/>
      <c r="E54" s="31"/>
      <c r="F54" s="31"/>
      <c r="G54" s="31"/>
      <c r="H54" s="31"/>
      <c r="I54" s="34"/>
      <c r="J54" s="34"/>
    </row>
    <row r="55" spans="4:10">
      <c r="D55" s="31"/>
      <c r="E55" s="31"/>
      <c r="F55" s="31"/>
      <c r="G55" s="31"/>
      <c r="H55" s="31"/>
      <c r="I55" s="34"/>
      <c r="J55" s="34"/>
    </row>
    <row r="56" spans="4:10">
      <c r="D56" s="31"/>
      <c r="E56" s="31"/>
      <c r="F56" s="31"/>
      <c r="G56" s="31"/>
      <c r="H56" s="31"/>
      <c r="I56" s="34"/>
      <c r="J56" s="34"/>
    </row>
    <row r="57" spans="4:10">
      <c r="D57" s="31"/>
      <c r="E57" s="31"/>
      <c r="F57" s="31"/>
      <c r="G57" s="31"/>
      <c r="H57" s="31"/>
      <c r="I57" s="34"/>
      <c r="J57" s="34"/>
    </row>
    <row r="58" spans="4:10">
      <c r="D58" s="31"/>
      <c r="E58" s="31"/>
      <c r="F58" s="31"/>
      <c r="G58" s="31"/>
      <c r="H58" s="31"/>
      <c r="I58" s="34"/>
      <c r="J58" s="34"/>
    </row>
    <row r="59" spans="4:10">
      <c r="D59" s="31"/>
      <c r="E59" s="31"/>
      <c r="F59" s="31"/>
      <c r="G59" s="31"/>
      <c r="H59" s="31"/>
      <c r="I59" s="34"/>
      <c r="J59" s="34"/>
    </row>
    <row r="60" spans="4:10">
      <c r="D60" s="31"/>
      <c r="E60" s="31"/>
      <c r="F60" s="31"/>
      <c r="G60" s="31"/>
      <c r="H60" s="31"/>
      <c r="I60" s="34"/>
      <c r="J60" s="34"/>
    </row>
  </sheetData>
  <sheetProtection password="8D63" sheet="1" selectLockedCells="1"/>
  <mergeCells count="1">
    <mergeCell ref="A6:C6"/>
  </mergeCells>
  <pageMargins left="0.25" right="0.25" top="0.25" bottom="0.25" header="0" footer="0"/>
  <pageSetup scale="67" fitToWidth="3" fitToHeight="2" orientation="landscape" r:id="rId1"/>
  <headerFooter>
    <oddFooter>&amp;L&amp;8Template material is licensed under the Creative Commons License.&amp;C&amp;8http://creativecommons.org/licenses/by-nc-sa/3.0/legalcode&amp;R&amp;8Templates created by UMD Center for Economic Development, 
Jennifer Pontinen, Jenny Herman and Richard Braun.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pageSetUpPr fitToPage="1"/>
  </sheetPr>
  <dimension ref="A1:L61"/>
  <sheetViews>
    <sheetView zoomScaleNormal="100" workbookViewId="0">
      <selection activeCell="E10" sqref="E10"/>
    </sheetView>
  </sheetViews>
  <sheetFormatPr defaultColWidth="8.6640625" defaultRowHeight="15"/>
  <cols>
    <col min="1" max="1" width="14.33203125" customWidth="1"/>
    <col min="2" max="2" width="12.33203125" customWidth="1"/>
    <col min="3" max="3" width="11.6640625" customWidth="1"/>
    <col min="4" max="4" width="15.88671875" customWidth="1"/>
    <col min="5" max="5" width="12.5546875" customWidth="1"/>
    <col min="6" max="6" width="11.5546875" customWidth="1"/>
    <col min="7" max="7" width="12.109375" customWidth="1"/>
    <col min="8" max="8" width="4.33203125" customWidth="1"/>
    <col min="9" max="9" width="15.33203125" customWidth="1"/>
    <col min="10" max="10" width="12.33203125" customWidth="1"/>
    <col min="11" max="11" width="12.6640625" customWidth="1"/>
    <col min="12" max="12" width="11.33203125" customWidth="1"/>
  </cols>
  <sheetData>
    <row r="1" spans="1:12" ht="18">
      <c r="A1" s="7" t="str">
        <f>'Sources &amp; Uses'!A1</f>
        <v>Company Name Here</v>
      </c>
      <c r="B1" s="7"/>
      <c r="C1" s="86"/>
      <c r="D1" s="86"/>
      <c r="E1" s="101"/>
      <c r="F1" s="84"/>
      <c r="G1" s="86"/>
      <c r="H1" s="86"/>
      <c r="I1" s="86"/>
      <c r="J1" s="86"/>
      <c r="K1" s="86"/>
      <c r="L1" s="31"/>
    </row>
    <row r="2" spans="1:12" ht="15.75">
      <c r="A2" s="96" t="s">
        <v>372</v>
      </c>
      <c r="B2" s="96"/>
      <c r="C2" s="86"/>
      <c r="D2" s="86"/>
      <c r="E2" s="31"/>
      <c r="F2" s="86"/>
      <c r="G2" s="86"/>
      <c r="H2" s="86"/>
      <c r="I2" s="86"/>
      <c r="J2" s="86"/>
      <c r="K2" s="86"/>
      <c r="L2" s="31"/>
    </row>
    <row r="3" spans="1:12" ht="15.75">
      <c r="A3" s="86"/>
      <c r="B3" s="86"/>
      <c r="C3" s="86"/>
      <c r="D3" s="96" t="s">
        <v>276</v>
      </c>
      <c r="E3" s="31"/>
      <c r="F3" s="31"/>
      <c r="G3" s="31"/>
      <c r="H3" s="86"/>
      <c r="I3" s="37" t="s">
        <v>275</v>
      </c>
      <c r="J3" s="86"/>
      <c r="K3" s="86"/>
      <c r="L3" s="31"/>
    </row>
    <row r="4" spans="1:12" ht="15.75">
      <c r="A4" s="86"/>
      <c r="B4" s="86"/>
      <c r="C4" s="86"/>
      <c r="D4" s="102" t="s">
        <v>356</v>
      </c>
      <c r="E4" s="32"/>
      <c r="F4" s="238"/>
      <c r="G4" s="239"/>
      <c r="H4" s="31"/>
      <c r="I4" s="102" t="s">
        <v>356</v>
      </c>
      <c r="J4" s="32"/>
      <c r="K4" s="238"/>
      <c r="L4" s="239"/>
    </row>
    <row r="5" spans="1:12">
      <c r="A5" s="86"/>
      <c r="B5" s="86"/>
      <c r="C5" s="86"/>
      <c r="D5" s="86"/>
      <c r="E5" s="86"/>
      <c r="F5" s="86"/>
      <c r="G5" s="86"/>
      <c r="H5" s="86"/>
      <c r="I5" s="86"/>
      <c r="J5" s="86"/>
      <c r="K5" s="86"/>
      <c r="L5" s="86"/>
    </row>
    <row r="6" spans="1:12" ht="15.75">
      <c r="A6" s="441" t="s">
        <v>313</v>
      </c>
      <c r="B6" s="441"/>
      <c r="C6" s="442"/>
      <c r="D6" s="31" t="s">
        <v>25</v>
      </c>
      <c r="E6" s="314"/>
      <c r="F6" s="31"/>
      <c r="G6" s="31"/>
      <c r="H6" s="248"/>
      <c r="I6" s="31" t="s">
        <v>25</v>
      </c>
      <c r="J6" s="314"/>
      <c r="K6" s="31"/>
      <c r="L6" s="31"/>
    </row>
    <row r="7" spans="1:12">
      <c r="A7" s="335" t="s">
        <v>319</v>
      </c>
      <c r="B7" s="338">
        <f>E7+J7+O7+T7+Y7</f>
        <v>0</v>
      </c>
      <c r="C7" s="336"/>
      <c r="D7" s="31" t="s">
        <v>319</v>
      </c>
      <c r="E7" s="299"/>
      <c r="F7" s="31"/>
      <c r="G7" s="360" t="s">
        <v>369</v>
      </c>
      <c r="H7" s="31"/>
      <c r="I7" s="31" t="s">
        <v>319</v>
      </c>
      <c r="J7" s="299"/>
      <c r="K7" s="31"/>
      <c r="L7" s="31"/>
    </row>
    <row r="8" spans="1:12">
      <c r="A8" s="335"/>
      <c r="B8" s="335"/>
      <c r="C8" s="336"/>
      <c r="D8" s="31" t="s">
        <v>320</v>
      </c>
      <c r="E8" s="247">
        <v>1</v>
      </c>
      <c r="F8" s="31" t="s">
        <v>339</v>
      </c>
      <c r="G8" s="360" t="s">
        <v>370</v>
      </c>
      <c r="H8" s="31"/>
      <c r="I8" s="31" t="s">
        <v>320</v>
      </c>
      <c r="J8" s="247">
        <v>1</v>
      </c>
      <c r="K8" s="31" t="s">
        <v>339</v>
      </c>
      <c r="L8" s="31"/>
    </row>
    <row r="9" spans="1:12">
      <c r="A9" s="335" t="s">
        <v>41</v>
      </c>
      <c r="B9" s="338">
        <f>E9+J9+O9+T9+Y9</f>
        <v>0</v>
      </c>
      <c r="C9" s="336"/>
      <c r="D9" s="31" t="s">
        <v>41</v>
      </c>
      <c r="E9" s="34">
        <f>IF(E10="Y",E14,PMT(E6/12,E8,-E7))</f>
        <v>0</v>
      </c>
      <c r="F9" s="86"/>
      <c r="G9" s="31"/>
      <c r="H9" s="31"/>
      <c r="I9" s="31" t="s">
        <v>41</v>
      </c>
      <c r="J9" s="34">
        <f>IF(J10="Y",0,PMT(J6/12,J8,-J7))</f>
        <v>0</v>
      </c>
      <c r="K9" s="86"/>
      <c r="L9" s="31"/>
    </row>
    <row r="10" spans="1:12" ht="15.75">
      <c r="A10" s="335"/>
      <c r="B10" s="335"/>
      <c r="C10" s="336"/>
      <c r="D10" s="350" t="s">
        <v>354</v>
      </c>
      <c r="E10" s="255" t="s">
        <v>473</v>
      </c>
      <c r="F10" s="351" t="s">
        <v>355</v>
      </c>
      <c r="G10" s="31"/>
      <c r="H10" s="31"/>
      <c r="I10" s="350" t="s">
        <v>354</v>
      </c>
      <c r="J10" s="255" t="s">
        <v>473</v>
      </c>
      <c r="K10" s="351" t="s">
        <v>355</v>
      </c>
      <c r="L10" s="31"/>
    </row>
    <row r="11" spans="1:12" ht="15.75">
      <c r="A11" s="280"/>
      <c r="B11" s="280"/>
      <c r="C11" s="337"/>
      <c r="D11" s="305"/>
      <c r="E11" s="305"/>
      <c r="F11" s="298"/>
      <c r="G11" s="31"/>
      <c r="H11" s="31"/>
      <c r="I11" s="305"/>
      <c r="J11" s="305"/>
      <c r="K11" s="298"/>
      <c r="L11" s="31"/>
    </row>
    <row r="12" spans="1:12" ht="15.75">
      <c r="A12" s="38" t="s">
        <v>25</v>
      </c>
      <c r="B12" s="38" t="s">
        <v>42</v>
      </c>
      <c r="C12" s="301" t="s">
        <v>43</v>
      </c>
      <c r="D12" s="104" t="s">
        <v>41</v>
      </c>
      <c r="E12" s="104" t="s">
        <v>25</v>
      </c>
      <c r="F12" s="104" t="s">
        <v>42</v>
      </c>
      <c r="G12" s="104" t="s">
        <v>43</v>
      </c>
      <c r="H12" s="31"/>
      <c r="I12" s="104" t="s">
        <v>41</v>
      </c>
      <c r="J12" s="104" t="s">
        <v>25</v>
      </c>
      <c r="K12" s="104" t="s">
        <v>42</v>
      </c>
      <c r="L12" s="104" t="s">
        <v>43</v>
      </c>
    </row>
    <row r="13" spans="1:12" ht="15.75">
      <c r="A13" s="300" t="s">
        <v>44</v>
      </c>
      <c r="B13" s="300" t="s">
        <v>44</v>
      </c>
      <c r="C13" s="302" t="s">
        <v>44</v>
      </c>
      <c r="D13" s="106" t="s">
        <v>44</v>
      </c>
      <c r="E13" s="106" t="s">
        <v>44</v>
      </c>
      <c r="F13" s="106" t="s">
        <v>44</v>
      </c>
      <c r="G13" s="106" t="s">
        <v>44</v>
      </c>
      <c r="H13" s="31"/>
      <c r="I13" s="106" t="s">
        <v>44</v>
      </c>
      <c r="J13" s="106" t="s">
        <v>44</v>
      </c>
      <c r="K13" s="106" t="s">
        <v>44</v>
      </c>
      <c r="L13" s="106" t="s">
        <v>44</v>
      </c>
    </row>
    <row r="14" spans="1:12">
      <c r="A14" s="112">
        <f>E14+J14+O14+T14+Y14+AD14+AI14+AN14</f>
        <v>0</v>
      </c>
      <c r="B14" s="112">
        <f>F14+K14+P14+U14+Z14+AE14+AJ14+AO14</f>
        <v>0</v>
      </c>
      <c r="C14" s="303">
        <f>G14+L14+Q14+V14+AA14+AF14+AK14+AP14</f>
        <v>0</v>
      </c>
      <c r="D14" s="304" t="s">
        <v>425</v>
      </c>
      <c r="E14" s="34">
        <f>E7*(E6/12)</f>
        <v>0</v>
      </c>
      <c r="F14" s="34">
        <f>IF(E10="N",E9-E14,0)</f>
        <v>0</v>
      </c>
      <c r="G14" s="34">
        <f>E7-F14</f>
        <v>0</v>
      </c>
      <c r="H14" s="31"/>
      <c r="I14" s="304" t="s">
        <v>425</v>
      </c>
      <c r="J14" s="34">
        <f>J7*(J6/12)</f>
        <v>0</v>
      </c>
      <c r="K14" s="34">
        <f>IF(J10="N",J9-J14,0)</f>
        <v>0</v>
      </c>
      <c r="L14" s="34">
        <f>J7-K14</f>
        <v>0</v>
      </c>
    </row>
    <row r="15" spans="1:12">
      <c r="A15" s="112">
        <f t="shared" ref="A15:C61" si="0">E15+J15+O15+T15+Y15+AD15+AI15+AN15</f>
        <v>0</v>
      </c>
      <c r="B15" s="112">
        <f t="shared" si="0"/>
        <v>0</v>
      </c>
      <c r="C15" s="303">
        <f t="shared" si="0"/>
        <v>0</v>
      </c>
      <c r="D15" s="304" t="s">
        <v>426</v>
      </c>
      <c r="E15" s="34">
        <f>G14*(E$6/12)</f>
        <v>0</v>
      </c>
      <c r="F15" s="34">
        <f>IF($E$10="N",$E$9-E15,0)</f>
        <v>0</v>
      </c>
      <c r="G15" s="34">
        <f>IF(G14-F15&lt;1,0,G14-F15)</f>
        <v>0</v>
      </c>
      <c r="H15" s="31"/>
      <c r="I15" s="304" t="s">
        <v>426</v>
      </c>
      <c r="J15" s="34">
        <f>L14*(J$6/12)</f>
        <v>0</v>
      </c>
      <c r="K15" s="34">
        <f>IF($J$10="N",$J$9-J15,0)</f>
        <v>0</v>
      </c>
      <c r="L15" s="34">
        <f>IF(L14-K15&lt;1,0,L14-K15)</f>
        <v>0</v>
      </c>
    </row>
    <row r="16" spans="1:12">
      <c r="A16" s="112">
        <f t="shared" si="0"/>
        <v>0</v>
      </c>
      <c r="B16" s="112">
        <f t="shared" si="0"/>
        <v>0</v>
      </c>
      <c r="C16" s="303">
        <f t="shared" si="0"/>
        <v>0</v>
      </c>
      <c r="D16" s="304" t="s">
        <v>427</v>
      </c>
      <c r="E16" s="34">
        <f>G15*(E$6/12)</f>
        <v>0</v>
      </c>
      <c r="F16" s="34">
        <f t="shared" ref="F16:F61" si="1">IF($E$10="N",$E$9-E16,0)</f>
        <v>0</v>
      </c>
      <c r="G16" s="34">
        <f t="shared" ref="G16:G61" si="2">IF(G15-F16&lt;1,0,G15-F16)</f>
        <v>0</v>
      </c>
      <c r="H16" s="31"/>
      <c r="I16" s="304" t="s">
        <v>427</v>
      </c>
      <c r="J16" s="34">
        <f>L15*(J$6/12)</f>
        <v>0</v>
      </c>
      <c r="K16" s="34">
        <f t="shared" ref="K16:K61" si="3">IF($J$10="N",$J$9-J16,0)</f>
        <v>0</v>
      </c>
      <c r="L16" s="34">
        <f t="shared" ref="L16:L61" si="4">IF(L15-K16&lt;1,0,L15-K16)</f>
        <v>0</v>
      </c>
    </row>
    <row r="17" spans="1:12">
      <c r="A17" s="112">
        <f t="shared" si="0"/>
        <v>0</v>
      </c>
      <c r="B17" s="112">
        <f t="shared" si="0"/>
        <v>0</v>
      </c>
      <c r="C17" s="303">
        <f t="shared" si="0"/>
        <v>0</v>
      </c>
      <c r="D17" s="304" t="s">
        <v>428</v>
      </c>
      <c r="E17" s="34">
        <f>G16*(E$6/12)</f>
        <v>0</v>
      </c>
      <c r="F17" s="34">
        <f t="shared" si="1"/>
        <v>0</v>
      </c>
      <c r="G17" s="34">
        <f t="shared" si="2"/>
        <v>0</v>
      </c>
      <c r="H17" s="31"/>
      <c r="I17" s="304" t="s">
        <v>428</v>
      </c>
      <c r="J17" s="34">
        <f>L16*(J$6/12)</f>
        <v>0</v>
      </c>
      <c r="K17" s="34">
        <f t="shared" si="3"/>
        <v>0</v>
      </c>
      <c r="L17" s="34">
        <f t="shared" si="4"/>
        <v>0</v>
      </c>
    </row>
    <row r="18" spans="1:12">
      <c r="A18" s="112">
        <f t="shared" si="0"/>
        <v>0</v>
      </c>
      <c r="B18" s="112">
        <f t="shared" si="0"/>
        <v>0</v>
      </c>
      <c r="C18" s="303">
        <f t="shared" si="0"/>
        <v>0</v>
      </c>
      <c r="D18" s="304" t="s">
        <v>429</v>
      </c>
      <c r="E18" s="34">
        <f t="shared" ref="E18:E61" si="5">G17*(E$6/12)</f>
        <v>0</v>
      </c>
      <c r="F18" s="34">
        <f t="shared" si="1"/>
        <v>0</v>
      </c>
      <c r="G18" s="34">
        <f t="shared" si="2"/>
        <v>0</v>
      </c>
      <c r="H18" s="31"/>
      <c r="I18" s="304" t="s">
        <v>429</v>
      </c>
      <c r="J18" s="34">
        <f t="shared" ref="J18:J61" si="6">L17*(J$6/12)</f>
        <v>0</v>
      </c>
      <c r="K18" s="34">
        <f t="shared" si="3"/>
        <v>0</v>
      </c>
      <c r="L18" s="34">
        <f t="shared" si="4"/>
        <v>0</v>
      </c>
    </row>
    <row r="19" spans="1:12">
      <c r="A19" s="112">
        <f t="shared" si="0"/>
        <v>0</v>
      </c>
      <c r="B19" s="112">
        <f t="shared" si="0"/>
        <v>0</v>
      </c>
      <c r="C19" s="303">
        <f t="shared" si="0"/>
        <v>0</v>
      </c>
      <c r="D19" s="304" t="s">
        <v>430</v>
      </c>
      <c r="E19" s="34">
        <f t="shared" si="5"/>
        <v>0</v>
      </c>
      <c r="F19" s="34">
        <f t="shared" si="1"/>
        <v>0</v>
      </c>
      <c r="G19" s="34">
        <f t="shared" si="2"/>
        <v>0</v>
      </c>
      <c r="H19" s="31"/>
      <c r="I19" s="304" t="s">
        <v>430</v>
      </c>
      <c r="J19" s="34">
        <f t="shared" si="6"/>
        <v>0</v>
      </c>
      <c r="K19" s="34">
        <f t="shared" si="3"/>
        <v>0</v>
      </c>
      <c r="L19" s="34">
        <f t="shared" si="4"/>
        <v>0</v>
      </c>
    </row>
    <row r="20" spans="1:12">
      <c r="A20" s="112">
        <f t="shared" si="0"/>
        <v>0</v>
      </c>
      <c r="B20" s="112">
        <f t="shared" si="0"/>
        <v>0</v>
      </c>
      <c r="C20" s="303">
        <f t="shared" si="0"/>
        <v>0</v>
      </c>
      <c r="D20" s="304" t="s">
        <v>431</v>
      </c>
      <c r="E20" s="34">
        <f t="shared" si="5"/>
        <v>0</v>
      </c>
      <c r="F20" s="34">
        <f t="shared" si="1"/>
        <v>0</v>
      </c>
      <c r="G20" s="34">
        <f t="shared" si="2"/>
        <v>0</v>
      </c>
      <c r="H20" s="31"/>
      <c r="I20" s="304" t="s">
        <v>431</v>
      </c>
      <c r="J20" s="34">
        <f t="shared" si="6"/>
        <v>0</v>
      </c>
      <c r="K20" s="34">
        <f t="shared" si="3"/>
        <v>0</v>
      </c>
      <c r="L20" s="34">
        <f t="shared" si="4"/>
        <v>0</v>
      </c>
    </row>
    <row r="21" spans="1:12">
      <c r="A21" s="112">
        <f t="shared" si="0"/>
        <v>0</v>
      </c>
      <c r="B21" s="112">
        <f t="shared" si="0"/>
        <v>0</v>
      </c>
      <c r="C21" s="303">
        <f t="shared" si="0"/>
        <v>0</v>
      </c>
      <c r="D21" s="304" t="s">
        <v>432</v>
      </c>
      <c r="E21" s="34">
        <f t="shared" si="5"/>
        <v>0</v>
      </c>
      <c r="F21" s="34">
        <f t="shared" si="1"/>
        <v>0</v>
      </c>
      <c r="G21" s="34">
        <f t="shared" si="2"/>
        <v>0</v>
      </c>
      <c r="H21" s="31"/>
      <c r="I21" s="304" t="s">
        <v>432</v>
      </c>
      <c r="J21" s="34">
        <f t="shared" si="6"/>
        <v>0</v>
      </c>
      <c r="K21" s="34">
        <f t="shared" si="3"/>
        <v>0</v>
      </c>
      <c r="L21" s="34">
        <f t="shared" si="4"/>
        <v>0</v>
      </c>
    </row>
    <row r="22" spans="1:12">
      <c r="A22" s="112">
        <f t="shared" si="0"/>
        <v>0</v>
      </c>
      <c r="B22" s="112">
        <f t="shared" si="0"/>
        <v>0</v>
      </c>
      <c r="C22" s="303">
        <f t="shared" si="0"/>
        <v>0</v>
      </c>
      <c r="D22" s="304" t="s">
        <v>433</v>
      </c>
      <c r="E22" s="34">
        <f t="shared" si="5"/>
        <v>0</v>
      </c>
      <c r="F22" s="34">
        <f t="shared" si="1"/>
        <v>0</v>
      </c>
      <c r="G22" s="34">
        <f t="shared" si="2"/>
        <v>0</v>
      </c>
      <c r="H22" s="31"/>
      <c r="I22" s="304" t="s">
        <v>433</v>
      </c>
      <c r="J22" s="34">
        <f t="shared" si="6"/>
        <v>0</v>
      </c>
      <c r="K22" s="34">
        <f t="shared" si="3"/>
        <v>0</v>
      </c>
      <c r="L22" s="34">
        <f t="shared" si="4"/>
        <v>0</v>
      </c>
    </row>
    <row r="23" spans="1:12">
      <c r="A23" s="112">
        <f t="shared" si="0"/>
        <v>0</v>
      </c>
      <c r="B23" s="112">
        <f t="shared" si="0"/>
        <v>0</v>
      </c>
      <c r="C23" s="303">
        <f t="shared" si="0"/>
        <v>0</v>
      </c>
      <c r="D23" s="304" t="s">
        <v>434</v>
      </c>
      <c r="E23" s="34">
        <f t="shared" si="5"/>
        <v>0</v>
      </c>
      <c r="F23" s="34">
        <f t="shared" si="1"/>
        <v>0</v>
      </c>
      <c r="G23" s="34">
        <f t="shared" si="2"/>
        <v>0</v>
      </c>
      <c r="H23" s="31"/>
      <c r="I23" s="304" t="s">
        <v>434</v>
      </c>
      <c r="J23" s="34">
        <f t="shared" si="6"/>
        <v>0</v>
      </c>
      <c r="K23" s="34">
        <f t="shared" si="3"/>
        <v>0</v>
      </c>
      <c r="L23" s="34">
        <f t="shared" si="4"/>
        <v>0</v>
      </c>
    </row>
    <row r="24" spans="1:12">
      <c r="A24" s="112">
        <f t="shared" si="0"/>
        <v>0</v>
      </c>
      <c r="B24" s="112">
        <f t="shared" si="0"/>
        <v>0</v>
      </c>
      <c r="C24" s="303">
        <f t="shared" si="0"/>
        <v>0</v>
      </c>
      <c r="D24" s="304" t="s">
        <v>435</v>
      </c>
      <c r="E24" s="34">
        <f t="shared" si="5"/>
        <v>0</v>
      </c>
      <c r="F24" s="34">
        <f t="shared" si="1"/>
        <v>0</v>
      </c>
      <c r="G24" s="34">
        <f t="shared" si="2"/>
        <v>0</v>
      </c>
      <c r="H24" s="31"/>
      <c r="I24" s="304" t="s">
        <v>435</v>
      </c>
      <c r="J24" s="34">
        <f t="shared" si="6"/>
        <v>0</v>
      </c>
      <c r="K24" s="34">
        <f t="shared" si="3"/>
        <v>0</v>
      </c>
      <c r="L24" s="34">
        <f t="shared" si="4"/>
        <v>0</v>
      </c>
    </row>
    <row r="25" spans="1:12">
      <c r="A25" s="112">
        <f t="shared" si="0"/>
        <v>0</v>
      </c>
      <c r="B25" s="112">
        <f t="shared" si="0"/>
        <v>0</v>
      </c>
      <c r="C25" s="303">
        <f t="shared" si="0"/>
        <v>0</v>
      </c>
      <c r="D25" s="304" t="s">
        <v>436</v>
      </c>
      <c r="E25" s="34">
        <f t="shared" si="5"/>
        <v>0</v>
      </c>
      <c r="F25" s="34">
        <f t="shared" si="1"/>
        <v>0</v>
      </c>
      <c r="G25" s="34">
        <f t="shared" si="2"/>
        <v>0</v>
      </c>
      <c r="H25" s="31"/>
      <c r="I25" s="304" t="s">
        <v>436</v>
      </c>
      <c r="J25" s="34">
        <f t="shared" si="6"/>
        <v>0</v>
      </c>
      <c r="K25" s="34">
        <f t="shared" si="3"/>
        <v>0</v>
      </c>
      <c r="L25" s="34">
        <f t="shared" si="4"/>
        <v>0</v>
      </c>
    </row>
    <row r="26" spans="1:12">
      <c r="A26" s="112">
        <f t="shared" si="0"/>
        <v>0</v>
      </c>
      <c r="B26" s="112">
        <f t="shared" si="0"/>
        <v>0</v>
      </c>
      <c r="C26" s="303">
        <f t="shared" si="0"/>
        <v>0</v>
      </c>
      <c r="D26" s="304" t="s">
        <v>437</v>
      </c>
      <c r="E26" s="34">
        <f t="shared" si="5"/>
        <v>0</v>
      </c>
      <c r="F26" s="34">
        <f t="shared" si="1"/>
        <v>0</v>
      </c>
      <c r="G26" s="34">
        <f t="shared" si="2"/>
        <v>0</v>
      </c>
      <c r="H26" s="31"/>
      <c r="I26" s="304" t="s">
        <v>437</v>
      </c>
      <c r="J26" s="34">
        <f t="shared" si="6"/>
        <v>0</v>
      </c>
      <c r="K26" s="34">
        <f t="shared" si="3"/>
        <v>0</v>
      </c>
      <c r="L26" s="34">
        <f t="shared" si="4"/>
        <v>0</v>
      </c>
    </row>
    <row r="27" spans="1:12">
      <c r="A27" s="112">
        <f t="shared" si="0"/>
        <v>0</v>
      </c>
      <c r="B27" s="112">
        <f t="shared" si="0"/>
        <v>0</v>
      </c>
      <c r="C27" s="303">
        <f t="shared" si="0"/>
        <v>0</v>
      </c>
      <c r="D27" s="304" t="s">
        <v>438</v>
      </c>
      <c r="E27" s="34">
        <f t="shared" si="5"/>
        <v>0</v>
      </c>
      <c r="F27" s="34">
        <f t="shared" si="1"/>
        <v>0</v>
      </c>
      <c r="G27" s="34">
        <f t="shared" si="2"/>
        <v>0</v>
      </c>
      <c r="H27" s="31"/>
      <c r="I27" s="304" t="s">
        <v>438</v>
      </c>
      <c r="J27" s="34">
        <f t="shared" si="6"/>
        <v>0</v>
      </c>
      <c r="K27" s="34">
        <f t="shared" si="3"/>
        <v>0</v>
      </c>
      <c r="L27" s="34">
        <f t="shared" si="4"/>
        <v>0</v>
      </c>
    </row>
    <row r="28" spans="1:12">
      <c r="A28" s="112">
        <f t="shared" si="0"/>
        <v>0</v>
      </c>
      <c r="B28" s="112">
        <f t="shared" si="0"/>
        <v>0</v>
      </c>
      <c r="C28" s="303">
        <f t="shared" si="0"/>
        <v>0</v>
      </c>
      <c r="D28" s="304" t="s">
        <v>439</v>
      </c>
      <c r="E28" s="34">
        <f t="shared" si="5"/>
        <v>0</v>
      </c>
      <c r="F28" s="34">
        <f t="shared" si="1"/>
        <v>0</v>
      </c>
      <c r="G28" s="34">
        <f t="shared" si="2"/>
        <v>0</v>
      </c>
      <c r="H28" s="31"/>
      <c r="I28" s="304" t="s">
        <v>439</v>
      </c>
      <c r="J28" s="34">
        <f t="shared" si="6"/>
        <v>0</v>
      </c>
      <c r="K28" s="34">
        <f t="shared" si="3"/>
        <v>0</v>
      </c>
      <c r="L28" s="34">
        <f t="shared" si="4"/>
        <v>0</v>
      </c>
    </row>
    <row r="29" spans="1:12">
      <c r="A29" s="112">
        <f t="shared" si="0"/>
        <v>0</v>
      </c>
      <c r="B29" s="112">
        <f t="shared" si="0"/>
        <v>0</v>
      </c>
      <c r="C29" s="303">
        <f t="shared" si="0"/>
        <v>0</v>
      </c>
      <c r="D29" s="304" t="s">
        <v>440</v>
      </c>
      <c r="E29" s="34">
        <f t="shared" si="5"/>
        <v>0</v>
      </c>
      <c r="F29" s="34">
        <f t="shared" si="1"/>
        <v>0</v>
      </c>
      <c r="G29" s="34">
        <f t="shared" si="2"/>
        <v>0</v>
      </c>
      <c r="H29" s="31"/>
      <c r="I29" s="304" t="s">
        <v>440</v>
      </c>
      <c r="J29" s="34">
        <f t="shared" si="6"/>
        <v>0</v>
      </c>
      <c r="K29" s="34">
        <f t="shared" si="3"/>
        <v>0</v>
      </c>
      <c r="L29" s="34">
        <f t="shared" si="4"/>
        <v>0</v>
      </c>
    </row>
    <row r="30" spans="1:12">
      <c r="A30" s="112">
        <f t="shared" si="0"/>
        <v>0</v>
      </c>
      <c r="B30" s="112">
        <f t="shared" si="0"/>
        <v>0</v>
      </c>
      <c r="C30" s="303">
        <f t="shared" si="0"/>
        <v>0</v>
      </c>
      <c r="D30" s="304" t="s">
        <v>441</v>
      </c>
      <c r="E30" s="34">
        <f t="shared" si="5"/>
        <v>0</v>
      </c>
      <c r="F30" s="34">
        <f t="shared" si="1"/>
        <v>0</v>
      </c>
      <c r="G30" s="34">
        <f t="shared" si="2"/>
        <v>0</v>
      </c>
      <c r="H30" s="31"/>
      <c r="I30" s="304" t="s">
        <v>441</v>
      </c>
      <c r="J30" s="34">
        <f t="shared" si="6"/>
        <v>0</v>
      </c>
      <c r="K30" s="34">
        <f t="shared" si="3"/>
        <v>0</v>
      </c>
      <c r="L30" s="34">
        <f t="shared" si="4"/>
        <v>0</v>
      </c>
    </row>
    <row r="31" spans="1:12">
      <c r="A31" s="112">
        <f t="shared" si="0"/>
        <v>0</v>
      </c>
      <c r="B31" s="112">
        <f t="shared" si="0"/>
        <v>0</v>
      </c>
      <c r="C31" s="303">
        <f t="shared" si="0"/>
        <v>0</v>
      </c>
      <c r="D31" s="304" t="s">
        <v>442</v>
      </c>
      <c r="E31" s="34">
        <f t="shared" si="5"/>
        <v>0</v>
      </c>
      <c r="F31" s="34">
        <f t="shared" si="1"/>
        <v>0</v>
      </c>
      <c r="G31" s="34">
        <f t="shared" si="2"/>
        <v>0</v>
      </c>
      <c r="H31" s="31"/>
      <c r="I31" s="304" t="s">
        <v>442</v>
      </c>
      <c r="J31" s="34">
        <f t="shared" si="6"/>
        <v>0</v>
      </c>
      <c r="K31" s="34">
        <f t="shared" si="3"/>
        <v>0</v>
      </c>
      <c r="L31" s="34">
        <f t="shared" si="4"/>
        <v>0</v>
      </c>
    </row>
    <row r="32" spans="1:12">
      <c r="A32" s="112">
        <f t="shared" si="0"/>
        <v>0</v>
      </c>
      <c r="B32" s="112">
        <f t="shared" si="0"/>
        <v>0</v>
      </c>
      <c r="C32" s="303">
        <f t="shared" si="0"/>
        <v>0</v>
      </c>
      <c r="D32" s="304" t="s">
        <v>443</v>
      </c>
      <c r="E32" s="34">
        <f t="shared" si="5"/>
        <v>0</v>
      </c>
      <c r="F32" s="34">
        <f t="shared" si="1"/>
        <v>0</v>
      </c>
      <c r="G32" s="34">
        <f t="shared" si="2"/>
        <v>0</v>
      </c>
      <c r="H32" s="31"/>
      <c r="I32" s="304" t="s">
        <v>443</v>
      </c>
      <c r="J32" s="34">
        <f t="shared" si="6"/>
        <v>0</v>
      </c>
      <c r="K32" s="34">
        <f t="shared" si="3"/>
        <v>0</v>
      </c>
      <c r="L32" s="34">
        <f t="shared" si="4"/>
        <v>0</v>
      </c>
    </row>
    <row r="33" spans="1:12">
      <c r="A33" s="112">
        <f t="shared" si="0"/>
        <v>0</v>
      </c>
      <c r="B33" s="112">
        <f t="shared" si="0"/>
        <v>0</v>
      </c>
      <c r="C33" s="303">
        <f t="shared" si="0"/>
        <v>0</v>
      </c>
      <c r="D33" s="304" t="s">
        <v>444</v>
      </c>
      <c r="E33" s="34">
        <f t="shared" si="5"/>
        <v>0</v>
      </c>
      <c r="F33" s="34">
        <f t="shared" si="1"/>
        <v>0</v>
      </c>
      <c r="G33" s="34">
        <f t="shared" si="2"/>
        <v>0</v>
      </c>
      <c r="H33" s="31"/>
      <c r="I33" s="304" t="s">
        <v>444</v>
      </c>
      <c r="J33" s="34">
        <f t="shared" si="6"/>
        <v>0</v>
      </c>
      <c r="K33" s="34">
        <f t="shared" si="3"/>
        <v>0</v>
      </c>
      <c r="L33" s="34">
        <f t="shared" si="4"/>
        <v>0</v>
      </c>
    </row>
    <row r="34" spans="1:12">
      <c r="A34" s="112">
        <f t="shared" si="0"/>
        <v>0</v>
      </c>
      <c r="B34" s="112">
        <f t="shared" si="0"/>
        <v>0</v>
      </c>
      <c r="C34" s="303">
        <f t="shared" si="0"/>
        <v>0</v>
      </c>
      <c r="D34" s="304" t="s">
        <v>445</v>
      </c>
      <c r="E34" s="34">
        <f t="shared" si="5"/>
        <v>0</v>
      </c>
      <c r="F34" s="34">
        <f t="shared" si="1"/>
        <v>0</v>
      </c>
      <c r="G34" s="34">
        <f t="shared" si="2"/>
        <v>0</v>
      </c>
      <c r="H34" s="31"/>
      <c r="I34" s="304" t="s">
        <v>445</v>
      </c>
      <c r="J34" s="34">
        <f t="shared" si="6"/>
        <v>0</v>
      </c>
      <c r="K34" s="34">
        <f t="shared" si="3"/>
        <v>0</v>
      </c>
      <c r="L34" s="34">
        <f t="shared" si="4"/>
        <v>0</v>
      </c>
    </row>
    <row r="35" spans="1:12">
      <c r="A35" s="112">
        <f t="shared" si="0"/>
        <v>0</v>
      </c>
      <c r="B35" s="112">
        <f t="shared" si="0"/>
        <v>0</v>
      </c>
      <c r="C35" s="303">
        <f t="shared" si="0"/>
        <v>0</v>
      </c>
      <c r="D35" s="304" t="s">
        <v>446</v>
      </c>
      <c r="E35" s="34">
        <f t="shared" si="5"/>
        <v>0</v>
      </c>
      <c r="F35" s="34">
        <f t="shared" si="1"/>
        <v>0</v>
      </c>
      <c r="G35" s="34">
        <f t="shared" si="2"/>
        <v>0</v>
      </c>
      <c r="H35" s="31"/>
      <c r="I35" s="304" t="s">
        <v>446</v>
      </c>
      <c r="J35" s="34">
        <f t="shared" si="6"/>
        <v>0</v>
      </c>
      <c r="K35" s="34">
        <f t="shared" si="3"/>
        <v>0</v>
      </c>
      <c r="L35" s="34">
        <f t="shared" si="4"/>
        <v>0</v>
      </c>
    </row>
    <row r="36" spans="1:12">
      <c r="A36" s="112">
        <f t="shared" si="0"/>
        <v>0</v>
      </c>
      <c r="B36" s="112">
        <f t="shared" si="0"/>
        <v>0</v>
      </c>
      <c r="C36" s="303">
        <f t="shared" si="0"/>
        <v>0</v>
      </c>
      <c r="D36" s="304" t="s">
        <v>447</v>
      </c>
      <c r="E36" s="34">
        <f t="shared" si="5"/>
        <v>0</v>
      </c>
      <c r="F36" s="34">
        <f t="shared" si="1"/>
        <v>0</v>
      </c>
      <c r="G36" s="34">
        <f t="shared" si="2"/>
        <v>0</v>
      </c>
      <c r="H36" s="31"/>
      <c r="I36" s="304" t="s">
        <v>447</v>
      </c>
      <c r="J36" s="34">
        <f t="shared" si="6"/>
        <v>0</v>
      </c>
      <c r="K36" s="34">
        <f t="shared" si="3"/>
        <v>0</v>
      </c>
      <c r="L36" s="34">
        <f t="shared" si="4"/>
        <v>0</v>
      </c>
    </row>
    <row r="37" spans="1:12">
      <c r="A37" s="112">
        <f t="shared" si="0"/>
        <v>0</v>
      </c>
      <c r="B37" s="112">
        <f t="shared" si="0"/>
        <v>0</v>
      </c>
      <c r="C37" s="303">
        <f t="shared" si="0"/>
        <v>0</v>
      </c>
      <c r="D37" s="304" t="s">
        <v>448</v>
      </c>
      <c r="E37" s="34">
        <f t="shared" si="5"/>
        <v>0</v>
      </c>
      <c r="F37" s="34">
        <f t="shared" si="1"/>
        <v>0</v>
      </c>
      <c r="G37" s="34">
        <f t="shared" si="2"/>
        <v>0</v>
      </c>
      <c r="H37" s="31"/>
      <c r="I37" s="304" t="s">
        <v>448</v>
      </c>
      <c r="J37" s="34">
        <f t="shared" si="6"/>
        <v>0</v>
      </c>
      <c r="K37" s="34">
        <f t="shared" si="3"/>
        <v>0</v>
      </c>
      <c r="L37" s="34">
        <f t="shared" si="4"/>
        <v>0</v>
      </c>
    </row>
    <row r="38" spans="1:12">
      <c r="A38" s="112">
        <f t="shared" si="0"/>
        <v>0</v>
      </c>
      <c r="B38" s="112">
        <f t="shared" si="0"/>
        <v>0</v>
      </c>
      <c r="C38" s="303">
        <f t="shared" si="0"/>
        <v>0</v>
      </c>
      <c r="D38" s="304" t="s">
        <v>449</v>
      </c>
      <c r="E38" s="34">
        <f t="shared" si="5"/>
        <v>0</v>
      </c>
      <c r="F38" s="34">
        <f t="shared" si="1"/>
        <v>0</v>
      </c>
      <c r="G38" s="34">
        <f t="shared" si="2"/>
        <v>0</v>
      </c>
      <c r="H38" s="31"/>
      <c r="I38" s="304" t="s">
        <v>449</v>
      </c>
      <c r="J38" s="34">
        <f t="shared" si="6"/>
        <v>0</v>
      </c>
      <c r="K38" s="34">
        <f t="shared" si="3"/>
        <v>0</v>
      </c>
      <c r="L38" s="34">
        <f t="shared" si="4"/>
        <v>0</v>
      </c>
    </row>
    <row r="39" spans="1:12">
      <c r="A39" s="112">
        <f t="shared" si="0"/>
        <v>0</v>
      </c>
      <c r="B39" s="112">
        <f t="shared" si="0"/>
        <v>0</v>
      </c>
      <c r="C39" s="303">
        <f t="shared" si="0"/>
        <v>0</v>
      </c>
      <c r="D39" s="304" t="s">
        <v>450</v>
      </c>
      <c r="E39" s="34">
        <f t="shared" si="5"/>
        <v>0</v>
      </c>
      <c r="F39" s="34">
        <f t="shared" si="1"/>
        <v>0</v>
      </c>
      <c r="G39" s="34">
        <f t="shared" si="2"/>
        <v>0</v>
      </c>
      <c r="H39" s="31"/>
      <c r="I39" s="304" t="s">
        <v>450</v>
      </c>
      <c r="J39" s="34">
        <f t="shared" si="6"/>
        <v>0</v>
      </c>
      <c r="K39" s="34">
        <f t="shared" si="3"/>
        <v>0</v>
      </c>
      <c r="L39" s="34">
        <f t="shared" si="4"/>
        <v>0</v>
      </c>
    </row>
    <row r="40" spans="1:12">
      <c r="A40" s="112">
        <f t="shared" si="0"/>
        <v>0</v>
      </c>
      <c r="B40" s="112">
        <f t="shared" si="0"/>
        <v>0</v>
      </c>
      <c r="C40" s="303">
        <f t="shared" si="0"/>
        <v>0</v>
      </c>
      <c r="D40" s="304" t="s">
        <v>451</v>
      </c>
      <c r="E40" s="34">
        <f t="shared" si="5"/>
        <v>0</v>
      </c>
      <c r="F40" s="34">
        <f t="shared" si="1"/>
        <v>0</v>
      </c>
      <c r="G40" s="34">
        <f t="shared" si="2"/>
        <v>0</v>
      </c>
      <c r="H40" s="31"/>
      <c r="I40" s="304" t="s">
        <v>451</v>
      </c>
      <c r="J40" s="34">
        <f t="shared" si="6"/>
        <v>0</v>
      </c>
      <c r="K40" s="34">
        <f t="shared" si="3"/>
        <v>0</v>
      </c>
      <c r="L40" s="34">
        <f t="shared" si="4"/>
        <v>0</v>
      </c>
    </row>
    <row r="41" spans="1:12">
      <c r="A41" s="112">
        <f t="shared" si="0"/>
        <v>0</v>
      </c>
      <c r="B41" s="112">
        <f t="shared" si="0"/>
        <v>0</v>
      </c>
      <c r="C41" s="303">
        <f t="shared" si="0"/>
        <v>0</v>
      </c>
      <c r="D41" s="304" t="s">
        <v>452</v>
      </c>
      <c r="E41" s="34">
        <f t="shared" si="5"/>
        <v>0</v>
      </c>
      <c r="F41" s="34">
        <f t="shared" si="1"/>
        <v>0</v>
      </c>
      <c r="G41" s="34">
        <f t="shared" si="2"/>
        <v>0</v>
      </c>
      <c r="H41" s="31"/>
      <c r="I41" s="304" t="s">
        <v>452</v>
      </c>
      <c r="J41" s="34">
        <f t="shared" si="6"/>
        <v>0</v>
      </c>
      <c r="K41" s="34">
        <f t="shared" si="3"/>
        <v>0</v>
      </c>
      <c r="L41" s="34">
        <f t="shared" si="4"/>
        <v>0</v>
      </c>
    </row>
    <row r="42" spans="1:12">
      <c r="A42" s="112">
        <f t="shared" si="0"/>
        <v>0</v>
      </c>
      <c r="B42" s="112">
        <f t="shared" si="0"/>
        <v>0</v>
      </c>
      <c r="C42" s="303">
        <f t="shared" si="0"/>
        <v>0</v>
      </c>
      <c r="D42" s="304" t="s">
        <v>453</v>
      </c>
      <c r="E42" s="34">
        <f t="shared" si="5"/>
        <v>0</v>
      </c>
      <c r="F42" s="34">
        <f t="shared" si="1"/>
        <v>0</v>
      </c>
      <c r="G42" s="34">
        <f t="shared" si="2"/>
        <v>0</v>
      </c>
      <c r="H42" s="31"/>
      <c r="I42" s="304" t="s">
        <v>453</v>
      </c>
      <c r="J42" s="34">
        <f t="shared" si="6"/>
        <v>0</v>
      </c>
      <c r="K42" s="34">
        <f t="shared" si="3"/>
        <v>0</v>
      </c>
      <c r="L42" s="34">
        <f t="shared" si="4"/>
        <v>0</v>
      </c>
    </row>
    <row r="43" spans="1:12">
      <c r="A43" s="112">
        <f t="shared" si="0"/>
        <v>0</v>
      </c>
      <c r="B43" s="112">
        <f t="shared" si="0"/>
        <v>0</v>
      </c>
      <c r="C43" s="303">
        <f t="shared" si="0"/>
        <v>0</v>
      </c>
      <c r="D43" s="304" t="s">
        <v>454</v>
      </c>
      <c r="E43" s="34">
        <f t="shared" si="5"/>
        <v>0</v>
      </c>
      <c r="F43" s="34">
        <f t="shared" si="1"/>
        <v>0</v>
      </c>
      <c r="G43" s="34">
        <f t="shared" si="2"/>
        <v>0</v>
      </c>
      <c r="H43" s="31"/>
      <c r="I43" s="304" t="s">
        <v>454</v>
      </c>
      <c r="J43" s="34">
        <f t="shared" si="6"/>
        <v>0</v>
      </c>
      <c r="K43" s="34">
        <f t="shared" si="3"/>
        <v>0</v>
      </c>
      <c r="L43" s="34">
        <f t="shared" si="4"/>
        <v>0</v>
      </c>
    </row>
    <row r="44" spans="1:12">
      <c r="A44" s="112">
        <f t="shared" si="0"/>
        <v>0</v>
      </c>
      <c r="B44" s="112">
        <f t="shared" si="0"/>
        <v>0</v>
      </c>
      <c r="C44" s="303">
        <f t="shared" si="0"/>
        <v>0</v>
      </c>
      <c r="D44" s="304" t="s">
        <v>455</v>
      </c>
      <c r="E44" s="34">
        <f t="shared" si="5"/>
        <v>0</v>
      </c>
      <c r="F44" s="34">
        <f t="shared" si="1"/>
        <v>0</v>
      </c>
      <c r="G44" s="34">
        <f t="shared" si="2"/>
        <v>0</v>
      </c>
      <c r="H44" s="31"/>
      <c r="I44" s="304" t="s">
        <v>455</v>
      </c>
      <c r="J44" s="34">
        <f t="shared" si="6"/>
        <v>0</v>
      </c>
      <c r="K44" s="34">
        <f t="shared" si="3"/>
        <v>0</v>
      </c>
      <c r="L44" s="34">
        <f t="shared" si="4"/>
        <v>0</v>
      </c>
    </row>
    <row r="45" spans="1:12">
      <c r="A45" s="112">
        <f t="shared" si="0"/>
        <v>0</v>
      </c>
      <c r="B45" s="112">
        <f t="shared" si="0"/>
        <v>0</v>
      </c>
      <c r="C45" s="303">
        <f t="shared" si="0"/>
        <v>0</v>
      </c>
      <c r="D45" s="304" t="s">
        <v>456</v>
      </c>
      <c r="E45" s="34">
        <f t="shared" si="5"/>
        <v>0</v>
      </c>
      <c r="F45" s="34">
        <f t="shared" si="1"/>
        <v>0</v>
      </c>
      <c r="G45" s="34">
        <f t="shared" si="2"/>
        <v>0</v>
      </c>
      <c r="H45" s="31"/>
      <c r="I45" s="304" t="s">
        <v>456</v>
      </c>
      <c r="J45" s="34">
        <f t="shared" si="6"/>
        <v>0</v>
      </c>
      <c r="K45" s="34">
        <f t="shared" si="3"/>
        <v>0</v>
      </c>
      <c r="L45" s="34">
        <f t="shared" si="4"/>
        <v>0</v>
      </c>
    </row>
    <row r="46" spans="1:12">
      <c r="A46" s="112">
        <f t="shared" si="0"/>
        <v>0</v>
      </c>
      <c r="B46" s="112">
        <f t="shared" si="0"/>
        <v>0</v>
      </c>
      <c r="C46" s="303">
        <f t="shared" si="0"/>
        <v>0</v>
      </c>
      <c r="D46" s="304" t="s">
        <v>457</v>
      </c>
      <c r="E46" s="34">
        <f t="shared" si="5"/>
        <v>0</v>
      </c>
      <c r="F46" s="34">
        <f t="shared" si="1"/>
        <v>0</v>
      </c>
      <c r="G46" s="34">
        <f t="shared" si="2"/>
        <v>0</v>
      </c>
      <c r="H46" s="31"/>
      <c r="I46" s="304" t="s">
        <v>457</v>
      </c>
      <c r="J46" s="34">
        <f t="shared" si="6"/>
        <v>0</v>
      </c>
      <c r="K46" s="34">
        <f t="shared" si="3"/>
        <v>0</v>
      </c>
      <c r="L46" s="34">
        <f t="shared" si="4"/>
        <v>0</v>
      </c>
    </row>
    <row r="47" spans="1:12">
      <c r="A47" s="112">
        <f t="shared" si="0"/>
        <v>0</v>
      </c>
      <c r="B47" s="112">
        <f t="shared" si="0"/>
        <v>0</v>
      </c>
      <c r="C47" s="303">
        <f t="shared" si="0"/>
        <v>0</v>
      </c>
      <c r="D47" s="304" t="s">
        <v>458</v>
      </c>
      <c r="E47" s="34">
        <f t="shared" si="5"/>
        <v>0</v>
      </c>
      <c r="F47" s="34">
        <f t="shared" si="1"/>
        <v>0</v>
      </c>
      <c r="G47" s="34">
        <f t="shared" si="2"/>
        <v>0</v>
      </c>
      <c r="H47" s="31"/>
      <c r="I47" s="304" t="s">
        <v>458</v>
      </c>
      <c r="J47" s="34">
        <f t="shared" si="6"/>
        <v>0</v>
      </c>
      <c r="K47" s="34">
        <f t="shared" si="3"/>
        <v>0</v>
      </c>
      <c r="L47" s="34">
        <f t="shared" si="4"/>
        <v>0</v>
      </c>
    </row>
    <row r="48" spans="1:12">
      <c r="A48" s="112">
        <f t="shared" si="0"/>
        <v>0</v>
      </c>
      <c r="B48" s="112">
        <f t="shared" si="0"/>
        <v>0</v>
      </c>
      <c r="C48" s="303">
        <f t="shared" si="0"/>
        <v>0</v>
      </c>
      <c r="D48" s="304" t="s">
        <v>459</v>
      </c>
      <c r="E48" s="34">
        <f t="shared" si="5"/>
        <v>0</v>
      </c>
      <c r="F48" s="34">
        <f t="shared" si="1"/>
        <v>0</v>
      </c>
      <c r="G48" s="34">
        <f t="shared" si="2"/>
        <v>0</v>
      </c>
      <c r="H48" s="31"/>
      <c r="I48" s="304" t="s">
        <v>459</v>
      </c>
      <c r="J48" s="34">
        <f t="shared" si="6"/>
        <v>0</v>
      </c>
      <c r="K48" s="34">
        <f t="shared" si="3"/>
        <v>0</v>
      </c>
      <c r="L48" s="34">
        <f t="shared" si="4"/>
        <v>0</v>
      </c>
    </row>
    <row r="49" spans="1:12" ht="15.75">
      <c r="A49" s="112">
        <f t="shared" si="0"/>
        <v>0</v>
      </c>
      <c r="B49" s="112">
        <f t="shared" si="0"/>
        <v>0</v>
      </c>
      <c r="C49" s="303">
        <f t="shared" si="0"/>
        <v>0</v>
      </c>
      <c r="D49" s="304" t="s">
        <v>460</v>
      </c>
      <c r="E49" s="34">
        <f t="shared" si="5"/>
        <v>0</v>
      </c>
      <c r="F49" s="34">
        <f t="shared" si="1"/>
        <v>0</v>
      </c>
      <c r="G49" s="34">
        <f t="shared" si="2"/>
        <v>0</v>
      </c>
      <c r="H49" s="96"/>
      <c r="I49" s="304" t="s">
        <v>460</v>
      </c>
      <c r="J49" s="34">
        <f t="shared" si="6"/>
        <v>0</v>
      </c>
      <c r="K49" s="34">
        <f t="shared" si="3"/>
        <v>0</v>
      </c>
      <c r="L49" s="34">
        <f t="shared" si="4"/>
        <v>0</v>
      </c>
    </row>
    <row r="50" spans="1:12">
      <c r="A50" s="112">
        <f t="shared" si="0"/>
        <v>0</v>
      </c>
      <c r="B50" s="112">
        <f t="shared" si="0"/>
        <v>0</v>
      </c>
      <c r="C50" s="303">
        <f t="shared" si="0"/>
        <v>0</v>
      </c>
      <c r="D50" s="304" t="s">
        <v>461</v>
      </c>
      <c r="E50" s="34">
        <f t="shared" si="5"/>
        <v>0</v>
      </c>
      <c r="F50" s="34">
        <f t="shared" si="1"/>
        <v>0</v>
      </c>
      <c r="G50" s="34">
        <f t="shared" si="2"/>
        <v>0</v>
      </c>
      <c r="H50" s="31"/>
      <c r="I50" s="304" t="s">
        <v>461</v>
      </c>
      <c r="J50" s="34">
        <f t="shared" si="6"/>
        <v>0</v>
      </c>
      <c r="K50" s="34">
        <f t="shared" si="3"/>
        <v>0</v>
      </c>
      <c r="L50" s="34">
        <f t="shared" si="4"/>
        <v>0</v>
      </c>
    </row>
    <row r="51" spans="1:12">
      <c r="A51" s="112">
        <f t="shared" si="0"/>
        <v>0</v>
      </c>
      <c r="B51" s="112">
        <f t="shared" si="0"/>
        <v>0</v>
      </c>
      <c r="C51" s="303">
        <f t="shared" si="0"/>
        <v>0</v>
      </c>
      <c r="D51" s="304" t="s">
        <v>462</v>
      </c>
      <c r="E51" s="34">
        <f t="shared" si="5"/>
        <v>0</v>
      </c>
      <c r="F51" s="34">
        <f t="shared" si="1"/>
        <v>0</v>
      </c>
      <c r="G51" s="34">
        <f t="shared" si="2"/>
        <v>0</v>
      </c>
      <c r="H51" s="31"/>
      <c r="I51" s="304" t="s">
        <v>462</v>
      </c>
      <c r="J51" s="34">
        <f t="shared" si="6"/>
        <v>0</v>
      </c>
      <c r="K51" s="34">
        <f t="shared" si="3"/>
        <v>0</v>
      </c>
      <c r="L51" s="34">
        <f t="shared" si="4"/>
        <v>0</v>
      </c>
    </row>
    <row r="52" spans="1:12">
      <c r="A52" s="112">
        <f t="shared" si="0"/>
        <v>0</v>
      </c>
      <c r="B52" s="112">
        <f t="shared" si="0"/>
        <v>0</v>
      </c>
      <c r="C52" s="303">
        <f t="shared" si="0"/>
        <v>0</v>
      </c>
      <c r="D52" s="304" t="s">
        <v>463</v>
      </c>
      <c r="E52" s="34">
        <f t="shared" si="5"/>
        <v>0</v>
      </c>
      <c r="F52" s="34">
        <f t="shared" si="1"/>
        <v>0</v>
      </c>
      <c r="G52" s="34">
        <f t="shared" si="2"/>
        <v>0</v>
      </c>
      <c r="H52" s="31"/>
      <c r="I52" s="304" t="s">
        <v>463</v>
      </c>
      <c r="J52" s="34">
        <f t="shared" si="6"/>
        <v>0</v>
      </c>
      <c r="K52" s="34">
        <f t="shared" si="3"/>
        <v>0</v>
      </c>
      <c r="L52" s="34">
        <f t="shared" si="4"/>
        <v>0</v>
      </c>
    </row>
    <row r="53" spans="1:12">
      <c r="A53" s="112">
        <f t="shared" si="0"/>
        <v>0</v>
      </c>
      <c r="B53" s="112">
        <f t="shared" si="0"/>
        <v>0</v>
      </c>
      <c r="C53" s="303">
        <f t="shared" si="0"/>
        <v>0</v>
      </c>
      <c r="D53" s="304" t="s">
        <v>464</v>
      </c>
      <c r="E53" s="34">
        <f t="shared" si="5"/>
        <v>0</v>
      </c>
      <c r="F53" s="34">
        <f t="shared" si="1"/>
        <v>0</v>
      </c>
      <c r="G53" s="34">
        <f t="shared" si="2"/>
        <v>0</v>
      </c>
      <c r="H53" s="31"/>
      <c r="I53" s="304" t="s">
        <v>464</v>
      </c>
      <c r="J53" s="34">
        <f t="shared" si="6"/>
        <v>0</v>
      </c>
      <c r="K53" s="34">
        <f t="shared" si="3"/>
        <v>0</v>
      </c>
      <c r="L53" s="34">
        <f t="shared" si="4"/>
        <v>0</v>
      </c>
    </row>
    <row r="54" spans="1:12">
      <c r="A54" s="112">
        <f t="shared" si="0"/>
        <v>0</v>
      </c>
      <c r="B54" s="112">
        <f t="shared" si="0"/>
        <v>0</v>
      </c>
      <c r="C54" s="303">
        <f t="shared" si="0"/>
        <v>0</v>
      </c>
      <c r="D54" s="304" t="s">
        <v>465</v>
      </c>
      <c r="E54" s="34">
        <f t="shared" si="5"/>
        <v>0</v>
      </c>
      <c r="F54" s="34">
        <f t="shared" si="1"/>
        <v>0</v>
      </c>
      <c r="G54" s="34">
        <f t="shared" si="2"/>
        <v>0</v>
      </c>
      <c r="H54" s="31"/>
      <c r="I54" s="304" t="s">
        <v>465</v>
      </c>
      <c r="J54" s="34">
        <f t="shared" si="6"/>
        <v>0</v>
      </c>
      <c r="K54" s="34">
        <f t="shared" si="3"/>
        <v>0</v>
      </c>
      <c r="L54" s="34">
        <f t="shared" si="4"/>
        <v>0</v>
      </c>
    </row>
    <row r="55" spans="1:12">
      <c r="A55" s="112">
        <f t="shared" si="0"/>
        <v>0</v>
      </c>
      <c r="B55" s="112">
        <f t="shared" si="0"/>
        <v>0</v>
      </c>
      <c r="C55" s="303">
        <f t="shared" si="0"/>
        <v>0</v>
      </c>
      <c r="D55" s="304" t="s">
        <v>466</v>
      </c>
      <c r="E55" s="34">
        <f t="shared" si="5"/>
        <v>0</v>
      </c>
      <c r="F55" s="34">
        <f t="shared" si="1"/>
        <v>0</v>
      </c>
      <c r="G55" s="34">
        <f t="shared" si="2"/>
        <v>0</v>
      </c>
      <c r="H55" s="31"/>
      <c r="I55" s="304" t="s">
        <v>466</v>
      </c>
      <c r="J55" s="34">
        <f t="shared" si="6"/>
        <v>0</v>
      </c>
      <c r="K55" s="34">
        <f t="shared" si="3"/>
        <v>0</v>
      </c>
      <c r="L55" s="34">
        <f t="shared" si="4"/>
        <v>0</v>
      </c>
    </row>
    <row r="56" spans="1:12">
      <c r="A56" s="112">
        <f t="shared" si="0"/>
        <v>0</v>
      </c>
      <c r="B56" s="112">
        <f t="shared" si="0"/>
        <v>0</v>
      </c>
      <c r="C56" s="303">
        <f t="shared" si="0"/>
        <v>0</v>
      </c>
      <c r="D56" s="304" t="s">
        <v>467</v>
      </c>
      <c r="E56" s="34">
        <f t="shared" si="5"/>
        <v>0</v>
      </c>
      <c r="F56" s="34">
        <f t="shared" si="1"/>
        <v>0</v>
      </c>
      <c r="G56" s="34">
        <f t="shared" si="2"/>
        <v>0</v>
      </c>
      <c r="H56" s="31"/>
      <c r="I56" s="304" t="s">
        <v>467</v>
      </c>
      <c r="J56" s="34">
        <f t="shared" si="6"/>
        <v>0</v>
      </c>
      <c r="K56" s="34">
        <f t="shared" si="3"/>
        <v>0</v>
      </c>
      <c r="L56" s="34">
        <f t="shared" si="4"/>
        <v>0</v>
      </c>
    </row>
    <row r="57" spans="1:12">
      <c r="A57" s="112">
        <f t="shared" si="0"/>
        <v>0</v>
      </c>
      <c r="B57" s="112">
        <f t="shared" si="0"/>
        <v>0</v>
      </c>
      <c r="C57" s="303">
        <f t="shared" si="0"/>
        <v>0</v>
      </c>
      <c r="D57" s="304" t="s">
        <v>468</v>
      </c>
      <c r="E57" s="34">
        <f t="shared" si="5"/>
        <v>0</v>
      </c>
      <c r="F57" s="34">
        <f t="shared" si="1"/>
        <v>0</v>
      </c>
      <c r="G57" s="34">
        <f t="shared" si="2"/>
        <v>0</v>
      </c>
      <c r="H57" s="31"/>
      <c r="I57" s="304" t="s">
        <v>468</v>
      </c>
      <c r="J57" s="34">
        <f t="shared" si="6"/>
        <v>0</v>
      </c>
      <c r="K57" s="34">
        <f t="shared" si="3"/>
        <v>0</v>
      </c>
      <c r="L57" s="34">
        <f t="shared" si="4"/>
        <v>0</v>
      </c>
    </row>
    <row r="58" spans="1:12">
      <c r="A58" s="112">
        <f t="shared" si="0"/>
        <v>0</v>
      </c>
      <c r="B58" s="112">
        <f t="shared" si="0"/>
        <v>0</v>
      </c>
      <c r="C58" s="303">
        <f t="shared" si="0"/>
        <v>0</v>
      </c>
      <c r="D58" s="304" t="s">
        <v>469</v>
      </c>
      <c r="E58" s="34">
        <f t="shared" si="5"/>
        <v>0</v>
      </c>
      <c r="F58" s="34">
        <f t="shared" si="1"/>
        <v>0</v>
      </c>
      <c r="G58" s="34">
        <f t="shared" si="2"/>
        <v>0</v>
      </c>
      <c r="H58" s="31"/>
      <c r="I58" s="304" t="s">
        <v>469</v>
      </c>
      <c r="J58" s="34">
        <f t="shared" si="6"/>
        <v>0</v>
      </c>
      <c r="K58" s="34">
        <f t="shared" si="3"/>
        <v>0</v>
      </c>
      <c r="L58" s="34">
        <f t="shared" si="4"/>
        <v>0</v>
      </c>
    </row>
    <row r="59" spans="1:12">
      <c r="A59" s="112">
        <f t="shared" si="0"/>
        <v>0</v>
      </c>
      <c r="B59" s="112">
        <f t="shared" si="0"/>
        <v>0</v>
      </c>
      <c r="C59" s="303">
        <f t="shared" si="0"/>
        <v>0</v>
      </c>
      <c r="D59" s="304" t="s">
        <v>470</v>
      </c>
      <c r="E59" s="34">
        <f t="shared" si="5"/>
        <v>0</v>
      </c>
      <c r="F59" s="34">
        <f t="shared" si="1"/>
        <v>0</v>
      </c>
      <c r="G59" s="34">
        <f t="shared" si="2"/>
        <v>0</v>
      </c>
      <c r="H59" s="31"/>
      <c r="I59" s="304" t="s">
        <v>470</v>
      </c>
      <c r="J59" s="34">
        <f t="shared" si="6"/>
        <v>0</v>
      </c>
      <c r="K59" s="34">
        <f t="shared" si="3"/>
        <v>0</v>
      </c>
      <c r="L59" s="34">
        <f t="shared" si="4"/>
        <v>0</v>
      </c>
    </row>
    <row r="60" spans="1:12">
      <c r="A60" s="112">
        <f t="shared" si="0"/>
        <v>0</v>
      </c>
      <c r="B60" s="112">
        <f t="shared" si="0"/>
        <v>0</v>
      </c>
      <c r="C60" s="303">
        <f t="shared" si="0"/>
        <v>0</v>
      </c>
      <c r="D60" s="304" t="s">
        <v>471</v>
      </c>
      <c r="E60" s="34">
        <f t="shared" si="5"/>
        <v>0</v>
      </c>
      <c r="F60" s="34">
        <f t="shared" si="1"/>
        <v>0</v>
      </c>
      <c r="G60" s="34">
        <f t="shared" si="2"/>
        <v>0</v>
      </c>
      <c r="H60" s="31"/>
      <c r="I60" s="304" t="s">
        <v>471</v>
      </c>
      <c r="J60" s="34">
        <f t="shared" si="6"/>
        <v>0</v>
      </c>
      <c r="K60" s="34">
        <f t="shared" si="3"/>
        <v>0</v>
      </c>
      <c r="L60" s="34">
        <f t="shared" si="4"/>
        <v>0</v>
      </c>
    </row>
    <row r="61" spans="1:12">
      <c r="A61" s="112">
        <f t="shared" si="0"/>
        <v>0</v>
      </c>
      <c r="B61" s="112">
        <f t="shared" si="0"/>
        <v>0</v>
      </c>
      <c r="C61" s="303">
        <f t="shared" si="0"/>
        <v>0</v>
      </c>
      <c r="D61" s="304" t="s">
        <v>472</v>
      </c>
      <c r="E61" s="34">
        <f t="shared" si="5"/>
        <v>0</v>
      </c>
      <c r="F61" s="34">
        <f t="shared" si="1"/>
        <v>0</v>
      </c>
      <c r="G61" s="34">
        <f t="shared" si="2"/>
        <v>0</v>
      </c>
      <c r="H61" s="31"/>
      <c r="I61" s="304" t="s">
        <v>472</v>
      </c>
      <c r="J61" s="34">
        <f t="shared" si="6"/>
        <v>0</v>
      </c>
      <c r="K61" s="34">
        <f t="shared" si="3"/>
        <v>0</v>
      </c>
      <c r="L61" s="34">
        <f t="shared" si="4"/>
        <v>0</v>
      </c>
    </row>
  </sheetData>
  <sheetProtection password="8D63" sheet="1" selectLockedCells="1"/>
  <mergeCells count="1">
    <mergeCell ref="A6:C6"/>
  </mergeCells>
  <printOptions horizontalCentered="1" verticalCentered="1"/>
  <pageMargins left="0.25" right="0.25" top="0.25" bottom="0.25" header="0" footer="0"/>
  <pageSetup scale="57" orientation="landscape" r:id="rId1"/>
  <headerFooter>
    <oddFooter>&amp;L&amp;8Template material is licensed under the Creative Commons License.&amp;C&amp;8http://creativecommons.org/licenses/by-nc-sa/3.0/legalcode&amp;R&amp;8Templates created by UMD Center for Economic Development, 
Jennifer Pontinen, Jenny Herman and Richard Braun.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pageSetUpPr fitToPage="1"/>
  </sheetPr>
  <dimension ref="A1:J55"/>
  <sheetViews>
    <sheetView zoomScaleNormal="100" workbookViewId="0">
      <selection activeCell="B9" sqref="B9"/>
    </sheetView>
  </sheetViews>
  <sheetFormatPr defaultColWidth="8.6640625" defaultRowHeight="15"/>
  <cols>
    <col min="1" max="1" width="4.33203125" customWidth="1"/>
    <col min="2" max="2" width="15.33203125" customWidth="1"/>
    <col min="3" max="3" width="12.88671875" customWidth="1"/>
    <col min="4" max="4" width="10.33203125" customWidth="1"/>
    <col min="5" max="5" width="13.33203125" customWidth="1"/>
    <col min="6" max="6" width="5.5546875" style="275" customWidth="1"/>
    <col min="7" max="7" width="11.109375" customWidth="1"/>
    <col min="8" max="8" width="11.6640625" customWidth="1"/>
    <col min="9" max="10" width="11.33203125" customWidth="1"/>
  </cols>
  <sheetData>
    <row r="1" spans="1:10" ht="18">
      <c r="A1" s="281" t="str">
        <f>'Break Even Analysis'!A1</f>
        <v>Company Name Here</v>
      </c>
      <c r="I1" s="116"/>
    </row>
    <row r="2" spans="1:10" ht="15.75">
      <c r="A2" s="280" t="s">
        <v>321</v>
      </c>
      <c r="C2" s="289"/>
      <c r="D2" s="289"/>
      <c r="E2" s="289"/>
      <c r="F2" s="290"/>
      <c r="G2" s="289"/>
      <c r="H2" s="289"/>
      <c r="I2" s="276" t="s">
        <v>300</v>
      </c>
      <c r="J2" s="293">
        <f>J3*12</f>
        <v>0</v>
      </c>
    </row>
    <row r="3" spans="1:10">
      <c r="B3" s="274"/>
      <c r="C3" s="274"/>
      <c r="D3" s="274"/>
      <c r="E3" s="274"/>
      <c r="F3" s="291"/>
      <c r="G3" s="274"/>
      <c r="H3" s="274"/>
      <c r="I3" s="276" t="s">
        <v>301</v>
      </c>
      <c r="J3" s="293">
        <f>SUM(H9:H27)</f>
        <v>0</v>
      </c>
    </row>
    <row r="4" spans="1:10">
      <c r="B4" s="277"/>
      <c r="C4" s="277"/>
      <c r="D4" s="277"/>
      <c r="E4" s="277"/>
      <c r="F4" s="278"/>
      <c r="G4" s="277"/>
      <c r="H4" s="277"/>
      <c r="I4" s="277"/>
      <c r="J4" s="277"/>
    </row>
    <row r="5" spans="1:10">
      <c r="B5" s="282" t="s">
        <v>311</v>
      </c>
      <c r="C5" s="283"/>
      <c r="D5" s="283"/>
      <c r="E5" s="283"/>
      <c r="G5" s="283"/>
      <c r="H5" s="292" t="s">
        <v>310</v>
      </c>
      <c r="I5" s="421">
        <v>42886</v>
      </c>
      <c r="J5" s="283"/>
    </row>
    <row r="6" spans="1:10">
      <c r="B6" s="284" t="s">
        <v>302</v>
      </c>
      <c r="C6" s="284" t="s">
        <v>303</v>
      </c>
      <c r="D6" s="284" t="s">
        <v>304</v>
      </c>
      <c r="E6" s="284" t="s">
        <v>164</v>
      </c>
      <c r="F6" s="285" t="s">
        <v>25</v>
      </c>
      <c r="G6" s="284" t="s">
        <v>312</v>
      </c>
      <c r="H6" s="284" t="s">
        <v>305</v>
      </c>
      <c r="I6" s="284"/>
      <c r="J6" s="284" t="s">
        <v>306</v>
      </c>
    </row>
    <row r="7" spans="1:10" ht="15.75" thickBot="1">
      <c r="B7" s="286"/>
      <c r="C7" s="287" t="s">
        <v>307</v>
      </c>
      <c r="D7" s="287" t="s">
        <v>308</v>
      </c>
      <c r="E7" s="287" t="s">
        <v>43</v>
      </c>
      <c r="F7" s="288" t="s">
        <v>309</v>
      </c>
      <c r="G7" s="287" t="s">
        <v>308</v>
      </c>
      <c r="H7" s="287" t="s">
        <v>41</v>
      </c>
      <c r="I7" s="287"/>
      <c r="J7" s="286"/>
    </row>
    <row r="8" spans="1:10">
      <c r="A8" s="357" t="s">
        <v>363</v>
      </c>
      <c r="B8" s="356"/>
      <c r="C8" s="284"/>
      <c r="D8" s="284"/>
      <c r="E8" s="284"/>
      <c r="F8" s="285"/>
      <c r="G8" s="284"/>
      <c r="H8" s="284"/>
      <c r="I8" s="284"/>
      <c r="J8" s="356"/>
    </row>
    <row r="9" spans="1:10">
      <c r="A9">
        <v>1</v>
      </c>
      <c r="B9" s="361">
        <f>'Existing Loan Amortizations'!G4</f>
        <v>0</v>
      </c>
      <c r="C9" s="295"/>
      <c r="D9" s="296"/>
      <c r="E9" s="306">
        <f>'Existing Loan Amortizations'!F7</f>
        <v>0</v>
      </c>
      <c r="F9" s="307">
        <f>'Existing Loan Amortizations'!F6</f>
        <v>0</v>
      </c>
      <c r="G9" s="296"/>
      <c r="H9" s="306">
        <f>'Existing Loan Amortizations'!F9</f>
        <v>0</v>
      </c>
      <c r="I9" s="297"/>
      <c r="J9" s="294"/>
    </row>
    <row r="10" spans="1:10">
      <c r="A10">
        <v>2</v>
      </c>
      <c r="B10" s="361">
        <f>'Existing Loan Amortizations'!L4</f>
        <v>0</v>
      </c>
      <c r="C10" s="295"/>
      <c r="D10" s="296"/>
      <c r="E10" s="306">
        <f>'Existing Loan Amortizations'!K7</f>
        <v>0</v>
      </c>
      <c r="F10" s="307">
        <f>'Existing Loan Amortizations'!K6</f>
        <v>0</v>
      </c>
      <c r="G10" s="296"/>
      <c r="H10" s="306">
        <f>'Existing Loan Amortizations'!K9</f>
        <v>0</v>
      </c>
      <c r="I10" s="295"/>
      <c r="J10" s="294"/>
    </row>
    <row r="11" spans="1:10">
      <c r="A11">
        <v>3</v>
      </c>
      <c r="B11" s="361">
        <f>'Existing Loan Amortizations'!Q4</f>
        <v>0</v>
      </c>
      <c r="C11" s="295"/>
      <c r="D11" s="296"/>
      <c r="E11" s="306">
        <f>'Existing Loan Amortizations'!P7</f>
        <v>0</v>
      </c>
      <c r="F11" s="307">
        <f>'Existing Loan Amortizations'!P6</f>
        <v>0</v>
      </c>
      <c r="G11" s="296"/>
      <c r="H11" s="306">
        <f>'Existing Loan Amortizations'!P9</f>
        <v>0</v>
      </c>
      <c r="I11" s="294"/>
      <c r="J11" s="294"/>
    </row>
    <row r="12" spans="1:10">
      <c r="A12">
        <v>4</v>
      </c>
      <c r="B12" s="361">
        <f>'Existing Loan Amortizations'!V4</f>
        <v>0</v>
      </c>
      <c r="C12" s="295"/>
      <c r="D12" s="296"/>
      <c r="E12" s="306">
        <f>'Existing Loan Amortizations'!U7</f>
        <v>0</v>
      </c>
      <c r="F12" s="307">
        <f>'Existing Loan Amortizations'!U6</f>
        <v>0</v>
      </c>
      <c r="G12" s="296"/>
      <c r="H12" s="306">
        <f>'Existing Loan Amortizations'!U9</f>
        <v>0</v>
      </c>
      <c r="I12" s="295"/>
      <c r="J12" s="294"/>
    </row>
    <row r="13" spans="1:10">
      <c r="A13">
        <v>5</v>
      </c>
      <c r="B13" s="362">
        <f>'Existing Loan Amortizations'!AA4</f>
        <v>0</v>
      </c>
      <c r="C13" s="319"/>
      <c r="D13" s="320"/>
      <c r="E13" s="321">
        <f>'Existing Loan Amortizations'!Z7</f>
        <v>0</v>
      </c>
      <c r="F13" s="322">
        <f>'Existing Loan Amortizations'!Z6</f>
        <v>0</v>
      </c>
      <c r="G13" s="323"/>
      <c r="H13" s="321">
        <f>'Existing Loan Amortizations'!Z9</f>
        <v>0</v>
      </c>
      <c r="I13" s="318"/>
      <c r="J13" s="318"/>
    </row>
    <row r="14" spans="1:10">
      <c r="A14">
        <v>6</v>
      </c>
      <c r="B14" s="362">
        <f>'Existing Loan Amortizations'!AF4</f>
        <v>0</v>
      </c>
      <c r="C14" s="319"/>
      <c r="D14" s="318"/>
      <c r="E14" s="319">
        <f>'Existing Loan Amortizations'!AE7</f>
        <v>0</v>
      </c>
      <c r="F14" s="352">
        <f>'Existing Loan Amortizations'!AE6</f>
        <v>0</v>
      </c>
      <c r="G14" s="318"/>
      <c r="H14" s="319">
        <f>'Existing Loan Amortizations'!AE9</f>
        <v>0</v>
      </c>
      <c r="I14" s="318"/>
      <c r="J14" s="318"/>
    </row>
    <row r="15" spans="1:10">
      <c r="A15">
        <v>7</v>
      </c>
      <c r="B15" s="362">
        <f>'Existing Loan Amortizations'!AK4</f>
        <v>0</v>
      </c>
      <c r="C15" s="319"/>
      <c r="D15" s="318"/>
      <c r="E15" s="319">
        <f>'Existing Loan Amortizations'!AJ7</f>
        <v>0</v>
      </c>
      <c r="F15" s="352">
        <f>'Existing Loan Amortizations'!AJ6</f>
        <v>0</v>
      </c>
      <c r="G15" s="318"/>
      <c r="H15" s="319">
        <f>'Existing Loan Amortizations'!AJ9</f>
        <v>0</v>
      </c>
      <c r="I15" s="318"/>
      <c r="J15" s="318"/>
    </row>
    <row r="16" spans="1:10">
      <c r="A16">
        <v>8</v>
      </c>
      <c r="B16" s="362">
        <f>'Existing Loan Amortizations'!AP4</f>
        <v>0</v>
      </c>
      <c r="C16" s="319"/>
      <c r="D16" s="318"/>
      <c r="E16" s="319">
        <f>'Existing Loan Amortizations'!AO7</f>
        <v>0</v>
      </c>
      <c r="F16" s="352">
        <f>'Existing Loan Amortizations'!AO6</f>
        <v>0</v>
      </c>
      <c r="G16" s="318"/>
      <c r="H16" s="319">
        <f>'Existing Loan Amortizations'!AO9</f>
        <v>0</v>
      </c>
      <c r="I16" s="318"/>
      <c r="J16" s="318"/>
    </row>
    <row r="17" spans="1:10">
      <c r="A17" s="357" t="s">
        <v>364</v>
      </c>
      <c r="B17" s="315"/>
      <c r="C17" s="316"/>
      <c r="D17" s="315"/>
      <c r="E17" s="315"/>
      <c r="F17" s="317"/>
      <c r="G17" s="315"/>
      <c r="H17" s="315"/>
      <c r="I17" s="315"/>
      <c r="J17" s="315"/>
    </row>
    <row r="18" spans="1:10">
      <c r="A18">
        <v>1</v>
      </c>
      <c r="B18" s="361">
        <f>'Existing Lines,Notes,CC Amorts'!F4</f>
        <v>0</v>
      </c>
      <c r="C18" s="294"/>
      <c r="D18" s="294"/>
      <c r="E18" s="295">
        <f>'Existing Lines,Notes,CC Amorts'!E7</f>
        <v>0</v>
      </c>
      <c r="F18" s="358">
        <f>'Existing Lines,Notes,CC Amorts'!E6</f>
        <v>0</v>
      </c>
      <c r="G18" s="294"/>
      <c r="H18" s="295">
        <f>'Existing Lines,Notes,CC Amorts'!E9</f>
        <v>0</v>
      </c>
      <c r="I18" s="294"/>
      <c r="J18" s="294"/>
    </row>
    <row r="19" spans="1:10">
      <c r="A19">
        <v>2</v>
      </c>
      <c r="B19" s="362">
        <f>'Existing Lines,Notes,CC Amorts'!K4</f>
        <v>0</v>
      </c>
      <c r="C19" s="318"/>
      <c r="D19" s="318"/>
      <c r="E19" s="319">
        <f>'Existing Lines,Notes,CC Amorts'!J7</f>
        <v>0</v>
      </c>
      <c r="F19" s="352">
        <f>'Existing Lines,Notes,CC Amorts'!J6</f>
        <v>0</v>
      </c>
      <c r="G19" s="318"/>
      <c r="H19" s="319">
        <f>'Existing Lines,Notes,CC Amorts'!J9</f>
        <v>0</v>
      </c>
      <c r="I19" s="318"/>
      <c r="J19" s="318"/>
    </row>
    <row r="20" spans="1:10">
      <c r="B20" s="315"/>
      <c r="C20" s="315"/>
      <c r="D20" s="315"/>
      <c r="E20" s="315"/>
      <c r="F20" s="317"/>
      <c r="G20" s="315"/>
      <c r="H20" s="315"/>
      <c r="I20" s="315"/>
      <c r="J20" s="315"/>
    </row>
    <row r="21" spans="1:10">
      <c r="B21" s="315"/>
      <c r="C21" s="315"/>
      <c r="D21" s="315"/>
      <c r="E21" s="315"/>
      <c r="F21" s="317"/>
      <c r="G21" s="315"/>
      <c r="H21" s="315"/>
      <c r="I21" s="315"/>
      <c r="J21" s="315"/>
    </row>
    <row r="22" spans="1:10">
      <c r="B22" s="315"/>
      <c r="C22" s="315"/>
      <c r="D22" s="315"/>
      <c r="E22" s="315"/>
      <c r="F22" s="317"/>
      <c r="G22" s="315"/>
      <c r="H22" s="315"/>
      <c r="I22" s="315"/>
      <c r="J22" s="315"/>
    </row>
    <row r="23" spans="1:10">
      <c r="B23" s="315"/>
      <c r="C23" s="315"/>
      <c r="D23" s="315"/>
      <c r="E23" s="315"/>
      <c r="F23" s="317"/>
      <c r="G23" s="315"/>
      <c r="H23" s="315"/>
      <c r="I23" s="315"/>
      <c r="J23" s="315"/>
    </row>
    <row r="24" spans="1:10">
      <c r="B24" s="315"/>
      <c r="C24" s="315"/>
      <c r="D24" s="315"/>
      <c r="E24" s="315"/>
      <c r="F24" s="317"/>
      <c r="G24" s="315"/>
      <c r="H24" s="315"/>
      <c r="I24" s="315"/>
      <c r="J24" s="315"/>
    </row>
    <row r="25" spans="1:10">
      <c r="B25" s="315"/>
      <c r="C25" s="315"/>
      <c r="D25" s="315"/>
      <c r="E25" s="315"/>
      <c r="F25" s="317"/>
      <c r="G25" s="315"/>
      <c r="H25" s="315"/>
      <c r="I25" s="315"/>
      <c r="J25" s="315"/>
    </row>
    <row r="26" spans="1:10">
      <c r="B26" s="315"/>
      <c r="C26" s="315"/>
      <c r="D26" s="315"/>
      <c r="E26" s="315"/>
      <c r="F26" s="317"/>
      <c r="G26" s="315"/>
      <c r="H26" s="315"/>
      <c r="I26" s="315"/>
      <c r="J26" s="315"/>
    </row>
    <row r="27" spans="1:10">
      <c r="B27" s="315"/>
      <c r="C27" s="315"/>
      <c r="D27" s="315"/>
      <c r="E27" s="315"/>
      <c r="F27" s="317"/>
      <c r="G27" s="315"/>
      <c r="H27" s="315"/>
      <c r="I27" s="315"/>
      <c r="J27" s="315"/>
    </row>
    <row r="28" spans="1:10">
      <c r="B28" s="116"/>
      <c r="C28" s="116"/>
      <c r="D28" s="116"/>
      <c r="E28" s="116"/>
      <c r="F28" s="279"/>
      <c r="G28" s="116"/>
      <c r="H28" s="116"/>
      <c r="I28" s="116"/>
      <c r="J28" s="116"/>
    </row>
    <row r="29" spans="1:10">
      <c r="B29" s="116"/>
      <c r="C29" s="116"/>
      <c r="D29" s="116"/>
      <c r="E29" s="116"/>
      <c r="F29" s="279"/>
      <c r="G29" s="116"/>
      <c r="H29" s="116"/>
      <c r="I29" s="116"/>
      <c r="J29" s="116"/>
    </row>
    <row r="30" spans="1:10">
      <c r="B30" s="116"/>
      <c r="C30" s="116"/>
      <c r="D30" s="116"/>
      <c r="E30" s="116"/>
      <c r="F30" s="279"/>
      <c r="G30" s="116"/>
      <c r="H30" s="116"/>
      <c r="I30" s="116"/>
      <c r="J30" s="116"/>
    </row>
    <row r="52" spans="2:2">
      <c r="B52" s="116" t="str">
        <f>'Break Even Analysis'!A56</f>
        <v>NOTE…</v>
      </c>
    </row>
    <row r="53" spans="2:2">
      <c r="B53" s="116" t="str">
        <f ca="1">'Break Even Analysis'!A57</f>
        <v>The Small Business Development Center (SBDC) has prepared this financial statement as of 10/26/2020 based on information and assumptions</v>
      </c>
    </row>
    <row r="54" spans="2:2">
      <c r="B54" s="116" t="str">
        <f>'Break Even Analysis'!A58</f>
        <v xml:space="preserve">provided by management.  Neither the SBDC nor its personnel are licensed by the State of MN to practice public accounting and therefore express </v>
      </c>
    </row>
    <row r="55" spans="2:2">
      <c r="B55" s="116" t="str">
        <f>'Break Even Analysis'!A59</f>
        <v>no opinion or other form of assurance on the statements or underlying assumptions.</v>
      </c>
    </row>
  </sheetData>
  <sheetProtection password="8D63" sheet="1" selectLockedCells="1"/>
  <printOptions horizontalCentered="1"/>
  <pageMargins left="0.25" right="0.25" top="0.25" bottom="0.25" header="0" footer="0"/>
  <pageSetup scale="67" orientation="landscape" horizontalDpi="1200" verticalDpi="1200" r:id="rId1"/>
  <headerFooter>
    <oddFooter>&amp;L&amp;8Template material is licensed under the Creative Commons License.&amp;C&amp;8http://creativecommons.org/licenses/by-nc-sa/3.0/legalcode&amp;R&amp;8Templates created by UMD Center for Economic Development, 
Jennifer Pontinen, Jenny Herman and Richard Braun.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tabColor rgb="FFC00000"/>
    <pageSetUpPr fitToPage="1"/>
  </sheetPr>
  <dimension ref="A1:Q132"/>
  <sheetViews>
    <sheetView defaultGridColor="0" colorId="22" zoomScale="60" zoomScaleNormal="60" workbookViewId="0">
      <selection activeCell="M4" sqref="M4"/>
    </sheetView>
  </sheetViews>
  <sheetFormatPr defaultColWidth="11.44140625" defaultRowHeight="15"/>
  <cols>
    <col min="1" max="1" width="28.6640625" customWidth="1"/>
    <col min="2" max="2" width="7.6640625" customWidth="1"/>
    <col min="3" max="3" width="12.77734375" customWidth="1"/>
    <col min="4" max="4" width="13.44140625" customWidth="1"/>
    <col min="5" max="5" width="14.5546875" bestFit="1" customWidth="1"/>
    <col min="6" max="6" width="13.5546875" customWidth="1"/>
    <col min="7" max="14" width="14.5546875" bestFit="1" customWidth="1"/>
    <col min="15" max="15" width="16.33203125" bestFit="1" customWidth="1"/>
  </cols>
  <sheetData>
    <row r="1" spans="1:16" ht="18">
      <c r="A1" s="95" t="str">
        <f>'Sources &amp; Uses'!A1</f>
        <v>Company Name Here</v>
      </c>
      <c r="B1" s="95"/>
      <c r="C1" s="2"/>
      <c r="D1" s="41"/>
      <c r="E1" s="82"/>
      <c r="F1" s="32"/>
      <c r="H1" s="1"/>
      <c r="I1" s="2"/>
      <c r="J1" s="2"/>
      <c r="K1" s="2"/>
      <c r="L1" s="2"/>
      <c r="M1" s="2"/>
      <c r="N1" s="2"/>
      <c r="O1" s="2"/>
      <c r="P1" s="2"/>
    </row>
    <row r="2" spans="1:16" ht="18">
      <c r="A2" s="85" t="s">
        <v>131</v>
      </c>
      <c r="B2" s="85"/>
      <c r="C2" s="2"/>
      <c r="D2" s="2"/>
      <c r="E2" s="81"/>
      <c r="F2" s="2"/>
      <c r="G2" s="2"/>
      <c r="H2" s="2"/>
      <c r="I2" s="2"/>
      <c r="J2" s="2"/>
      <c r="K2" s="2"/>
      <c r="L2" s="2"/>
      <c r="M2" s="2"/>
      <c r="N2" s="2"/>
      <c r="O2" s="2"/>
      <c r="P2" s="2"/>
    </row>
    <row r="3" spans="1:16" ht="18">
      <c r="A3" s="98" t="s">
        <v>422</v>
      </c>
      <c r="B3" s="98"/>
      <c r="C3" s="118" t="s">
        <v>7</v>
      </c>
      <c r="D3" s="118" t="s">
        <v>8</v>
      </c>
      <c r="E3" s="118" t="s">
        <v>143</v>
      </c>
      <c r="F3" s="118" t="s">
        <v>144</v>
      </c>
      <c r="G3" s="118" t="s">
        <v>11</v>
      </c>
      <c r="H3" s="118" t="s">
        <v>12</v>
      </c>
      <c r="I3" s="118" t="s">
        <v>13</v>
      </c>
      <c r="J3" s="118" t="s">
        <v>35</v>
      </c>
      <c r="K3" s="118" t="s">
        <v>3</v>
      </c>
      <c r="L3" s="118" t="s">
        <v>4</v>
      </c>
      <c r="M3" s="118" t="s">
        <v>5</v>
      </c>
      <c r="N3" s="118" t="s">
        <v>6</v>
      </c>
      <c r="O3" s="2" t="s">
        <v>476</v>
      </c>
      <c r="P3" s="2"/>
    </row>
    <row r="4" spans="1:16" ht="18">
      <c r="A4" s="98" t="s">
        <v>475</v>
      </c>
      <c r="B4" s="98"/>
      <c r="C4" s="432">
        <v>1</v>
      </c>
      <c r="D4" s="432">
        <v>1</v>
      </c>
      <c r="E4" s="432">
        <v>1</v>
      </c>
      <c r="F4" s="432">
        <v>1</v>
      </c>
      <c r="G4" s="432">
        <v>1</v>
      </c>
      <c r="H4" s="432">
        <v>1</v>
      </c>
      <c r="I4" s="432">
        <v>1</v>
      </c>
      <c r="J4" s="432">
        <v>1</v>
      </c>
      <c r="K4" s="432">
        <v>1</v>
      </c>
      <c r="L4" s="432">
        <v>1</v>
      </c>
      <c r="M4" s="432">
        <v>1</v>
      </c>
      <c r="N4" s="432">
        <v>1</v>
      </c>
      <c r="O4" s="430">
        <f>SUM(C4:N4)</f>
        <v>12</v>
      </c>
      <c r="P4" s="2"/>
    </row>
    <row r="5" spans="1:16" ht="18">
      <c r="A5" s="52"/>
      <c r="B5" s="52"/>
      <c r="N5" s="60"/>
      <c r="O5" s="419"/>
      <c r="P5" s="2"/>
    </row>
    <row r="6" spans="1:16">
      <c r="A6" s="192" t="s">
        <v>294</v>
      </c>
      <c r="B6" s="192"/>
      <c r="C6" s="431">
        <f>SUM(C4/O4)</f>
        <v>8.3333333333333329E-2</v>
      </c>
      <c r="D6" s="428">
        <f>SUM(D4/O4)</f>
        <v>8.3333333333333329E-2</v>
      </c>
      <c r="E6" s="428">
        <f>SUM(E4/O4)</f>
        <v>8.3333333333333329E-2</v>
      </c>
      <c r="F6" s="428">
        <f>SUM(F4/O4)</f>
        <v>8.3333333333333329E-2</v>
      </c>
      <c r="G6" s="428">
        <f>SUM(G4/O4)</f>
        <v>8.3333333333333329E-2</v>
      </c>
      <c r="H6" s="428">
        <f>SUM(H4/O4)</f>
        <v>8.3333333333333329E-2</v>
      </c>
      <c r="I6" s="428">
        <f>SUM(I4/O4)</f>
        <v>8.3333333333333329E-2</v>
      </c>
      <c r="J6" s="428">
        <f>SUM(J4/O4)</f>
        <v>8.3333333333333329E-2</v>
      </c>
      <c r="K6" s="428">
        <f>SUM(K4/O4)</f>
        <v>8.3333333333333329E-2</v>
      </c>
      <c r="L6" s="428">
        <f>SUM(L4/O4)</f>
        <v>8.3333333333333329E-2</v>
      </c>
      <c r="M6" s="428">
        <f>SUM(M4/O4)</f>
        <v>8.3333333333333329E-2</v>
      </c>
      <c r="N6" s="428">
        <f>SUM(N4/O4)</f>
        <v>8.3333333333333329E-2</v>
      </c>
      <c r="O6" s="342">
        <f>SUM(C6:N6)</f>
        <v>1</v>
      </c>
      <c r="P6" s="8"/>
    </row>
    <row r="7" spans="1:16">
      <c r="A7" s="8"/>
      <c r="B7" s="8"/>
    </row>
    <row r="8" spans="1:16" ht="15.75">
      <c r="B8" s="38"/>
      <c r="O8" s="37" t="s">
        <v>14</v>
      </c>
      <c r="P8" s="253"/>
    </row>
    <row r="9" spans="1:16" ht="15.75">
      <c r="A9" s="257" t="s">
        <v>481</v>
      </c>
      <c r="B9" s="258"/>
      <c r="C9" s="118"/>
      <c r="D9" s="118"/>
      <c r="E9" s="118"/>
      <c r="F9" s="118"/>
      <c r="G9" s="118"/>
      <c r="H9" s="118"/>
      <c r="I9" s="118"/>
      <c r="J9" s="118"/>
      <c r="K9" s="118"/>
      <c r="L9" s="118"/>
      <c r="M9" s="118"/>
      <c r="N9" s="118"/>
      <c r="O9" s="37"/>
      <c r="P9" s="253"/>
    </row>
    <row r="10" spans="1:16">
      <c r="A10" s="5" t="s">
        <v>249</v>
      </c>
      <c r="B10" s="260"/>
      <c r="C10" s="128"/>
      <c r="D10" s="128"/>
      <c r="E10" s="128" t="s">
        <v>0</v>
      </c>
      <c r="F10" s="128"/>
      <c r="G10" s="128"/>
      <c r="H10" s="128"/>
      <c r="I10" s="128"/>
      <c r="J10" s="128"/>
      <c r="K10" s="128"/>
      <c r="L10" s="128"/>
      <c r="M10" s="128"/>
      <c r="N10" s="128"/>
      <c r="O10" s="13"/>
      <c r="P10" s="253"/>
    </row>
    <row r="11" spans="1:16" ht="15.75">
      <c r="A11" s="85" t="s">
        <v>132</v>
      </c>
      <c r="B11" s="85"/>
      <c r="C11" s="13">
        <f>$B$10*C4</f>
        <v>0</v>
      </c>
      <c r="D11" s="13">
        <f t="shared" ref="D11:N11" si="0">$B$10*D4</f>
        <v>0</v>
      </c>
      <c r="E11" s="13">
        <f t="shared" si="0"/>
        <v>0</v>
      </c>
      <c r="F11" s="13">
        <f t="shared" si="0"/>
        <v>0</v>
      </c>
      <c r="G11" s="13">
        <f t="shared" si="0"/>
        <v>0</v>
      </c>
      <c r="H11" s="13">
        <f t="shared" si="0"/>
        <v>0</v>
      </c>
      <c r="I11" s="13">
        <f t="shared" si="0"/>
        <v>0</v>
      </c>
      <c r="J11" s="13">
        <f t="shared" si="0"/>
        <v>0</v>
      </c>
      <c r="K11" s="13">
        <f t="shared" si="0"/>
        <v>0</v>
      </c>
      <c r="L11" s="13">
        <f t="shared" si="0"/>
        <v>0</v>
      </c>
      <c r="M11" s="13">
        <f t="shared" si="0"/>
        <v>0</v>
      </c>
      <c r="N11" s="13">
        <f t="shared" si="0"/>
        <v>0</v>
      </c>
      <c r="O11" s="13">
        <f>SUM(C11:N11)</f>
        <v>0</v>
      </c>
      <c r="P11" s="309"/>
    </row>
    <row r="12" spans="1:16">
      <c r="A12" s="5" t="s">
        <v>146</v>
      </c>
      <c r="B12" s="260"/>
      <c r="C12" s="194">
        <f>C11*$B$12</f>
        <v>0</v>
      </c>
      <c r="D12" s="194">
        <f t="shared" ref="D12:N12" si="1">D11*$B$12</f>
        <v>0</v>
      </c>
      <c r="E12" s="194">
        <f t="shared" si="1"/>
        <v>0</v>
      </c>
      <c r="F12" s="194">
        <f t="shared" si="1"/>
        <v>0</v>
      </c>
      <c r="G12" s="194">
        <f t="shared" si="1"/>
        <v>0</v>
      </c>
      <c r="H12" s="194">
        <f t="shared" si="1"/>
        <v>0</v>
      </c>
      <c r="I12" s="194">
        <f t="shared" si="1"/>
        <v>0</v>
      </c>
      <c r="J12" s="194">
        <f t="shared" si="1"/>
        <v>0</v>
      </c>
      <c r="K12" s="194">
        <f t="shared" si="1"/>
        <v>0</v>
      </c>
      <c r="L12" s="194">
        <f t="shared" si="1"/>
        <v>0</v>
      </c>
      <c r="M12" s="194">
        <f t="shared" si="1"/>
        <v>0</v>
      </c>
      <c r="N12" s="194">
        <f t="shared" si="1"/>
        <v>0</v>
      </c>
      <c r="O12" s="13">
        <f>SUM(C12:N12)</f>
        <v>0</v>
      </c>
      <c r="P12" s="310"/>
    </row>
    <row r="13" spans="1:16" ht="15.75">
      <c r="A13" s="85" t="s">
        <v>133</v>
      </c>
      <c r="B13" s="85"/>
      <c r="C13" s="13">
        <f>C11-C12</f>
        <v>0</v>
      </c>
      <c r="D13" s="13">
        <f t="shared" ref="D13:N13" si="2">D11-D12</f>
        <v>0</v>
      </c>
      <c r="E13" s="13">
        <f t="shared" si="2"/>
        <v>0</v>
      </c>
      <c r="F13" s="13">
        <f t="shared" si="2"/>
        <v>0</v>
      </c>
      <c r="G13" s="13">
        <f t="shared" si="2"/>
        <v>0</v>
      </c>
      <c r="H13" s="13">
        <f t="shared" si="2"/>
        <v>0</v>
      </c>
      <c r="I13" s="13">
        <f t="shared" si="2"/>
        <v>0</v>
      </c>
      <c r="J13" s="13">
        <f t="shared" si="2"/>
        <v>0</v>
      </c>
      <c r="K13" s="13">
        <f t="shared" si="2"/>
        <v>0</v>
      </c>
      <c r="L13" s="13">
        <f t="shared" si="2"/>
        <v>0</v>
      </c>
      <c r="M13" s="13">
        <f t="shared" si="2"/>
        <v>0</v>
      </c>
      <c r="N13" s="13">
        <f t="shared" si="2"/>
        <v>0</v>
      </c>
      <c r="O13" s="13">
        <f>SUM(C13:N13)</f>
        <v>0</v>
      </c>
      <c r="P13" s="310"/>
    </row>
    <row r="14" spans="1:16" ht="15.75">
      <c r="A14" s="5" t="s">
        <v>292</v>
      </c>
      <c r="B14" s="85"/>
      <c r="C14" s="259"/>
      <c r="D14" s="308">
        <f>C14</f>
        <v>0</v>
      </c>
      <c r="E14" s="308">
        <f t="shared" ref="E14:N14" si="3">D14</f>
        <v>0</v>
      </c>
      <c r="F14" s="308">
        <f t="shared" si="3"/>
        <v>0</v>
      </c>
      <c r="G14" s="308">
        <f t="shared" si="3"/>
        <v>0</v>
      </c>
      <c r="H14" s="308">
        <f t="shared" si="3"/>
        <v>0</v>
      </c>
      <c r="I14" s="308">
        <f t="shared" si="3"/>
        <v>0</v>
      </c>
      <c r="J14" s="308">
        <f t="shared" si="3"/>
        <v>0</v>
      </c>
      <c r="K14" s="308">
        <f t="shared" si="3"/>
        <v>0</v>
      </c>
      <c r="L14" s="308">
        <f t="shared" si="3"/>
        <v>0</v>
      </c>
      <c r="M14" s="308">
        <f t="shared" si="3"/>
        <v>0</v>
      </c>
      <c r="N14" s="308">
        <f t="shared" si="3"/>
        <v>0</v>
      </c>
      <c r="O14" s="13"/>
      <c r="P14" s="310"/>
    </row>
    <row r="15" spans="1:16" ht="15.75">
      <c r="A15" s="5" t="s">
        <v>293</v>
      </c>
      <c r="B15" s="85"/>
      <c r="C15" s="13">
        <f>IF(C14=0,0,C11/C14)</f>
        <v>0</v>
      </c>
      <c r="D15" s="13">
        <f t="shared" ref="D15:N15" si="4">IF(D14=0,0,D11/D14)</f>
        <v>0</v>
      </c>
      <c r="E15" s="13">
        <f t="shared" si="4"/>
        <v>0</v>
      </c>
      <c r="F15" s="13">
        <f t="shared" si="4"/>
        <v>0</v>
      </c>
      <c r="G15" s="13">
        <f t="shared" si="4"/>
        <v>0</v>
      </c>
      <c r="H15" s="13">
        <f t="shared" si="4"/>
        <v>0</v>
      </c>
      <c r="I15" s="13">
        <f t="shared" si="4"/>
        <v>0</v>
      </c>
      <c r="J15" s="13">
        <f t="shared" si="4"/>
        <v>0</v>
      </c>
      <c r="K15" s="13">
        <f t="shared" si="4"/>
        <v>0</v>
      </c>
      <c r="L15" s="13">
        <f t="shared" si="4"/>
        <v>0</v>
      </c>
      <c r="M15" s="13">
        <f t="shared" si="4"/>
        <v>0</v>
      </c>
      <c r="N15" s="13">
        <f t="shared" si="4"/>
        <v>0</v>
      </c>
      <c r="O15" s="13">
        <f>SUM(C15:N15)</f>
        <v>0</v>
      </c>
      <c r="P15" s="310"/>
    </row>
    <row r="16" spans="1:16" ht="15.75">
      <c r="A16" s="5"/>
      <c r="B16" s="85"/>
      <c r="C16" s="68"/>
      <c r="D16" s="68"/>
      <c r="E16" s="68"/>
      <c r="F16" s="68"/>
      <c r="G16" s="68"/>
      <c r="H16" s="68"/>
      <c r="I16" s="68"/>
      <c r="J16" s="68"/>
      <c r="K16" s="68"/>
      <c r="L16" s="68"/>
      <c r="M16" s="68"/>
      <c r="N16" s="68"/>
      <c r="O16" s="13"/>
      <c r="P16" s="310"/>
    </row>
    <row r="17" spans="1:16" ht="15.75">
      <c r="A17" s="257" t="s">
        <v>482</v>
      </c>
      <c r="B17" s="258"/>
      <c r="C17" s="118"/>
      <c r="D17" s="118"/>
      <c r="E17" s="118"/>
      <c r="F17" s="118"/>
      <c r="G17" s="118"/>
      <c r="H17" s="118"/>
      <c r="I17" s="118"/>
      <c r="J17" s="118"/>
      <c r="K17" s="118"/>
      <c r="L17" s="118"/>
      <c r="M17" s="118"/>
      <c r="N17" s="118"/>
      <c r="O17" s="37"/>
      <c r="P17" s="310"/>
    </row>
    <row r="18" spans="1:16">
      <c r="A18" s="5" t="s">
        <v>249</v>
      </c>
      <c r="B18" s="260"/>
      <c r="C18" s="128"/>
      <c r="D18" s="128"/>
      <c r="E18" s="128" t="s">
        <v>0</v>
      </c>
      <c r="F18" s="128"/>
      <c r="G18" s="128"/>
      <c r="H18" s="128"/>
      <c r="I18" s="128"/>
      <c r="J18" s="128"/>
      <c r="K18" s="128"/>
      <c r="L18" s="128"/>
      <c r="M18" s="128"/>
      <c r="N18" s="128"/>
      <c r="O18" s="13"/>
      <c r="P18" s="310"/>
    </row>
    <row r="19" spans="1:16" ht="15.75">
      <c r="A19" s="85" t="s">
        <v>132</v>
      </c>
      <c r="B19" s="85"/>
      <c r="C19" s="13">
        <f>$B$18*C4</f>
        <v>0</v>
      </c>
      <c r="D19" s="13">
        <f t="shared" ref="D19:N19" si="5">$B$18*D4</f>
        <v>0</v>
      </c>
      <c r="E19" s="13">
        <f t="shared" si="5"/>
        <v>0</v>
      </c>
      <c r="F19" s="13">
        <f t="shared" si="5"/>
        <v>0</v>
      </c>
      <c r="G19" s="13">
        <f t="shared" si="5"/>
        <v>0</v>
      </c>
      <c r="H19" s="13">
        <f t="shared" si="5"/>
        <v>0</v>
      </c>
      <c r="I19" s="13">
        <f t="shared" si="5"/>
        <v>0</v>
      </c>
      <c r="J19" s="13">
        <f t="shared" si="5"/>
        <v>0</v>
      </c>
      <c r="K19" s="13">
        <f t="shared" si="5"/>
        <v>0</v>
      </c>
      <c r="L19" s="13">
        <f t="shared" si="5"/>
        <v>0</v>
      </c>
      <c r="M19" s="13">
        <f t="shared" si="5"/>
        <v>0</v>
      </c>
      <c r="N19" s="13">
        <f t="shared" si="5"/>
        <v>0</v>
      </c>
      <c r="O19" s="13">
        <f>SUM(C19:N19)</f>
        <v>0</v>
      </c>
      <c r="P19" s="310"/>
    </row>
    <row r="20" spans="1:16">
      <c r="A20" s="5" t="s">
        <v>146</v>
      </c>
      <c r="B20" s="260"/>
      <c r="C20" s="194">
        <f>C19*$B$20</f>
        <v>0</v>
      </c>
      <c r="D20" s="194">
        <f t="shared" ref="D20:N20" si="6">D19*$B$20</f>
        <v>0</v>
      </c>
      <c r="E20" s="194">
        <f t="shared" si="6"/>
        <v>0</v>
      </c>
      <c r="F20" s="194">
        <f t="shared" si="6"/>
        <v>0</v>
      </c>
      <c r="G20" s="194">
        <f t="shared" si="6"/>
        <v>0</v>
      </c>
      <c r="H20" s="194">
        <f t="shared" si="6"/>
        <v>0</v>
      </c>
      <c r="I20" s="194">
        <f t="shared" si="6"/>
        <v>0</v>
      </c>
      <c r="J20" s="194">
        <f t="shared" si="6"/>
        <v>0</v>
      </c>
      <c r="K20" s="194">
        <f t="shared" si="6"/>
        <v>0</v>
      </c>
      <c r="L20" s="194">
        <f t="shared" si="6"/>
        <v>0</v>
      </c>
      <c r="M20" s="194">
        <f t="shared" si="6"/>
        <v>0</v>
      </c>
      <c r="N20" s="194">
        <f t="shared" si="6"/>
        <v>0</v>
      </c>
      <c r="O20" s="13">
        <f>SUM(C20:N20)</f>
        <v>0</v>
      </c>
      <c r="P20" s="310"/>
    </row>
    <row r="21" spans="1:16" ht="15.75">
      <c r="A21" s="85" t="s">
        <v>133</v>
      </c>
      <c r="B21" s="85"/>
      <c r="C21" s="13">
        <f>C19-C20</f>
        <v>0</v>
      </c>
      <c r="D21" s="13">
        <f t="shared" ref="D21:N21" si="7">D19-D20</f>
        <v>0</v>
      </c>
      <c r="E21" s="13">
        <f t="shared" si="7"/>
        <v>0</v>
      </c>
      <c r="F21" s="13">
        <f t="shared" si="7"/>
        <v>0</v>
      </c>
      <c r="G21" s="13">
        <f t="shared" si="7"/>
        <v>0</v>
      </c>
      <c r="H21" s="13">
        <f t="shared" si="7"/>
        <v>0</v>
      </c>
      <c r="I21" s="13">
        <f t="shared" si="7"/>
        <v>0</v>
      </c>
      <c r="J21" s="13">
        <f t="shared" si="7"/>
        <v>0</v>
      </c>
      <c r="K21" s="13">
        <f t="shared" si="7"/>
        <v>0</v>
      </c>
      <c r="L21" s="13">
        <f t="shared" si="7"/>
        <v>0</v>
      </c>
      <c r="M21" s="13">
        <f t="shared" si="7"/>
        <v>0</v>
      </c>
      <c r="N21" s="13">
        <f t="shared" si="7"/>
        <v>0</v>
      </c>
      <c r="O21" s="13">
        <f>SUM(C21:N21)</f>
        <v>0</v>
      </c>
      <c r="P21" s="310"/>
    </row>
    <row r="22" spans="1:16" ht="15.75">
      <c r="A22" s="5" t="s">
        <v>292</v>
      </c>
      <c r="B22" s="85"/>
      <c r="C22" s="259"/>
      <c r="D22" s="308">
        <f>C22</f>
        <v>0</v>
      </c>
      <c r="E22" s="308">
        <f t="shared" ref="E22:N22" si="8">D22</f>
        <v>0</v>
      </c>
      <c r="F22" s="308">
        <f t="shared" si="8"/>
        <v>0</v>
      </c>
      <c r="G22" s="308">
        <f t="shared" si="8"/>
        <v>0</v>
      </c>
      <c r="H22" s="308">
        <f t="shared" si="8"/>
        <v>0</v>
      </c>
      <c r="I22" s="308">
        <f t="shared" si="8"/>
        <v>0</v>
      </c>
      <c r="J22" s="308">
        <f t="shared" si="8"/>
        <v>0</v>
      </c>
      <c r="K22" s="308">
        <f t="shared" si="8"/>
        <v>0</v>
      </c>
      <c r="L22" s="308">
        <f t="shared" si="8"/>
        <v>0</v>
      </c>
      <c r="M22" s="308">
        <f t="shared" si="8"/>
        <v>0</v>
      </c>
      <c r="N22" s="308">
        <f t="shared" si="8"/>
        <v>0</v>
      </c>
      <c r="O22" s="13"/>
      <c r="P22" s="310"/>
    </row>
    <row r="23" spans="1:16" ht="15.75">
      <c r="A23" s="5" t="s">
        <v>293</v>
      </c>
      <c r="B23" s="85"/>
      <c r="C23" s="13">
        <f>IF(C22=0,0,C19/C22)</f>
        <v>0</v>
      </c>
      <c r="D23" s="13">
        <f t="shared" ref="D23:N23" si="9">IF(D22=0,0,D19/D22)</f>
        <v>0</v>
      </c>
      <c r="E23" s="13">
        <f t="shared" si="9"/>
        <v>0</v>
      </c>
      <c r="F23" s="13">
        <f t="shared" si="9"/>
        <v>0</v>
      </c>
      <c r="G23" s="13">
        <f t="shared" si="9"/>
        <v>0</v>
      </c>
      <c r="H23" s="13">
        <f t="shared" si="9"/>
        <v>0</v>
      </c>
      <c r="I23" s="13">
        <f t="shared" si="9"/>
        <v>0</v>
      </c>
      <c r="J23" s="13">
        <f t="shared" si="9"/>
        <v>0</v>
      </c>
      <c r="K23" s="13">
        <f t="shared" si="9"/>
        <v>0</v>
      </c>
      <c r="L23" s="13">
        <f t="shared" si="9"/>
        <v>0</v>
      </c>
      <c r="M23" s="13">
        <f t="shared" si="9"/>
        <v>0</v>
      </c>
      <c r="N23" s="13">
        <f t="shared" si="9"/>
        <v>0</v>
      </c>
      <c r="O23" s="13">
        <f>SUM(C23:N23)</f>
        <v>0</v>
      </c>
      <c r="P23" s="310"/>
    </row>
    <row r="24" spans="1:16" ht="15.75">
      <c r="A24" s="126"/>
      <c r="B24" s="126"/>
      <c r="C24" s="262"/>
      <c r="D24" s="137"/>
      <c r="E24" s="137"/>
      <c r="F24" s="137"/>
      <c r="G24" s="137"/>
      <c r="H24" s="137"/>
      <c r="I24" s="137"/>
      <c r="J24" s="137"/>
      <c r="K24" s="137"/>
      <c r="L24" s="137"/>
      <c r="M24" s="137"/>
      <c r="N24" s="137"/>
      <c r="O24" s="13"/>
      <c r="P24" s="310"/>
    </row>
    <row r="25" spans="1:16" ht="15.75">
      <c r="A25" s="257" t="s">
        <v>483</v>
      </c>
      <c r="B25" s="258"/>
      <c r="C25" s="118"/>
      <c r="D25" s="118"/>
      <c r="E25" s="118"/>
      <c r="F25" s="118"/>
      <c r="G25" s="118"/>
      <c r="H25" s="118"/>
      <c r="I25" s="118"/>
      <c r="J25" s="118"/>
      <c r="K25" s="118"/>
      <c r="L25" s="118"/>
      <c r="M25" s="118"/>
      <c r="N25" s="118"/>
      <c r="O25" s="37"/>
      <c r="P25" s="310"/>
    </row>
    <row r="26" spans="1:16">
      <c r="A26" s="5" t="s">
        <v>249</v>
      </c>
      <c r="B26" s="260"/>
      <c r="C26" s="128"/>
      <c r="D26" s="128"/>
      <c r="E26" s="128" t="s">
        <v>0</v>
      </c>
      <c r="F26" s="128"/>
      <c r="G26" s="128"/>
      <c r="H26" s="128"/>
      <c r="I26" s="128"/>
      <c r="J26" s="128"/>
      <c r="K26" s="128"/>
      <c r="L26" s="128"/>
      <c r="M26" s="128"/>
      <c r="N26" s="128"/>
      <c r="O26" s="13"/>
      <c r="P26" s="310"/>
    </row>
    <row r="27" spans="1:16" ht="15.75">
      <c r="A27" s="85" t="s">
        <v>132</v>
      </c>
      <c r="B27" s="85"/>
      <c r="C27" s="13">
        <f>$B$26*C4</f>
        <v>0</v>
      </c>
      <c r="D27" s="13">
        <f t="shared" ref="D27:N27" si="10">$B$26*D4</f>
        <v>0</v>
      </c>
      <c r="E27" s="13">
        <f t="shared" si="10"/>
        <v>0</v>
      </c>
      <c r="F27" s="13">
        <f t="shared" si="10"/>
        <v>0</v>
      </c>
      <c r="G27" s="13">
        <f t="shared" si="10"/>
        <v>0</v>
      </c>
      <c r="H27" s="13">
        <f t="shared" si="10"/>
        <v>0</v>
      </c>
      <c r="I27" s="13">
        <f t="shared" si="10"/>
        <v>0</v>
      </c>
      <c r="J27" s="13">
        <f t="shared" si="10"/>
        <v>0</v>
      </c>
      <c r="K27" s="13">
        <f t="shared" si="10"/>
        <v>0</v>
      </c>
      <c r="L27" s="13">
        <f t="shared" si="10"/>
        <v>0</v>
      </c>
      <c r="M27" s="13">
        <f t="shared" si="10"/>
        <v>0</v>
      </c>
      <c r="N27" s="13">
        <f t="shared" si="10"/>
        <v>0</v>
      </c>
      <c r="O27" s="13">
        <f>SUM(C27:N27)</f>
        <v>0</v>
      </c>
      <c r="P27" s="310"/>
    </row>
    <row r="28" spans="1:16">
      <c r="A28" s="5" t="s">
        <v>146</v>
      </c>
      <c r="B28" s="260"/>
      <c r="C28" s="194">
        <f>C27*$B$28</f>
        <v>0</v>
      </c>
      <c r="D28" s="194">
        <f t="shared" ref="D28:N28" si="11">D27*$B$28</f>
        <v>0</v>
      </c>
      <c r="E28" s="194">
        <f t="shared" si="11"/>
        <v>0</v>
      </c>
      <c r="F28" s="194">
        <f t="shared" si="11"/>
        <v>0</v>
      </c>
      <c r="G28" s="194">
        <f t="shared" si="11"/>
        <v>0</v>
      </c>
      <c r="H28" s="194">
        <f t="shared" si="11"/>
        <v>0</v>
      </c>
      <c r="I28" s="194">
        <f t="shared" si="11"/>
        <v>0</v>
      </c>
      <c r="J28" s="194">
        <f t="shared" si="11"/>
        <v>0</v>
      </c>
      <c r="K28" s="194">
        <f t="shared" si="11"/>
        <v>0</v>
      </c>
      <c r="L28" s="194">
        <f t="shared" si="11"/>
        <v>0</v>
      </c>
      <c r="M28" s="194">
        <f t="shared" si="11"/>
        <v>0</v>
      </c>
      <c r="N28" s="194">
        <f t="shared" si="11"/>
        <v>0</v>
      </c>
      <c r="O28" s="13">
        <f>SUM(C28:N28)</f>
        <v>0</v>
      </c>
      <c r="P28" s="310"/>
    </row>
    <row r="29" spans="1:16" ht="15.75">
      <c r="A29" s="85" t="s">
        <v>133</v>
      </c>
      <c r="B29" s="85"/>
      <c r="C29" s="13">
        <f>C27-C28</f>
        <v>0</v>
      </c>
      <c r="D29" s="13">
        <f t="shared" ref="D29:N29" si="12">D27-D28</f>
        <v>0</v>
      </c>
      <c r="E29" s="13">
        <f t="shared" si="12"/>
        <v>0</v>
      </c>
      <c r="F29" s="13">
        <f t="shared" si="12"/>
        <v>0</v>
      </c>
      <c r="G29" s="13">
        <f t="shared" si="12"/>
        <v>0</v>
      </c>
      <c r="H29" s="13">
        <f t="shared" si="12"/>
        <v>0</v>
      </c>
      <c r="I29" s="13">
        <f t="shared" si="12"/>
        <v>0</v>
      </c>
      <c r="J29" s="13">
        <f t="shared" si="12"/>
        <v>0</v>
      </c>
      <c r="K29" s="13">
        <f t="shared" si="12"/>
        <v>0</v>
      </c>
      <c r="L29" s="13">
        <f t="shared" si="12"/>
        <v>0</v>
      </c>
      <c r="M29" s="13">
        <f t="shared" si="12"/>
        <v>0</v>
      </c>
      <c r="N29" s="13">
        <f t="shared" si="12"/>
        <v>0</v>
      </c>
      <c r="O29" s="13">
        <f>SUM(C29:N29)</f>
        <v>0</v>
      </c>
      <c r="P29" s="310"/>
    </row>
    <row r="30" spans="1:16" ht="15.75">
      <c r="A30" s="5" t="s">
        <v>292</v>
      </c>
      <c r="B30" s="85"/>
      <c r="C30" s="259"/>
      <c r="D30" s="308">
        <f>C30</f>
        <v>0</v>
      </c>
      <c r="E30" s="308">
        <f t="shared" ref="E30:N30" si="13">D30</f>
        <v>0</v>
      </c>
      <c r="F30" s="308">
        <f t="shared" si="13"/>
        <v>0</v>
      </c>
      <c r="G30" s="308">
        <f t="shared" si="13"/>
        <v>0</v>
      </c>
      <c r="H30" s="308">
        <f t="shared" si="13"/>
        <v>0</v>
      </c>
      <c r="I30" s="308">
        <f t="shared" si="13"/>
        <v>0</v>
      </c>
      <c r="J30" s="308">
        <f t="shared" si="13"/>
        <v>0</v>
      </c>
      <c r="K30" s="308">
        <f t="shared" si="13"/>
        <v>0</v>
      </c>
      <c r="L30" s="308">
        <f t="shared" si="13"/>
        <v>0</v>
      </c>
      <c r="M30" s="308">
        <f t="shared" si="13"/>
        <v>0</v>
      </c>
      <c r="N30" s="308">
        <f t="shared" si="13"/>
        <v>0</v>
      </c>
      <c r="O30" s="13"/>
      <c r="P30" s="310"/>
    </row>
    <row r="31" spans="1:16" ht="15.75">
      <c r="A31" s="5" t="s">
        <v>293</v>
      </c>
      <c r="B31" s="85"/>
      <c r="C31" s="13">
        <f>IF(C30=0,0,C27/C30)</f>
        <v>0</v>
      </c>
      <c r="D31" s="13">
        <f t="shared" ref="D31:N31" si="14">IF(D30=0,0,D27/D30)</f>
        <v>0</v>
      </c>
      <c r="E31" s="13">
        <f t="shared" si="14"/>
        <v>0</v>
      </c>
      <c r="F31" s="13">
        <f t="shared" si="14"/>
        <v>0</v>
      </c>
      <c r="G31" s="13">
        <f t="shared" si="14"/>
        <v>0</v>
      </c>
      <c r="H31" s="13">
        <f t="shared" si="14"/>
        <v>0</v>
      </c>
      <c r="I31" s="13">
        <f t="shared" si="14"/>
        <v>0</v>
      </c>
      <c r="J31" s="13">
        <f t="shared" si="14"/>
        <v>0</v>
      </c>
      <c r="K31" s="13">
        <f t="shared" si="14"/>
        <v>0</v>
      </c>
      <c r="L31" s="13">
        <f t="shared" si="14"/>
        <v>0</v>
      </c>
      <c r="M31" s="13">
        <f t="shared" si="14"/>
        <v>0</v>
      </c>
      <c r="N31" s="13">
        <f t="shared" si="14"/>
        <v>0</v>
      </c>
      <c r="O31" s="13">
        <f>SUM(C31:N31)</f>
        <v>0</v>
      </c>
      <c r="P31" s="310"/>
    </row>
    <row r="32" spans="1:16" ht="15.75">
      <c r="A32" s="85"/>
      <c r="B32" s="85"/>
      <c r="C32" s="68"/>
      <c r="D32" s="68"/>
      <c r="E32" s="68"/>
      <c r="F32" s="68"/>
      <c r="G32" s="68"/>
      <c r="H32" s="68"/>
      <c r="I32" s="68"/>
      <c r="J32" s="68"/>
      <c r="K32" s="68"/>
      <c r="L32" s="68"/>
      <c r="M32" s="68"/>
      <c r="N32" s="68"/>
      <c r="O32" s="13"/>
      <c r="P32" s="310"/>
    </row>
    <row r="33" spans="1:16" ht="15.75">
      <c r="A33" s="257" t="s">
        <v>484</v>
      </c>
      <c r="B33" s="258"/>
      <c r="C33" s="118"/>
      <c r="D33" s="118"/>
      <c r="E33" s="118"/>
      <c r="F33" s="118"/>
      <c r="G33" s="118"/>
      <c r="H33" s="118"/>
      <c r="I33" s="118"/>
      <c r="J33" s="118"/>
      <c r="K33" s="118"/>
      <c r="L33" s="118"/>
      <c r="M33" s="118"/>
      <c r="N33" s="118"/>
      <c r="O33" s="37"/>
      <c r="P33" s="310"/>
    </row>
    <row r="34" spans="1:16">
      <c r="A34" s="5" t="s">
        <v>249</v>
      </c>
      <c r="B34" s="260"/>
      <c r="C34" s="128"/>
      <c r="D34" s="128"/>
      <c r="E34" s="128" t="s">
        <v>0</v>
      </c>
      <c r="F34" s="128"/>
      <c r="G34" s="128"/>
      <c r="H34" s="128"/>
      <c r="I34" s="128"/>
      <c r="J34" s="128"/>
      <c r="K34" s="128"/>
      <c r="L34" s="128"/>
      <c r="M34" s="128"/>
      <c r="N34" s="128"/>
      <c r="O34" s="13"/>
      <c r="P34" s="310"/>
    </row>
    <row r="35" spans="1:16" ht="15.75">
      <c r="A35" s="85" t="s">
        <v>132</v>
      </c>
      <c r="B35" s="85"/>
      <c r="C35" s="13">
        <f>$B34*C4</f>
        <v>0</v>
      </c>
      <c r="D35" s="13">
        <f t="shared" ref="D35:N35" si="15">$B34*D4</f>
        <v>0</v>
      </c>
      <c r="E35" s="13">
        <f t="shared" si="15"/>
        <v>0</v>
      </c>
      <c r="F35" s="13">
        <f t="shared" si="15"/>
        <v>0</v>
      </c>
      <c r="G35" s="13">
        <f t="shared" si="15"/>
        <v>0</v>
      </c>
      <c r="H35" s="13">
        <f t="shared" si="15"/>
        <v>0</v>
      </c>
      <c r="I35" s="13">
        <f t="shared" si="15"/>
        <v>0</v>
      </c>
      <c r="J35" s="13">
        <f t="shared" si="15"/>
        <v>0</v>
      </c>
      <c r="K35" s="13">
        <f t="shared" si="15"/>
        <v>0</v>
      </c>
      <c r="L35" s="13">
        <f t="shared" si="15"/>
        <v>0</v>
      </c>
      <c r="M35" s="13">
        <f t="shared" si="15"/>
        <v>0</v>
      </c>
      <c r="N35" s="13">
        <f t="shared" si="15"/>
        <v>0</v>
      </c>
      <c r="O35" s="13">
        <f>SUM(C35:N35)</f>
        <v>0</v>
      </c>
      <c r="P35" s="310"/>
    </row>
    <row r="36" spans="1:16">
      <c r="A36" s="5" t="s">
        <v>146</v>
      </c>
      <c r="B36" s="260"/>
      <c r="C36" s="194">
        <f>C35*$B$36</f>
        <v>0</v>
      </c>
      <c r="D36" s="194">
        <f t="shared" ref="D36:N36" si="16">D35*$B$36</f>
        <v>0</v>
      </c>
      <c r="E36" s="194">
        <f t="shared" si="16"/>
        <v>0</v>
      </c>
      <c r="F36" s="194">
        <f t="shared" si="16"/>
        <v>0</v>
      </c>
      <c r="G36" s="194">
        <f t="shared" si="16"/>
        <v>0</v>
      </c>
      <c r="H36" s="194">
        <f t="shared" si="16"/>
        <v>0</v>
      </c>
      <c r="I36" s="194">
        <f t="shared" si="16"/>
        <v>0</v>
      </c>
      <c r="J36" s="194">
        <f t="shared" si="16"/>
        <v>0</v>
      </c>
      <c r="K36" s="194">
        <f t="shared" si="16"/>
        <v>0</v>
      </c>
      <c r="L36" s="194">
        <f t="shared" si="16"/>
        <v>0</v>
      </c>
      <c r="M36" s="194">
        <f t="shared" si="16"/>
        <v>0</v>
      </c>
      <c r="N36" s="194">
        <f t="shared" si="16"/>
        <v>0</v>
      </c>
      <c r="O36" s="13">
        <f>SUM(C36:N36)</f>
        <v>0</v>
      </c>
      <c r="P36" s="310"/>
    </row>
    <row r="37" spans="1:16" ht="15.75">
      <c r="A37" s="85" t="s">
        <v>133</v>
      </c>
      <c r="B37" s="85"/>
      <c r="C37" s="13">
        <f>C35-C36</f>
        <v>0</v>
      </c>
      <c r="D37" s="13">
        <f t="shared" ref="D37:N37" si="17">D35-D36</f>
        <v>0</v>
      </c>
      <c r="E37" s="13">
        <f t="shared" si="17"/>
        <v>0</v>
      </c>
      <c r="F37" s="13">
        <f t="shared" si="17"/>
        <v>0</v>
      </c>
      <c r="G37" s="13">
        <f t="shared" si="17"/>
        <v>0</v>
      </c>
      <c r="H37" s="13">
        <f t="shared" si="17"/>
        <v>0</v>
      </c>
      <c r="I37" s="13">
        <f t="shared" si="17"/>
        <v>0</v>
      </c>
      <c r="J37" s="13">
        <f t="shared" si="17"/>
        <v>0</v>
      </c>
      <c r="K37" s="13">
        <f t="shared" si="17"/>
        <v>0</v>
      </c>
      <c r="L37" s="13">
        <f t="shared" si="17"/>
        <v>0</v>
      </c>
      <c r="M37" s="13">
        <f t="shared" si="17"/>
        <v>0</v>
      </c>
      <c r="N37" s="13">
        <f t="shared" si="17"/>
        <v>0</v>
      </c>
      <c r="O37" s="13">
        <f>SUM(C37:N37)</f>
        <v>0</v>
      </c>
      <c r="P37" s="310"/>
    </row>
    <row r="38" spans="1:16" ht="15.75">
      <c r="A38" s="5" t="s">
        <v>292</v>
      </c>
      <c r="B38" s="85"/>
      <c r="C38" s="259"/>
      <c r="D38" s="308">
        <f>C38</f>
        <v>0</v>
      </c>
      <c r="E38" s="308">
        <f t="shared" ref="E38:N38" si="18">D38</f>
        <v>0</v>
      </c>
      <c r="F38" s="308">
        <f t="shared" si="18"/>
        <v>0</v>
      </c>
      <c r="G38" s="308">
        <f t="shared" si="18"/>
        <v>0</v>
      </c>
      <c r="H38" s="308">
        <f t="shared" si="18"/>
        <v>0</v>
      </c>
      <c r="I38" s="308">
        <f t="shared" si="18"/>
        <v>0</v>
      </c>
      <c r="J38" s="308">
        <f t="shared" si="18"/>
        <v>0</v>
      </c>
      <c r="K38" s="308">
        <f t="shared" si="18"/>
        <v>0</v>
      </c>
      <c r="L38" s="308">
        <f t="shared" si="18"/>
        <v>0</v>
      </c>
      <c r="M38" s="308">
        <f t="shared" si="18"/>
        <v>0</v>
      </c>
      <c r="N38" s="308">
        <f t="shared" si="18"/>
        <v>0</v>
      </c>
      <c r="O38" s="13"/>
      <c r="P38" s="310"/>
    </row>
    <row r="39" spans="1:16" ht="15.75">
      <c r="A39" s="5" t="s">
        <v>293</v>
      </c>
      <c r="B39" s="85"/>
      <c r="C39" s="13">
        <f>IF(C38=0,0,C35/C38)</f>
        <v>0</v>
      </c>
      <c r="D39" s="13">
        <f t="shared" ref="D39:N39" si="19">IF(D38=0,0,D35/D38)</f>
        <v>0</v>
      </c>
      <c r="E39" s="13">
        <f t="shared" si="19"/>
        <v>0</v>
      </c>
      <c r="F39" s="13">
        <f t="shared" si="19"/>
        <v>0</v>
      </c>
      <c r="G39" s="13">
        <f t="shared" si="19"/>
        <v>0</v>
      </c>
      <c r="H39" s="13">
        <f t="shared" si="19"/>
        <v>0</v>
      </c>
      <c r="I39" s="13">
        <f t="shared" si="19"/>
        <v>0</v>
      </c>
      <c r="J39" s="13">
        <f t="shared" si="19"/>
        <v>0</v>
      </c>
      <c r="K39" s="13">
        <f t="shared" si="19"/>
        <v>0</v>
      </c>
      <c r="L39" s="13">
        <f t="shared" si="19"/>
        <v>0</v>
      </c>
      <c r="M39" s="13">
        <f t="shared" si="19"/>
        <v>0</v>
      </c>
      <c r="N39" s="13">
        <f t="shared" si="19"/>
        <v>0</v>
      </c>
      <c r="O39" s="13">
        <f>SUM(C39:N39)</f>
        <v>0</v>
      </c>
      <c r="P39" s="310"/>
    </row>
    <row r="40" spans="1:16" ht="15.75">
      <c r="A40" s="5"/>
      <c r="B40" s="85"/>
      <c r="C40" s="68"/>
      <c r="D40" s="68"/>
      <c r="E40" s="68"/>
      <c r="F40" s="68"/>
      <c r="G40" s="68"/>
      <c r="H40" s="68"/>
      <c r="I40" s="68"/>
      <c r="J40" s="68"/>
      <c r="K40" s="68"/>
      <c r="L40" s="68"/>
      <c r="M40" s="68"/>
      <c r="N40" s="68"/>
      <c r="O40" s="13"/>
      <c r="P40" s="310"/>
    </row>
    <row r="41" spans="1:16" ht="15.75">
      <c r="A41" s="257" t="s">
        <v>145</v>
      </c>
      <c r="B41" s="258"/>
      <c r="C41" s="118"/>
      <c r="D41" s="118"/>
      <c r="E41" s="118"/>
      <c r="F41" s="118"/>
      <c r="G41" s="118"/>
      <c r="H41" s="118"/>
      <c r="I41" s="118"/>
      <c r="J41" s="118"/>
      <c r="K41" s="118"/>
      <c r="L41" s="118"/>
      <c r="M41" s="118"/>
      <c r="N41" s="118"/>
      <c r="O41" s="37"/>
      <c r="P41" s="310"/>
    </row>
    <row r="42" spans="1:16">
      <c r="A42" s="5" t="s">
        <v>249</v>
      </c>
      <c r="B42" s="260"/>
      <c r="C42" s="128"/>
      <c r="D42" s="128"/>
      <c r="E42" s="128" t="s">
        <v>0</v>
      </c>
      <c r="F42" s="128"/>
      <c r="G42" s="128"/>
      <c r="H42" s="128"/>
      <c r="I42" s="128"/>
      <c r="J42" s="128"/>
      <c r="K42" s="128"/>
      <c r="L42" s="128"/>
      <c r="M42" s="128"/>
      <c r="N42" s="128"/>
      <c r="O42" s="13"/>
      <c r="P42" s="310"/>
    </row>
    <row r="43" spans="1:16" ht="15.75">
      <c r="A43" s="85" t="s">
        <v>132</v>
      </c>
      <c r="B43" s="85"/>
      <c r="C43" s="13">
        <f>$B42*C4</f>
        <v>0</v>
      </c>
      <c r="D43" s="13">
        <f t="shared" ref="D43:N43" si="20">$B42*D4</f>
        <v>0</v>
      </c>
      <c r="E43" s="13">
        <f t="shared" si="20"/>
        <v>0</v>
      </c>
      <c r="F43" s="13">
        <f t="shared" si="20"/>
        <v>0</v>
      </c>
      <c r="G43" s="13">
        <f t="shared" si="20"/>
        <v>0</v>
      </c>
      <c r="H43" s="13">
        <f t="shared" si="20"/>
        <v>0</v>
      </c>
      <c r="I43" s="13">
        <f t="shared" si="20"/>
        <v>0</v>
      </c>
      <c r="J43" s="13">
        <f t="shared" si="20"/>
        <v>0</v>
      </c>
      <c r="K43" s="13">
        <f t="shared" si="20"/>
        <v>0</v>
      </c>
      <c r="L43" s="13">
        <f t="shared" si="20"/>
        <v>0</v>
      </c>
      <c r="M43" s="13">
        <f t="shared" si="20"/>
        <v>0</v>
      </c>
      <c r="N43" s="13">
        <f t="shared" si="20"/>
        <v>0</v>
      </c>
      <c r="O43" s="13">
        <f>SUM(C43:N43)</f>
        <v>0</v>
      </c>
      <c r="P43" s="310"/>
    </row>
    <row r="44" spans="1:16">
      <c r="A44" s="5" t="s">
        <v>146</v>
      </c>
      <c r="B44" s="260"/>
      <c r="C44" s="194">
        <f>C43*$B$44</f>
        <v>0</v>
      </c>
      <c r="D44" s="194">
        <f t="shared" ref="D44:N44" si="21">D43*$B$44</f>
        <v>0</v>
      </c>
      <c r="E44" s="194">
        <f t="shared" si="21"/>
        <v>0</v>
      </c>
      <c r="F44" s="194">
        <f t="shared" si="21"/>
        <v>0</v>
      </c>
      <c r="G44" s="194">
        <f t="shared" si="21"/>
        <v>0</v>
      </c>
      <c r="H44" s="194">
        <f t="shared" si="21"/>
        <v>0</v>
      </c>
      <c r="I44" s="194">
        <f t="shared" si="21"/>
        <v>0</v>
      </c>
      <c r="J44" s="194">
        <f t="shared" si="21"/>
        <v>0</v>
      </c>
      <c r="K44" s="194">
        <f t="shared" si="21"/>
        <v>0</v>
      </c>
      <c r="L44" s="194">
        <f t="shared" si="21"/>
        <v>0</v>
      </c>
      <c r="M44" s="194">
        <f t="shared" si="21"/>
        <v>0</v>
      </c>
      <c r="N44" s="194">
        <f t="shared" si="21"/>
        <v>0</v>
      </c>
      <c r="O44" s="13">
        <f>SUM(C44:N44)</f>
        <v>0</v>
      </c>
      <c r="P44" s="310"/>
    </row>
    <row r="45" spans="1:16" ht="15.75">
      <c r="A45" s="85" t="s">
        <v>133</v>
      </c>
      <c r="B45" s="85"/>
      <c r="C45" s="13">
        <f>C43-C44</f>
        <v>0</v>
      </c>
      <c r="D45" s="13">
        <f t="shared" ref="D45:N45" si="22">D43-D44</f>
        <v>0</v>
      </c>
      <c r="E45" s="13">
        <f t="shared" si="22"/>
        <v>0</v>
      </c>
      <c r="F45" s="13">
        <f t="shared" si="22"/>
        <v>0</v>
      </c>
      <c r="G45" s="13">
        <f t="shared" si="22"/>
        <v>0</v>
      </c>
      <c r="H45" s="13">
        <f t="shared" si="22"/>
        <v>0</v>
      </c>
      <c r="I45" s="13">
        <f t="shared" si="22"/>
        <v>0</v>
      </c>
      <c r="J45" s="13">
        <f t="shared" si="22"/>
        <v>0</v>
      </c>
      <c r="K45" s="13">
        <f t="shared" si="22"/>
        <v>0</v>
      </c>
      <c r="L45" s="13">
        <f t="shared" si="22"/>
        <v>0</v>
      </c>
      <c r="M45" s="13">
        <f t="shared" si="22"/>
        <v>0</v>
      </c>
      <c r="N45" s="13">
        <f t="shared" si="22"/>
        <v>0</v>
      </c>
      <c r="O45" s="13">
        <f>SUM(C45:N45)</f>
        <v>0</v>
      </c>
      <c r="P45" s="310"/>
    </row>
    <row r="46" spans="1:16" ht="15.75">
      <c r="A46" s="5" t="s">
        <v>292</v>
      </c>
      <c r="B46" s="85"/>
      <c r="C46" s="259"/>
      <c r="D46" s="308">
        <f>C46</f>
        <v>0</v>
      </c>
      <c r="E46" s="308">
        <f t="shared" ref="E46:N46" si="23">D46</f>
        <v>0</v>
      </c>
      <c r="F46" s="308">
        <f t="shared" si="23"/>
        <v>0</v>
      </c>
      <c r="G46" s="308">
        <f t="shared" si="23"/>
        <v>0</v>
      </c>
      <c r="H46" s="308">
        <f t="shared" si="23"/>
        <v>0</v>
      </c>
      <c r="I46" s="308">
        <f t="shared" si="23"/>
        <v>0</v>
      </c>
      <c r="J46" s="308">
        <f t="shared" si="23"/>
        <v>0</v>
      </c>
      <c r="K46" s="308">
        <f t="shared" si="23"/>
        <v>0</v>
      </c>
      <c r="L46" s="308">
        <f t="shared" si="23"/>
        <v>0</v>
      </c>
      <c r="M46" s="308">
        <f t="shared" si="23"/>
        <v>0</v>
      </c>
      <c r="N46" s="308">
        <f t="shared" si="23"/>
        <v>0</v>
      </c>
      <c r="O46" s="13"/>
      <c r="P46" s="310"/>
    </row>
    <row r="47" spans="1:16" ht="15.75">
      <c r="A47" s="5" t="s">
        <v>293</v>
      </c>
      <c r="B47" s="85"/>
      <c r="C47" s="13">
        <f>IF(C46=0,0,C43/C46)</f>
        <v>0</v>
      </c>
      <c r="D47" s="13">
        <f t="shared" ref="D47:N47" si="24">IF(D46=0,0,D43/D46)</f>
        <v>0</v>
      </c>
      <c r="E47" s="13">
        <f t="shared" si="24"/>
        <v>0</v>
      </c>
      <c r="F47" s="13">
        <f t="shared" si="24"/>
        <v>0</v>
      </c>
      <c r="G47" s="13">
        <f t="shared" si="24"/>
        <v>0</v>
      </c>
      <c r="H47" s="13">
        <f t="shared" si="24"/>
        <v>0</v>
      </c>
      <c r="I47" s="13">
        <f t="shared" si="24"/>
        <v>0</v>
      </c>
      <c r="J47" s="13">
        <f t="shared" si="24"/>
        <v>0</v>
      </c>
      <c r="K47" s="13">
        <f t="shared" si="24"/>
        <v>0</v>
      </c>
      <c r="L47" s="13">
        <f t="shared" si="24"/>
        <v>0</v>
      </c>
      <c r="M47" s="13">
        <f t="shared" si="24"/>
        <v>0</v>
      </c>
      <c r="N47" s="13">
        <f t="shared" si="24"/>
        <v>0</v>
      </c>
      <c r="O47" s="13">
        <f>SUM(C47:N47)</f>
        <v>0</v>
      </c>
      <c r="P47" s="310"/>
    </row>
    <row r="48" spans="1:16" ht="15.75">
      <c r="A48" s="5"/>
      <c r="B48" s="85"/>
      <c r="C48" s="68"/>
      <c r="D48" s="68"/>
      <c r="E48" s="68"/>
      <c r="F48" s="68"/>
      <c r="G48" s="68"/>
      <c r="H48" s="68"/>
      <c r="I48" s="68"/>
      <c r="J48" s="68"/>
      <c r="K48" s="68"/>
      <c r="L48" s="68"/>
      <c r="M48" s="68"/>
      <c r="N48" s="68"/>
      <c r="O48" s="13"/>
      <c r="P48" s="310"/>
    </row>
    <row r="49" spans="1:16" ht="15.75">
      <c r="A49" s="257" t="s">
        <v>145</v>
      </c>
      <c r="B49" s="258"/>
      <c r="C49" s="118"/>
      <c r="D49" s="118"/>
      <c r="E49" s="118"/>
      <c r="F49" s="118"/>
      <c r="G49" s="118"/>
      <c r="H49" s="118"/>
      <c r="I49" s="118"/>
      <c r="J49" s="118"/>
      <c r="K49" s="118"/>
      <c r="L49" s="118"/>
      <c r="M49" s="118"/>
      <c r="N49" s="118"/>
      <c r="O49" s="37"/>
      <c r="P49" s="310"/>
    </row>
    <row r="50" spans="1:16">
      <c r="A50" s="5" t="s">
        <v>249</v>
      </c>
      <c r="B50" s="260"/>
      <c r="C50" s="128"/>
      <c r="D50" s="128"/>
      <c r="E50" s="128" t="s">
        <v>0</v>
      </c>
      <c r="F50" s="128"/>
      <c r="G50" s="128"/>
      <c r="H50" s="128"/>
      <c r="I50" s="128"/>
      <c r="J50" s="128"/>
      <c r="K50" s="128"/>
      <c r="L50" s="128"/>
      <c r="M50" s="128"/>
      <c r="N50" s="128"/>
      <c r="O50" s="13"/>
      <c r="P50" s="310"/>
    </row>
    <row r="51" spans="1:16" ht="15.75">
      <c r="A51" s="85" t="s">
        <v>132</v>
      </c>
      <c r="B51" s="85"/>
      <c r="C51" s="13">
        <f>$B$50*C4</f>
        <v>0</v>
      </c>
      <c r="D51" s="13">
        <f t="shared" ref="D51:N51" si="25">$B$50*D4</f>
        <v>0</v>
      </c>
      <c r="E51" s="13">
        <f t="shared" si="25"/>
        <v>0</v>
      </c>
      <c r="F51" s="13">
        <f t="shared" si="25"/>
        <v>0</v>
      </c>
      <c r="G51" s="13">
        <f t="shared" si="25"/>
        <v>0</v>
      </c>
      <c r="H51" s="13">
        <f t="shared" si="25"/>
        <v>0</v>
      </c>
      <c r="I51" s="13">
        <f t="shared" si="25"/>
        <v>0</v>
      </c>
      <c r="J51" s="13">
        <f t="shared" si="25"/>
        <v>0</v>
      </c>
      <c r="K51" s="13">
        <f t="shared" si="25"/>
        <v>0</v>
      </c>
      <c r="L51" s="13">
        <f t="shared" si="25"/>
        <v>0</v>
      </c>
      <c r="M51" s="13">
        <f t="shared" si="25"/>
        <v>0</v>
      </c>
      <c r="N51" s="13">
        <f t="shared" si="25"/>
        <v>0</v>
      </c>
      <c r="O51" s="13">
        <f>SUM(C51:N51)</f>
        <v>0</v>
      </c>
      <c r="P51" s="310"/>
    </row>
    <row r="52" spans="1:16">
      <c r="A52" s="5" t="s">
        <v>146</v>
      </c>
      <c r="B52" s="260"/>
      <c r="C52" s="194">
        <f>C51*$B$52</f>
        <v>0</v>
      </c>
      <c r="D52" s="194">
        <f t="shared" ref="D52:N52" si="26">D51*$B$52</f>
        <v>0</v>
      </c>
      <c r="E52" s="194">
        <f t="shared" si="26"/>
        <v>0</v>
      </c>
      <c r="F52" s="194">
        <f t="shared" si="26"/>
        <v>0</v>
      </c>
      <c r="G52" s="194">
        <f t="shared" si="26"/>
        <v>0</v>
      </c>
      <c r="H52" s="194">
        <f t="shared" si="26"/>
        <v>0</v>
      </c>
      <c r="I52" s="194">
        <f t="shared" si="26"/>
        <v>0</v>
      </c>
      <c r="J52" s="194">
        <f t="shared" si="26"/>
        <v>0</v>
      </c>
      <c r="K52" s="194">
        <f t="shared" si="26"/>
        <v>0</v>
      </c>
      <c r="L52" s="194">
        <f t="shared" si="26"/>
        <v>0</v>
      </c>
      <c r="M52" s="194">
        <f t="shared" si="26"/>
        <v>0</v>
      </c>
      <c r="N52" s="194">
        <f t="shared" si="26"/>
        <v>0</v>
      </c>
      <c r="O52" s="13">
        <f>SUM(C52:N52)</f>
        <v>0</v>
      </c>
      <c r="P52" s="310"/>
    </row>
    <row r="53" spans="1:16" ht="15.75">
      <c r="A53" s="85" t="s">
        <v>133</v>
      </c>
      <c r="B53" s="85"/>
      <c r="C53" s="13">
        <f>C51-C52</f>
        <v>0</v>
      </c>
      <c r="D53" s="13">
        <f t="shared" ref="D53:N53" si="27">D51-D52</f>
        <v>0</v>
      </c>
      <c r="E53" s="13">
        <f t="shared" si="27"/>
        <v>0</v>
      </c>
      <c r="F53" s="13">
        <f t="shared" si="27"/>
        <v>0</v>
      </c>
      <c r="G53" s="13">
        <f t="shared" si="27"/>
        <v>0</v>
      </c>
      <c r="H53" s="13">
        <f t="shared" si="27"/>
        <v>0</v>
      </c>
      <c r="I53" s="13">
        <f t="shared" si="27"/>
        <v>0</v>
      </c>
      <c r="J53" s="13">
        <f t="shared" si="27"/>
        <v>0</v>
      </c>
      <c r="K53" s="13">
        <f t="shared" si="27"/>
        <v>0</v>
      </c>
      <c r="L53" s="13">
        <f t="shared" si="27"/>
        <v>0</v>
      </c>
      <c r="M53" s="13">
        <f t="shared" si="27"/>
        <v>0</v>
      </c>
      <c r="N53" s="13">
        <f t="shared" si="27"/>
        <v>0</v>
      </c>
      <c r="O53" s="13">
        <f>SUM(C53:N53)</f>
        <v>0</v>
      </c>
      <c r="P53" s="310"/>
    </row>
    <row r="54" spans="1:16" ht="15.75">
      <c r="A54" s="5" t="s">
        <v>292</v>
      </c>
      <c r="B54" s="85"/>
      <c r="C54" s="259"/>
      <c r="D54" s="308">
        <f>C54</f>
        <v>0</v>
      </c>
      <c r="E54" s="308">
        <f t="shared" ref="E54:N54" si="28">D54</f>
        <v>0</v>
      </c>
      <c r="F54" s="308">
        <f t="shared" si="28"/>
        <v>0</v>
      </c>
      <c r="G54" s="308">
        <f t="shared" si="28"/>
        <v>0</v>
      </c>
      <c r="H54" s="308">
        <f t="shared" si="28"/>
        <v>0</v>
      </c>
      <c r="I54" s="308">
        <f t="shared" si="28"/>
        <v>0</v>
      </c>
      <c r="J54" s="308">
        <f t="shared" si="28"/>
        <v>0</v>
      </c>
      <c r="K54" s="308">
        <f t="shared" si="28"/>
        <v>0</v>
      </c>
      <c r="L54" s="308">
        <f t="shared" si="28"/>
        <v>0</v>
      </c>
      <c r="M54" s="308">
        <f t="shared" si="28"/>
        <v>0</v>
      </c>
      <c r="N54" s="308">
        <f t="shared" si="28"/>
        <v>0</v>
      </c>
      <c r="O54" s="13"/>
      <c r="P54" s="310"/>
    </row>
    <row r="55" spans="1:16" ht="15.75">
      <c r="A55" s="5" t="s">
        <v>293</v>
      </c>
      <c r="B55" s="85"/>
      <c r="C55" s="13">
        <f>IF(C54=0,0,C51/C54)</f>
        <v>0</v>
      </c>
      <c r="D55" s="13">
        <f t="shared" ref="D55:N55" si="29">IF(D54=0,0,D51/D54)</f>
        <v>0</v>
      </c>
      <c r="E55" s="13">
        <f t="shared" si="29"/>
        <v>0</v>
      </c>
      <c r="F55" s="13">
        <f t="shared" si="29"/>
        <v>0</v>
      </c>
      <c r="G55" s="13">
        <f t="shared" si="29"/>
        <v>0</v>
      </c>
      <c r="H55" s="13">
        <f t="shared" si="29"/>
        <v>0</v>
      </c>
      <c r="I55" s="13">
        <f t="shared" si="29"/>
        <v>0</v>
      </c>
      <c r="J55" s="13">
        <f t="shared" si="29"/>
        <v>0</v>
      </c>
      <c r="K55" s="13">
        <f t="shared" si="29"/>
        <v>0</v>
      </c>
      <c r="L55" s="13">
        <f t="shared" si="29"/>
        <v>0</v>
      </c>
      <c r="M55" s="13">
        <f t="shared" si="29"/>
        <v>0</v>
      </c>
      <c r="N55" s="13">
        <f t="shared" si="29"/>
        <v>0</v>
      </c>
      <c r="O55" s="13">
        <f>SUM(C55:N55)</f>
        <v>0</v>
      </c>
      <c r="P55" s="310"/>
    </row>
    <row r="56" spans="1:16" ht="15.75">
      <c r="A56" s="5"/>
      <c r="B56" s="85"/>
      <c r="C56" s="68"/>
      <c r="D56" s="68"/>
      <c r="E56" s="68"/>
      <c r="F56" s="68"/>
      <c r="G56" s="68"/>
      <c r="H56" s="68"/>
      <c r="I56" s="68"/>
      <c r="J56" s="68"/>
      <c r="K56" s="68"/>
      <c r="L56" s="68"/>
      <c r="M56" s="68"/>
      <c r="N56" s="68"/>
      <c r="O56" s="13"/>
      <c r="P56" s="310"/>
    </row>
    <row r="57" spans="1:16" ht="15.75">
      <c r="A57" s="257" t="s">
        <v>145</v>
      </c>
      <c r="B57" s="258"/>
      <c r="C57" s="118"/>
      <c r="D57" s="118"/>
      <c r="E57" s="118"/>
      <c r="F57" s="118"/>
      <c r="G57" s="118"/>
      <c r="H57" s="118"/>
      <c r="I57" s="118"/>
      <c r="J57" s="118"/>
      <c r="K57" s="118"/>
      <c r="L57" s="118"/>
      <c r="M57" s="118"/>
      <c r="N57" s="118"/>
      <c r="O57" s="37"/>
      <c r="P57" s="310"/>
    </row>
    <row r="58" spans="1:16">
      <c r="A58" s="5" t="s">
        <v>249</v>
      </c>
      <c r="B58" s="260"/>
      <c r="C58" s="128"/>
      <c r="D58" s="128"/>
      <c r="E58" s="128" t="s">
        <v>0</v>
      </c>
      <c r="F58" s="128"/>
      <c r="G58" s="128"/>
      <c r="H58" s="128"/>
      <c r="I58" s="128"/>
      <c r="J58" s="128"/>
      <c r="K58" s="128"/>
      <c r="L58" s="128"/>
      <c r="M58" s="128"/>
      <c r="N58" s="128"/>
      <c r="O58" s="13"/>
      <c r="P58" s="310"/>
    </row>
    <row r="59" spans="1:16" ht="15.75">
      <c r="A59" s="85" t="s">
        <v>132</v>
      </c>
      <c r="B59" s="85"/>
      <c r="C59" s="13">
        <f>$B$58*C4</f>
        <v>0</v>
      </c>
      <c r="D59" s="13">
        <f t="shared" ref="D59:N59" si="30">$B$58*D4</f>
        <v>0</v>
      </c>
      <c r="E59" s="13">
        <f t="shared" si="30"/>
        <v>0</v>
      </c>
      <c r="F59" s="13">
        <f t="shared" si="30"/>
        <v>0</v>
      </c>
      <c r="G59" s="13">
        <f t="shared" si="30"/>
        <v>0</v>
      </c>
      <c r="H59" s="13">
        <f t="shared" si="30"/>
        <v>0</v>
      </c>
      <c r="I59" s="13">
        <f t="shared" si="30"/>
        <v>0</v>
      </c>
      <c r="J59" s="13">
        <f t="shared" si="30"/>
        <v>0</v>
      </c>
      <c r="K59" s="13">
        <f t="shared" si="30"/>
        <v>0</v>
      </c>
      <c r="L59" s="13">
        <f t="shared" si="30"/>
        <v>0</v>
      </c>
      <c r="M59" s="13">
        <f t="shared" si="30"/>
        <v>0</v>
      </c>
      <c r="N59" s="13">
        <f t="shared" si="30"/>
        <v>0</v>
      </c>
      <c r="O59" s="13">
        <f>SUM(C59:N59)</f>
        <v>0</v>
      </c>
      <c r="P59" s="310"/>
    </row>
    <row r="60" spans="1:16">
      <c r="A60" s="5" t="s">
        <v>146</v>
      </c>
      <c r="B60" s="260"/>
      <c r="C60" s="194">
        <f>C59*$B$60</f>
        <v>0</v>
      </c>
      <c r="D60" s="194">
        <f t="shared" ref="D60:N60" si="31">D59*$B$60</f>
        <v>0</v>
      </c>
      <c r="E60" s="194">
        <f t="shared" si="31"/>
        <v>0</v>
      </c>
      <c r="F60" s="194">
        <f t="shared" si="31"/>
        <v>0</v>
      </c>
      <c r="G60" s="194">
        <f t="shared" si="31"/>
        <v>0</v>
      </c>
      <c r="H60" s="194">
        <f t="shared" si="31"/>
        <v>0</v>
      </c>
      <c r="I60" s="194">
        <f t="shared" si="31"/>
        <v>0</v>
      </c>
      <c r="J60" s="194">
        <f t="shared" si="31"/>
        <v>0</v>
      </c>
      <c r="K60" s="194">
        <f t="shared" si="31"/>
        <v>0</v>
      </c>
      <c r="L60" s="194">
        <f t="shared" si="31"/>
        <v>0</v>
      </c>
      <c r="M60" s="194">
        <f t="shared" si="31"/>
        <v>0</v>
      </c>
      <c r="N60" s="194">
        <f t="shared" si="31"/>
        <v>0</v>
      </c>
      <c r="O60" s="13">
        <f>SUM(C60:N60)</f>
        <v>0</v>
      </c>
      <c r="P60" s="310"/>
    </row>
    <row r="61" spans="1:16" ht="15.75">
      <c r="A61" s="85" t="s">
        <v>133</v>
      </c>
      <c r="B61" s="85"/>
      <c r="C61" s="13">
        <f>C59-C60</f>
        <v>0</v>
      </c>
      <c r="D61" s="13">
        <f t="shared" ref="D61:N61" si="32">D59-D60</f>
        <v>0</v>
      </c>
      <c r="E61" s="13">
        <f t="shared" si="32"/>
        <v>0</v>
      </c>
      <c r="F61" s="13">
        <f t="shared" si="32"/>
        <v>0</v>
      </c>
      <c r="G61" s="13">
        <f t="shared" si="32"/>
        <v>0</v>
      </c>
      <c r="H61" s="13">
        <f t="shared" si="32"/>
        <v>0</v>
      </c>
      <c r="I61" s="13">
        <f t="shared" si="32"/>
        <v>0</v>
      </c>
      <c r="J61" s="13">
        <f t="shared" si="32"/>
        <v>0</v>
      </c>
      <c r="K61" s="13">
        <f t="shared" si="32"/>
        <v>0</v>
      </c>
      <c r="L61" s="13">
        <f t="shared" si="32"/>
        <v>0</v>
      </c>
      <c r="M61" s="13">
        <f t="shared" si="32"/>
        <v>0</v>
      </c>
      <c r="N61" s="13">
        <f t="shared" si="32"/>
        <v>0</v>
      </c>
      <c r="O61" s="13">
        <f>SUM(C61:N61)</f>
        <v>0</v>
      </c>
      <c r="P61" s="310"/>
    </row>
    <row r="62" spans="1:16" ht="15.75">
      <c r="A62" s="5" t="s">
        <v>292</v>
      </c>
      <c r="B62" s="85"/>
      <c r="C62" s="259"/>
      <c r="D62" s="308">
        <f>C62</f>
        <v>0</v>
      </c>
      <c r="E62" s="308">
        <f t="shared" ref="E62:N62" si="33">D62</f>
        <v>0</v>
      </c>
      <c r="F62" s="308">
        <f t="shared" si="33"/>
        <v>0</v>
      </c>
      <c r="G62" s="308">
        <f t="shared" si="33"/>
        <v>0</v>
      </c>
      <c r="H62" s="308">
        <f t="shared" si="33"/>
        <v>0</v>
      </c>
      <c r="I62" s="308">
        <f t="shared" si="33"/>
        <v>0</v>
      </c>
      <c r="J62" s="308">
        <f t="shared" si="33"/>
        <v>0</v>
      </c>
      <c r="K62" s="308">
        <f t="shared" si="33"/>
        <v>0</v>
      </c>
      <c r="L62" s="308">
        <f t="shared" si="33"/>
        <v>0</v>
      </c>
      <c r="M62" s="308">
        <f t="shared" si="33"/>
        <v>0</v>
      </c>
      <c r="N62" s="308">
        <f t="shared" si="33"/>
        <v>0</v>
      </c>
      <c r="O62" s="13"/>
      <c r="P62" s="310"/>
    </row>
    <row r="63" spans="1:16" ht="15.75">
      <c r="A63" s="5" t="s">
        <v>293</v>
      </c>
      <c r="B63" s="85"/>
      <c r="C63" s="13">
        <f>IF(C62=0,0,C59/C62)</f>
        <v>0</v>
      </c>
      <c r="D63" s="13">
        <f t="shared" ref="D63:N63" si="34">IF(D62=0,0,D59/D62)</f>
        <v>0</v>
      </c>
      <c r="E63" s="13">
        <f t="shared" si="34"/>
        <v>0</v>
      </c>
      <c r="F63" s="13">
        <f t="shared" si="34"/>
        <v>0</v>
      </c>
      <c r="G63" s="13">
        <f t="shared" si="34"/>
        <v>0</v>
      </c>
      <c r="H63" s="13">
        <f t="shared" si="34"/>
        <v>0</v>
      </c>
      <c r="I63" s="13">
        <f t="shared" si="34"/>
        <v>0</v>
      </c>
      <c r="J63" s="13">
        <f t="shared" si="34"/>
        <v>0</v>
      </c>
      <c r="K63" s="13">
        <f t="shared" si="34"/>
        <v>0</v>
      </c>
      <c r="L63" s="13">
        <f t="shared" si="34"/>
        <v>0</v>
      </c>
      <c r="M63" s="13">
        <f t="shared" si="34"/>
        <v>0</v>
      </c>
      <c r="N63" s="13">
        <f t="shared" si="34"/>
        <v>0</v>
      </c>
      <c r="O63" s="13">
        <f>SUM(C63:N63)</f>
        <v>0</v>
      </c>
      <c r="P63" s="310"/>
    </row>
    <row r="64" spans="1:16" ht="15.75">
      <c r="A64" s="5"/>
      <c r="B64" s="85"/>
      <c r="C64" s="68"/>
      <c r="D64" s="68"/>
      <c r="E64" s="68"/>
      <c r="F64" s="68"/>
      <c r="G64" s="68"/>
      <c r="H64" s="68"/>
      <c r="I64" s="68"/>
      <c r="J64" s="68"/>
      <c r="K64" s="68"/>
      <c r="L64" s="68"/>
      <c r="M64" s="68"/>
      <c r="N64" s="68"/>
      <c r="O64" s="13"/>
      <c r="P64" s="310"/>
    </row>
    <row r="65" spans="1:16" ht="15.75">
      <c r="A65" s="257" t="s">
        <v>145</v>
      </c>
      <c r="B65" s="258"/>
      <c r="C65" s="118"/>
      <c r="D65" s="118"/>
      <c r="E65" s="118"/>
      <c r="F65" s="118"/>
      <c r="G65" s="118"/>
      <c r="H65" s="118"/>
      <c r="I65" s="118"/>
      <c r="J65" s="118"/>
      <c r="K65" s="118"/>
      <c r="L65" s="118"/>
      <c r="M65" s="118"/>
      <c r="N65" s="118"/>
      <c r="O65" s="37"/>
      <c r="P65" s="310"/>
    </row>
    <row r="66" spans="1:16">
      <c r="A66" s="5" t="s">
        <v>249</v>
      </c>
      <c r="B66" s="260"/>
      <c r="C66" s="128"/>
      <c r="D66" s="128"/>
      <c r="E66" s="128" t="s">
        <v>0</v>
      </c>
      <c r="F66" s="128"/>
      <c r="G66" s="128"/>
      <c r="H66" s="128"/>
      <c r="I66" s="128"/>
      <c r="J66" s="128"/>
      <c r="K66" s="128"/>
      <c r="L66" s="128"/>
      <c r="M66" s="128"/>
      <c r="N66" s="128"/>
      <c r="O66" s="13"/>
      <c r="P66" s="310"/>
    </row>
    <row r="67" spans="1:16" ht="15.75">
      <c r="A67" s="85" t="s">
        <v>132</v>
      </c>
      <c r="B67" s="85"/>
      <c r="C67" s="13">
        <f>$B$66*C4</f>
        <v>0</v>
      </c>
      <c r="D67" s="13">
        <f t="shared" ref="D67:N67" si="35">$B$66*D4</f>
        <v>0</v>
      </c>
      <c r="E67" s="13">
        <f t="shared" si="35"/>
        <v>0</v>
      </c>
      <c r="F67" s="13">
        <f t="shared" si="35"/>
        <v>0</v>
      </c>
      <c r="G67" s="13">
        <f t="shared" si="35"/>
        <v>0</v>
      </c>
      <c r="H67" s="13">
        <f t="shared" si="35"/>
        <v>0</v>
      </c>
      <c r="I67" s="13">
        <f t="shared" si="35"/>
        <v>0</v>
      </c>
      <c r="J67" s="13">
        <f t="shared" si="35"/>
        <v>0</v>
      </c>
      <c r="K67" s="13">
        <f t="shared" si="35"/>
        <v>0</v>
      </c>
      <c r="L67" s="13">
        <f t="shared" si="35"/>
        <v>0</v>
      </c>
      <c r="M67" s="13">
        <f t="shared" si="35"/>
        <v>0</v>
      </c>
      <c r="N67" s="13">
        <f t="shared" si="35"/>
        <v>0</v>
      </c>
      <c r="O67" s="13">
        <f>SUM(C67:N67)</f>
        <v>0</v>
      </c>
      <c r="P67" s="310"/>
    </row>
    <row r="68" spans="1:16">
      <c r="A68" s="5" t="s">
        <v>146</v>
      </c>
      <c r="B68" s="260"/>
      <c r="C68" s="194">
        <f>C67*$B$68</f>
        <v>0</v>
      </c>
      <c r="D68" s="194">
        <f t="shared" ref="D68:N68" si="36">D67*$B$68</f>
        <v>0</v>
      </c>
      <c r="E68" s="194">
        <f t="shared" si="36"/>
        <v>0</v>
      </c>
      <c r="F68" s="194">
        <f t="shared" si="36"/>
        <v>0</v>
      </c>
      <c r="G68" s="194">
        <f t="shared" si="36"/>
        <v>0</v>
      </c>
      <c r="H68" s="194">
        <f t="shared" si="36"/>
        <v>0</v>
      </c>
      <c r="I68" s="194">
        <f t="shared" si="36"/>
        <v>0</v>
      </c>
      <c r="J68" s="194">
        <f t="shared" si="36"/>
        <v>0</v>
      </c>
      <c r="K68" s="194">
        <f t="shared" si="36"/>
        <v>0</v>
      </c>
      <c r="L68" s="194">
        <f t="shared" si="36"/>
        <v>0</v>
      </c>
      <c r="M68" s="194">
        <f t="shared" si="36"/>
        <v>0</v>
      </c>
      <c r="N68" s="194">
        <f t="shared" si="36"/>
        <v>0</v>
      </c>
      <c r="O68" s="13">
        <f>SUM(C68:N68)</f>
        <v>0</v>
      </c>
      <c r="P68" s="310"/>
    </row>
    <row r="69" spans="1:16" ht="15.75">
      <c r="A69" s="85" t="s">
        <v>133</v>
      </c>
      <c r="B69" s="85"/>
      <c r="C69" s="13">
        <f>C67-C68</f>
        <v>0</v>
      </c>
      <c r="D69" s="13">
        <f t="shared" ref="D69:N69" si="37">D67-D68</f>
        <v>0</v>
      </c>
      <c r="E69" s="13">
        <f t="shared" si="37"/>
        <v>0</v>
      </c>
      <c r="F69" s="13">
        <f t="shared" si="37"/>
        <v>0</v>
      </c>
      <c r="G69" s="13">
        <f t="shared" si="37"/>
        <v>0</v>
      </c>
      <c r="H69" s="13">
        <f t="shared" si="37"/>
        <v>0</v>
      </c>
      <c r="I69" s="13">
        <f t="shared" si="37"/>
        <v>0</v>
      </c>
      <c r="J69" s="13">
        <f t="shared" si="37"/>
        <v>0</v>
      </c>
      <c r="K69" s="13">
        <f t="shared" si="37"/>
        <v>0</v>
      </c>
      <c r="L69" s="13">
        <f t="shared" si="37"/>
        <v>0</v>
      </c>
      <c r="M69" s="13">
        <f t="shared" si="37"/>
        <v>0</v>
      </c>
      <c r="N69" s="13">
        <f t="shared" si="37"/>
        <v>0</v>
      </c>
      <c r="O69" s="13">
        <f>SUM(C69:N69)</f>
        <v>0</v>
      </c>
      <c r="P69" s="310"/>
    </row>
    <row r="70" spans="1:16" ht="15.75">
      <c r="A70" s="5" t="s">
        <v>292</v>
      </c>
      <c r="B70" s="85"/>
      <c r="C70" s="259"/>
      <c r="D70" s="308">
        <f>C70</f>
        <v>0</v>
      </c>
      <c r="E70" s="308">
        <f t="shared" ref="E70:N70" si="38">D70</f>
        <v>0</v>
      </c>
      <c r="F70" s="308">
        <f t="shared" si="38"/>
        <v>0</v>
      </c>
      <c r="G70" s="308">
        <f t="shared" si="38"/>
        <v>0</v>
      </c>
      <c r="H70" s="308">
        <f t="shared" si="38"/>
        <v>0</v>
      </c>
      <c r="I70" s="308">
        <f t="shared" si="38"/>
        <v>0</v>
      </c>
      <c r="J70" s="308">
        <f t="shared" si="38"/>
        <v>0</v>
      </c>
      <c r="K70" s="308">
        <f t="shared" si="38"/>
        <v>0</v>
      </c>
      <c r="L70" s="308">
        <f t="shared" si="38"/>
        <v>0</v>
      </c>
      <c r="M70" s="308">
        <f t="shared" si="38"/>
        <v>0</v>
      </c>
      <c r="N70" s="308">
        <f t="shared" si="38"/>
        <v>0</v>
      </c>
      <c r="O70" s="13"/>
      <c r="P70" s="310"/>
    </row>
    <row r="71" spans="1:16" ht="15.75">
      <c r="A71" s="5" t="s">
        <v>293</v>
      </c>
      <c r="B71" s="85"/>
      <c r="C71" s="13">
        <f>IF(C70=0,0,C67/C70)</f>
        <v>0</v>
      </c>
      <c r="D71" s="13">
        <f t="shared" ref="D71:N71" si="39">IF(D70=0,0,D67/D70)</f>
        <v>0</v>
      </c>
      <c r="E71" s="13">
        <f t="shared" si="39"/>
        <v>0</v>
      </c>
      <c r="F71" s="13">
        <f t="shared" si="39"/>
        <v>0</v>
      </c>
      <c r="G71" s="13">
        <f t="shared" si="39"/>
        <v>0</v>
      </c>
      <c r="H71" s="13">
        <f t="shared" si="39"/>
        <v>0</v>
      </c>
      <c r="I71" s="13">
        <f t="shared" si="39"/>
        <v>0</v>
      </c>
      <c r="J71" s="13">
        <f t="shared" si="39"/>
        <v>0</v>
      </c>
      <c r="K71" s="13">
        <f t="shared" si="39"/>
        <v>0</v>
      </c>
      <c r="L71" s="13">
        <f t="shared" si="39"/>
        <v>0</v>
      </c>
      <c r="M71" s="13">
        <f t="shared" si="39"/>
        <v>0</v>
      </c>
      <c r="N71" s="13">
        <f t="shared" si="39"/>
        <v>0</v>
      </c>
      <c r="O71" s="13">
        <f>SUM(C71:N71)</f>
        <v>0</v>
      </c>
      <c r="P71" s="310"/>
    </row>
    <row r="72" spans="1:16" ht="15.75">
      <c r="A72" s="5"/>
      <c r="B72" s="85"/>
      <c r="C72" s="68"/>
      <c r="D72" s="68"/>
      <c r="E72" s="68"/>
      <c r="F72" s="68"/>
      <c r="G72" s="68"/>
      <c r="H72" s="68"/>
      <c r="I72" s="68"/>
      <c r="J72" s="68"/>
      <c r="K72" s="68"/>
      <c r="L72" s="68"/>
      <c r="M72" s="68"/>
      <c r="N72" s="68"/>
      <c r="O72" s="13"/>
      <c r="P72" s="310"/>
    </row>
    <row r="73" spans="1:16" ht="15.75">
      <c r="A73" s="257" t="s">
        <v>145</v>
      </c>
      <c r="B73" s="258"/>
      <c r="C73" s="118"/>
      <c r="D73" s="118"/>
      <c r="E73" s="118"/>
      <c r="F73" s="118"/>
      <c r="G73" s="118"/>
      <c r="H73" s="118"/>
      <c r="I73" s="118"/>
      <c r="J73" s="118"/>
      <c r="K73" s="118"/>
      <c r="L73" s="118"/>
      <c r="M73" s="118"/>
      <c r="N73" s="118"/>
      <c r="O73" s="37"/>
      <c r="P73" s="310"/>
    </row>
    <row r="74" spans="1:16">
      <c r="A74" s="5" t="s">
        <v>249</v>
      </c>
      <c r="B74" s="260"/>
      <c r="C74" s="128"/>
      <c r="D74" s="128"/>
      <c r="E74" s="128" t="s">
        <v>0</v>
      </c>
      <c r="F74" s="128"/>
      <c r="G74" s="128"/>
      <c r="H74" s="128"/>
      <c r="I74" s="128"/>
      <c r="J74" s="128"/>
      <c r="K74" s="128"/>
      <c r="L74" s="128"/>
      <c r="M74" s="128"/>
      <c r="N74" s="128"/>
      <c r="O74" s="13"/>
      <c r="P74" s="310"/>
    </row>
    <row r="75" spans="1:16" ht="15.75">
      <c r="A75" s="85" t="s">
        <v>132</v>
      </c>
      <c r="B75" s="85"/>
      <c r="C75" s="13">
        <f>$B$74*C4</f>
        <v>0</v>
      </c>
      <c r="D75" s="13">
        <f t="shared" ref="D75:N75" si="40">$B$74*D4</f>
        <v>0</v>
      </c>
      <c r="E75" s="13">
        <f t="shared" si="40"/>
        <v>0</v>
      </c>
      <c r="F75" s="13">
        <f t="shared" si="40"/>
        <v>0</v>
      </c>
      <c r="G75" s="13">
        <f t="shared" si="40"/>
        <v>0</v>
      </c>
      <c r="H75" s="13">
        <f t="shared" si="40"/>
        <v>0</v>
      </c>
      <c r="I75" s="13">
        <f t="shared" si="40"/>
        <v>0</v>
      </c>
      <c r="J75" s="13">
        <f t="shared" si="40"/>
        <v>0</v>
      </c>
      <c r="K75" s="13">
        <f t="shared" si="40"/>
        <v>0</v>
      </c>
      <c r="L75" s="13">
        <f t="shared" si="40"/>
        <v>0</v>
      </c>
      <c r="M75" s="13">
        <f t="shared" si="40"/>
        <v>0</v>
      </c>
      <c r="N75" s="13">
        <f t="shared" si="40"/>
        <v>0</v>
      </c>
      <c r="O75" s="13">
        <f>SUM(C75:N75)</f>
        <v>0</v>
      </c>
      <c r="P75" s="310"/>
    </row>
    <row r="76" spans="1:16">
      <c r="A76" s="5" t="s">
        <v>146</v>
      </c>
      <c r="B76" s="260"/>
      <c r="C76" s="194">
        <f>C75*$B$76</f>
        <v>0</v>
      </c>
      <c r="D76" s="194">
        <f t="shared" ref="D76:N76" si="41">D75*$B$76</f>
        <v>0</v>
      </c>
      <c r="E76" s="194">
        <f t="shared" si="41"/>
        <v>0</v>
      </c>
      <c r="F76" s="194">
        <f t="shared" si="41"/>
        <v>0</v>
      </c>
      <c r="G76" s="194">
        <f t="shared" si="41"/>
        <v>0</v>
      </c>
      <c r="H76" s="194">
        <f t="shared" si="41"/>
        <v>0</v>
      </c>
      <c r="I76" s="194">
        <f t="shared" si="41"/>
        <v>0</v>
      </c>
      <c r="J76" s="194">
        <f t="shared" si="41"/>
        <v>0</v>
      </c>
      <c r="K76" s="194">
        <f t="shared" si="41"/>
        <v>0</v>
      </c>
      <c r="L76" s="194">
        <f t="shared" si="41"/>
        <v>0</v>
      </c>
      <c r="M76" s="194">
        <f t="shared" si="41"/>
        <v>0</v>
      </c>
      <c r="N76" s="194">
        <f t="shared" si="41"/>
        <v>0</v>
      </c>
      <c r="O76" s="13">
        <f>SUM(C76:N76)</f>
        <v>0</v>
      </c>
      <c r="P76" s="310"/>
    </row>
    <row r="77" spans="1:16" ht="15.75">
      <c r="A77" s="85" t="s">
        <v>133</v>
      </c>
      <c r="B77" s="85"/>
      <c r="C77" s="13">
        <f>C75-C76</f>
        <v>0</v>
      </c>
      <c r="D77" s="13">
        <f t="shared" ref="D77:N77" si="42">D75-D76</f>
        <v>0</v>
      </c>
      <c r="E77" s="13">
        <f t="shared" si="42"/>
        <v>0</v>
      </c>
      <c r="F77" s="13">
        <f t="shared" si="42"/>
        <v>0</v>
      </c>
      <c r="G77" s="13">
        <f t="shared" si="42"/>
        <v>0</v>
      </c>
      <c r="H77" s="13">
        <f t="shared" si="42"/>
        <v>0</v>
      </c>
      <c r="I77" s="13">
        <f t="shared" si="42"/>
        <v>0</v>
      </c>
      <c r="J77" s="13">
        <f t="shared" si="42"/>
        <v>0</v>
      </c>
      <c r="K77" s="13">
        <f t="shared" si="42"/>
        <v>0</v>
      </c>
      <c r="L77" s="13">
        <f t="shared" si="42"/>
        <v>0</v>
      </c>
      <c r="M77" s="13">
        <f t="shared" si="42"/>
        <v>0</v>
      </c>
      <c r="N77" s="13">
        <f t="shared" si="42"/>
        <v>0</v>
      </c>
      <c r="O77" s="13">
        <f>SUM(C77:N77)</f>
        <v>0</v>
      </c>
      <c r="P77" s="310"/>
    </row>
    <row r="78" spans="1:16" ht="15.75">
      <c r="A78" s="5" t="s">
        <v>292</v>
      </c>
      <c r="B78" s="85"/>
      <c r="C78" s="259"/>
      <c r="D78" s="308">
        <f>C78</f>
        <v>0</v>
      </c>
      <c r="E78" s="308">
        <f t="shared" ref="E78:N78" si="43">D78</f>
        <v>0</v>
      </c>
      <c r="F78" s="308">
        <f t="shared" si="43"/>
        <v>0</v>
      </c>
      <c r="G78" s="308">
        <f t="shared" si="43"/>
        <v>0</v>
      </c>
      <c r="H78" s="308">
        <f t="shared" si="43"/>
        <v>0</v>
      </c>
      <c r="I78" s="308">
        <f t="shared" si="43"/>
        <v>0</v>
      </c>
      <c r="J78" s="308">
        <f t="shared" si="43"/>
        <v>0</v>
      </c>
      <c r="K78" s="308">
        <f t="shared" si="43"/>
        <v>0</v>
      </c>
      <c r="L78" s="308">
        <f t="shared" si="43"/>
        <v>0</v>
      </c>
      <c r="M78" s="308">
        <f t="shared" si="43"/>
        <v>0</v>
      </c>
      <c r="N78" s="308">
        <f t="shared" si="43"/>
        <v>0</v>
      </c>
      <c r="O78" s="13"/>
      <c r="P78" s="310"/>
    </row>
    <row r="79" spans="1:16" ht="15.75">
      <c r="A79" s="5" t="s">
        <v>293</v>
      </c>
      <c r="B79" s="85"/>
      <c r="C79" s="13">
        <f>IF(C78=0,0,C75/C78)</f>
        <v>0</v>
      </c>
      <c r="D79" s="13">
        <f t="shared" ref="D79:N79" si="44">IF(D78=0,0,D75/D78)</f>
        <v>0</v>
      </c>
      <c r="E79" s="13">
        <f t="shared" si="44"/>
        <v>0</v>
      </c>
      <c r="F79" s="13">
        <f t="shared" si="44"/>
        <v>0</v>
      </c>
      <c r="G79" s="13">
        <f t="shared" si="44"/>
        <v>0</v>
      </c>
      <c r="H79" s="13">
        <f t="shared" si="44"/>
        <v>0</v>
      </c>
      <c r="I79" s="13">
        <f t="shared" si="44"/>
        <v>0</v>
      </c>
      <c r="J79" s="13">
        <f t="shared" si="44"/>
        <v>0</v>
      </c>
      <c r="K79" s="13">
        <f t="shared" si="44"/>
        <v>0</v>
      </c>
      <c r="L79" s="13">
        <f t="shared" si="44"/>
        <v>0</v>
      </c>
      <c r="M79" s="13">
        <f t="shared" si="44"/>
        <v>0</v>
      </c>
      <c r="N79" s="13">
        <f t="shared" si="44"/>
        <v>0</v>
      </c>
      <c r="O79" s="13">
        <f>SUM(C79:N79)</f>
        <v>0</v>
      </c>
      <c r="P79" s="310"/>
    </row>
    <row r="80" spans="1:16" ht="15.75">
      <c r="A80" s="5"/>
      <c r="B80" s="85"/>
      <c r="C80" s="68"/>
      <c r="D80" s="68"/>
      <c r="E80" s="68"/>
      <c r="F80" s="68"/>
      <c r="G80" s="68"/>
      <c r="H80" s="68"/>
      <c r="I80" s="68"/>
      <c r="J80" s="68"/>
      <c r="K80" s="68"/>
      <c r="L80" s="68"/>
      <c r="M80" s="68"/>
      <c r="N80" s="68"/>
      <c r="O80" s="13"/>
      <c r="P80" s="310"/>
    </row>
    <row r="81" spans="1:17" ht="15.75">
      <c r="A81" s="257" t="s">
        <v>145</v>
      </c>
      <c r="B81" s="258"/>
      <c r="C81" s="118"/>
      <c r="D81" s="118"/>
      <c r="E81" s="118"/>
      <c r="F81" s="118"/>
      <c r="G81" s="118"/>
      <c r="H81" s="118"/>
      <c r="I81" s="118"/>
      <c r="J81" s="118"/>
      <c r="K81" s="118"/>
      <c r="L81" s="118"/>
      <c r="M81" s="118"/>
      <c r="N81" s="118"/>
      <c r="O81" s="37"/>
      <c r="P81" s="310"/>
    </row>
    <row r="82" spans="1:17">
      <c r="A82" s="5" t="s">
        <v>249</v>
      </c>
      <c r="B82" s="260"/>
      <c r="C82" s="128"/>
      <c r="D82" s="128"/>
      <c r="E82" s="128" t="s">
        <v>0</v>
      </c>
      <c r="F82" s="128"/>
      <c r="G82" s="128"/>
      <c r="H82" s="128"/>
      <c r="I82" s="128"/>
      <c r="J82" s="128"/>
      <c r="K82" s="128"/>
      <c r="L82" s="128"/>
      <c r="M82" s="128"/>
      <c r="N82" s="128"/>
      <c r="O82" s="13"/>
      <c r="P82" s="310"/>
    </row>
    <row r="83" spans="1:17" ht="15.75">
      <c r="A83" s="85" t="s">
        <v>132</v>
      </c>
      <c r="B83" s="85"/>
      <c r="C83" s="13">
        <f>$B$82*C4</f>
        <v>0</v>
      </c>
      <c r="D83" s="13">
        <f t="shared" ref="D83:N83" si="45">$B$82*D4</f>
        <v>0</v>
      </c>
      <c r="E83" s="13">
        <f t="shared" si="45"/>
        <v>0</v>
      </c>
      <c r="F83" s="13">
        <f t="shared" si="45"/>
        <v>0</v>
      </c>
      <c r="G83" s="13">
        <f t="shared" si="45"/>
        <v>0</v>
      </c>
      <c r="H83" s="13">
        <f t="shared" si="45"/>
        <v>0</v>
      </c>
      <c r="I83" s="13">
        <f t="shared" si="45"/>
        <v>0</v>
      </c>
      <c r="J83" s="13">
        <f t="shared" si="45"/>
        <v>0</v>
      </c>
      <c r="K83" s="13">
        <f t="shared" si="45"/>
        <v>0</v>
      </c>
      <c r="L83" s="13">
        <f t="shared" si="45"/>
        <v>0</v>
      </c>
      <c r="M83" s="13">
        <f t="shared" si="45"/>
        <v>0</v>
      </c>
      <c r="N83" s="13">
        <f t="shared" si="45"/>
        <v>0</v>
      </c>
      <c r="O83" s="13">
        <f>SUM(C83:N83)</f>
        <v>0</v>
      </c>
      <c r="P83" s="310"/>
    </row>
    <row r="84" spans="1:17">
      <c r="A84" s="5" t="s">
        <v>146</v>
      </c>
      <c r="B84" s="260"/>
      <c r="C84" s="194">
        <f>C83*$B$84</f>
        <v>0</v>
      </c>
      <c r="D84" s="194">
        <f t="shared" ref="D84:N84" si="46">D83*$B$84</f>
        <v>0</v>
      </c>
      <c r="E84" s="194">
        <f t="shared" si="46"/>
        <v>0</v>
      </c>
      <c r="F84" s="194">
        <f t="shared" si="46"/>
        <v>0</v>
      </c>
      <c r="G84" s="194">
        <f t="shared" si="46"/>
        <v>0</v>
      </c>
      <c r="H84" s="194">
        <f t="shared" si="46"/>
        <v>0</v>
      </c>
      <c r="I84" s="194">
        <f t="shared" si="46"/>
        <v>0</v>
      </c>
      <c r="J84" s="194">
        <f t="shared" si="46"/>
        <v>0</v>
      </c>
      <c r="K84" s="194">
        <f t="shared" si="46"/>
        <v>0</v>
      </c>
      <c r="L84" s="194">
        <f t="shared" si="46"/>
        <v>0</v>
      </c>
      <c r="M84" s="194">
        <f t="shared" si="46"/>
        <v>0</v>
      </c>
      <c r="N84" s="194">
        <f t="shared" si="46"/>
        <v>0</v>
      </c>
      <c r="O84" s="13">
        <f>SUM(C84:N84)</f>
        <v>0</v>
      </c>
      <c r="P84" s="310"/>
    </row>
    <row r="85" spans="1:17" ht="15.75">
      <c r="A85" s="85" t="s">
        <v>133</v>
      </c>
      <c r="B85" s="85"/>
      <c r="C85" s="13">
        <f>C83-C84</f>
        <v>0</v>
      </c>
      <c r="D85" s="13">
        <f t="shared" ref="D85:N85" si="47">D83-D84</f>
        <v>0</v>
      </c>
      <c r="E85" s="13">
        <f t="shared" si="47"/>
        <v>0</v>
      </c>
      <c r="F85" s="13">
        <f t="shared" si="47"/>
        <v>0</v>
      </c>
      <c r="G85" s="13">
        <f t="shared" si="47"/>
        <v>0</v>
      </c>
      <c r="H85" s="13">
        <f t="shared" si="47"/>
        <v>0</v>
      </c>
      <c r="I85" s="13">
        <f t="shared" si="47"/>
        <v>0</v>
      </c>
      <c r="J85" s="13">
        <f t="shared" si="47"/>
        <v>0</v>
      </c>
      <c r="K85" s="13">
        <f t="shared" si="47"/>
        <v>0</v>
      </c>
      <c r="L85" s="13">
        <f t="shared" si="47"/>
        <v>0</v>
      </c>
      <c r="M85" s="13">
        <f t="shared" si="47"/>
        <v>0</v>
      </c>
      <c r="N85" s="13">
        <f t="shared" si="47"/>
        <v>0</v>
      </c>
      <c r="O85" s="13">
        <f>SUM(C85:N85)</f>
        <v>0</v>
      </c>
      <c r="P85" s="310"/>
    </row>
    <row r="86" spans="1:17" ht="15.75">
      <c r="A86" s="5" t="s">
        <v>292</v>
      </c>
      <c r="B86" s="85"/>
      <c r="C86" s="259"/>
      <c r="D86" s="308">
        <f>C86</f>
        <v>0</v>
      </c>
      <c r="E86" s="308">
        <f t="shared" ref="E86:N86" si="48">D86</f>
        <v>0</v>
      </c>
      <c r="F86" s="308">
        <f t="shared" si="48"/>
        <v>0</v>
      </c>
      <c r="G86" s="308">
        <f t="shared" si="48"/>
        <v>0</v>
      </c>
      <c r="H86" s="308">
        <f t="shared" si="48"/>
        <v>0</v>
      </c>
      <c r="I86" s="308">
        <f t="shared" si="48"/>
        <v>0</v>
      </c>
      <c r="J86" s="308">
        <f t="shared" si="48"/>
        <v>0</v>
      </c>
      <c r="K86" s="308">
        <f t="shared" si="48"/>
        <v>0</v>
      </c>
      <c r="L86" s="308">
        <f t="shared" si="48"/>
        <v>0</v>
      </c>
      <c r="M86" s="308">
        <f t="shared" si="48"/>
        <v>0</v>
      </c>
      <c r="N86" s="308">
        <f t="shared" si="48"/>
        <v>0</v>
      </c>
      <c r="O86" s="13"/>
      <c r="P86" s="310"/>
    </row>
    <row r="87" spans="1:17" ht="15.75">
      <c r="A87" s="5" t="s">
        <v>293</v>
      </c>
      <c r="B87" s="85"/>
      <c r="C87" s="13">
        <f>IF(C86=0,0,C83/C86)</f>
        <v>0</v>
      </c>
      <c r="D87" s="13">
        <f t="shared" ref="D87:N87" si="49">IF(D86=0,0,D83/D86)</f>
        <v>0</v>
      </c>
      <c r="E87" s="13">
        <f t="shared" si="49"/>
        <v>0</v>
      </c>
      <c r="F87" s="13">
        <f t="shared" si="49"/>
        <v>0</v>
      </c>
      <c r="G87" s="13">
        <f t="shared" si="49"/>
        <v>0</v>
      </c>
      <c r="H87" s="13">
        <f t="shared" si="49"/>
        <v>0</v>
      </c>
      <c r="I87" s="13">
        <f t="shared" si="49"/>
        <v>0</v>
      </c>
      <c r="J87" s="13">
        <f t="shared" si="49"/>
        <v>0</v>
      </c>
      <c r="K87" s="13">
        <f t="shared" si="49"/>
        <v>0</v>
      </c>
      <c r="L87" s="13">
        <f t="shared" si="49"/>
        <v>0</v>
      </c>
      <c r="M87" s="13">
        <f t="shared" si="49"/>
        <v>0</v>
      </c>
      <c r="N87" s="13">
        <f t="shared" si="49"/>
        <v>0</v>
      </c>
      <c r="O87" s="13">
        <f>SUM(C87:N87)</f>
        <v>0</v>
      </c>
      <c r="P87" s="310"/>
    </row>
    <row r="88" spans="1:17" s="132" customFormat="1" ht="15" customHeight="1">
      <c r="A88" s="129"/>
      <c r="B88" s="129"/>
      <c r="C88" s="130"/>
      <c r="D88" s="130"/>
      <c r="E88" s="130"/>
      <c r="F88" s="130"/>
      <c r="G88" s="130"/>
      <c r="H88" s="130"/>
      <c r="I88" s="130"/>
      <c r="J88" s="130"/>
      <c r="K88" s="130"/>
      <c r="L88" s="130"/>
      <c r="M88" s="130"/>
      <c r="N88" s="130"/>
      <c r="O88" s="138"/>
      <c r="P88" s="311"/>
    </row>
    <row r="89" spans="1:17" s="132" customFormat="1" ht="9.75" customHeight="1">
      <c r="A89" s="135"/>
      <c r="B89" s="135"/>
      <c r="C89" s="136"/>
      <c r="D89" s="136"/>
      <c r="E89" s="136"/>
      <c r="F89" s="136"/>
      <c r="G89" s="136"/>
      <c r="H89" s="136"/>
      <c r="I89" s="136"/>
      <c r="J89" s="136"/>
      <c r="K89" s="136"/>
      <c r="L89" s="136"/>
      <c r="M89" s="136"/>
      <c r="N89" s="136"/>
      <c r="O89" s="139"/>
      <c r="P89" s="131"/>
    </row>
    <row r="90" spans="1:17" s="132" customFormat="1" ht="15.75">
      <c r="A90" s="134" t="s">
        <v>116</v>
      </c>
      <c r="B90" s="268">
        <f>B34+B26+B18+B10+B82+B74+B66+B58+B50+B42</f>
        <v>0</v>
      </c>
      <c r="C90" s="138">
        <f>C83+C75+C67+C59+C51+C43+C35+C27+C19+C11</f>
        <v>0</v>
      </c>
      <c r="D90" s="138">
        <f t="shared" ref="D90:N90" si="50">D83+D75+D67+D59+D51+D43+D35+D27+D19+D11</f>
        <v>0</v>
      </c>
      <c r="E90" s="138">
        <f t="shared" si="50"/>
        <v>0</v>
      </c>
      <c r="F90" s="138">
        <f t="shared" si="50"/>
        <v>0</v>
      </c>
      <c r="G90" s="138">
        <f t="shared" si="50"/>
        <v>0</v>
      </c>
      <c r="H90" s="138">
        <f t="shared" si="50"/>
        <v>0</v>
      </c>
      <c r="I90" s="138">
        <f t="shared" si="50"/>
        <v>0</v>
      </c>
      <c r="J90" s="138">
        <f t="shared" si="50"/>
        <v>0</v>
      </c>
      <c r="K90" s="138">
        <f t="shared" si="50"/>
        <v>0</v>
      </c>
      <c r="L90" s="138">
        <f t="shared" si="50"/>
        <v>0</v>
      </c>
      <c r="M90" s="138">
        <f t="shared" si="50"/>
        <v>0</v>
      </c>
      <c r="N90" s="138">
        <f t="shared" si="50"/>
        <v>0</v>
      </c>
      <c r="O90" s="13">
        <f>SUM(C90:N90)</f>
        <v>0</v>
      </c>
      <c r="P90" s="131"/>
    </row>
    <row r="91" spans="1:17" s="132" customFormat="1" ht="15.75">
      <c r="A91" s="133" t="s">
        <v>134</v>
      </c>
      <c r="B91" s="266">
        <f>IF(O90=0,0,O91/O90)</f>
        <v>0</v>
      </c>
      <c r="C91" s="140">
        <f>C84+C76+C68+C60+C52+C44+C36+C28+C20+C12</f>
        <v>0</v>
      </c>
      <c r="D91" s="140">
        <f t="shared" ref="D91:N91" si="51">D84+D76+D68+D60+D52+D44+D36+D28+D20+D12</f>
        <v>0</v>
      </c>
      <c r="E91" s="140">
        <f t="shared" si="51"/>
        <v>0</v>
      </c>
      <c r="F91" s="140">
        <f t="shared" si="51"/>
        <v>0</v>
      </c>
      <c r="G91" s="140">
        <f t="shared" si="51"/>
        <v>0</v>
      </c>
      <c r="H91" s="140">
        <f t="shared" si="51"/>
        <v>0</v>
      </c>
      <c r="I91" s="140">
        <f t="shared" si="51"/>
        <v>0</v>
      </c>
      <c r="J91" s="140">
        <f t="shared" si="51"/>
        <v>0</v>
      </c>
      <c r="K91" s="140">
        <f t="shared" si="51"/>
        <v>0</v>
      </c>
      <c r="L91" s="140">
        <f t="shared" si="51"/>
        <v>0</v>
      </c>
      <c r="M91" s="140">
        <f t="shared" si="51"/>
        <v>0</v>
      </c>
      <c r="N91" s="140">
        <f t="shared" si="51"/>
        <v>0</v>
      </c>
      <c r="O91" s="13">
        <f>SUM(C91:N91)</f>
        <v>0</v>
      </c>
      <c r="P91" s="131"/>
    </row>
    <row r="92" spans="1:17" ht="15.75">
      <c r="A92" s="85" t="s">
        <v>133</v>
      </c>
      <c r="B92" s="267">
        <f>IF(O90=0,0,O92/O90)</f>
        <v>0</v>
      </c>
      <c r="C92" s="13">
        <f>C90-C91</f>
        <v>0</v>
      </c>
      <c r="D92" s="13">
        <f t="shared" ref="D92:N92" si="52">D90-D91</f>
        <v>0</v>
      </c>
      <c r="E92" s="13">
        <f t="shared" si="52"/>
        <v>0</v>
      </c>
      <c r="F92" s="13">
        <f t="shared" si="52"/>
        <v>0</v>
      </c>
      <c r="G92" s="13">
        <f t="shared" si="52"/>
        <v>0</v>
      </c>
      <c r="H92" s="13">
        <f t="shared" si="52"/>
        <v>0</v>
      </c>
      <c r="I92" s="13">
        <f t="shared" si="52"/>
        <v>0</v>
      </c>
      <c r="J92" s="13">
        <f t="shared" si="52"/>
        <v>0</v>
      </c>
      <c r="K92" s="13">
        <f t="shared" si="52"/>
        <v>0</v>
      </c>
      <c r="L92" s="13">
        <f t="shared" si="52"/>
        <v>0</v>
      </c>
      <c r="M92" s="13">
        <f t="shared" si="52"/>
        <v>0</v>
      </c>
      <c r="N92" s="13">
        <f t="shared" si="52"/>
        <v>0</v>
      </c>
      <c r="O92" s="13">
        <f>SUM(C92:N92)</f>
        <v>0</v>
      </c>
      <c r="P92" s="83"/>
      <c r="Q92" s="63"/>
    </row>
    <row r="93" spans="1:17" ht="18">
      <c r="A93" s="2"/>
      <c r="B93" s="2"/>
      <c r="C93" s="6"/>
      <c r="D93" s="6"/>
      <c r="E93" s="6"/>
      <c r="F93" s="6"/>
      <c r="G93" s="6"/>
      <c r="H93" s="6"/>
      <c r="I93" s="6"/>
      <c r="J93" s="6"/>
      <c r="K93" s="6"/>
      <c r="L93" s="6"/>
      <c r="M93" s="6"/>
      <c r="N93" s="6"/>
      <c r="O93" s="6"/>
      <c r="P93" s="6"/>
    </row>
    <row r="94" spans="1:17" ht="18">
      <c r="A94" s="1" t="s">
        <v>64</v>
      </c>
      <c r="B94" s="1"/>
      <c r="C94" s="40" t="str">
        <f ca="1">'YR 1 IS'!B55</f>
        <v>The Small Business Development Center (SBDC) has prepared this financial statement as of 10/26/2020 based on information and assumptions provided by management. Neither the SBDC</v>
      </c>
      <c r="D94" s="40"/>
      <c r="E94" s="40"/>
      <c r="F94" s="40"/>
      <c r="G94" s="66"/>
      <c r="H94" s="40"/>
      <c r="I94" s="1"/>
      <c r="J94" s="1"/>
      <c r="K94" s="1"/>
      <c r="L94" s="1"/>
      <c r="M94" s="1"/>
      <c r="N94" s="1"/>
      <c r="O94" s="4"/>
    </row>
    <row r="95" spans="1:17">
      <c r="A95" s="79">
        <f ca="1">NOW()</f>
        <v>44130.433104398151</v>
      </c>
      <c r="B95" s="79"/>
      <c r="C95" s="12" t="str">
        <f>'YR 1 IS'!B56</f>
        <v>nor its personnel are licensed by the State of MN to practice public accounting and therefore express no opinion or any other form of assurance on the satement or underlying assumptions.</v>
      </c>
      <c r="D95" s="12"/>
      <c r="E95" s="12"/>
      <c r="F95" s="12"/>
      <c r="G95" s="12"/>
      <c r="H95" s="12"/>
    </row>
    <row r="96" spans="1:17">
      <c r="C96" s="40"/>
      <c r="D96" s="40"/>
      <c r="E96" s="40"/>
      <c r="F96" s="40"/>
      <c r="G96" s="40"/>
      <c r="H96" s="40"/>
    </row>
    <row r="97" spans="1:14">
      <c r="C97" s="12"/>
      <c r="D97" s="12"/>
      <c r="E97" s="12"/>
      <c r="F97" s="12"/>
      <c r="G97" s="12"/>
      <c r="H97" s="12"/>
    </row>
    <row r="98" spans="1:14">
      <c r="A98" s="1"/>
      <c r="B98" s="1"/>
      <c r="I98" s="1"/>
      <c r="J98" s="1"/>
      <c r="K98" s="3"/>
      <c r="L98" s="3"/>
      <c r="M98" s="3"/>
      <c r="N98" s="3"/>
    </row>
    <row r="104" spans="1:14">
      <c r="A104" s="1"/>
      <c r="B104" s="1"/>
      <c r="C104" s="3"/>
      <c r="D104" s="3"/>
      <c r="E104" s="3"/>
      <c r="F104" s="3"/>
      <c r="G104" s="3"/>
      <c r="H104" s="3"/>
      <c r="I104" s="3"/>
      <c r="J104" s="3"/>
      <c r="K104" s="3"/>
      <c r="L104" s="3"/>
      <c r="M104" s="3"/>
      <c r="N104" s="3"/>
    </row>
    <row r="105" spans="1:14">
      <c r="A105" s="1"/>
      <c r="B105" s="1"/>
    </row>
    <row r="106" spans="1:14">
      <c r="A106" s="1"/>
      <c r="B106" s="1"/>
    </row>
    <row r="107" spans="1:14">
      <c r="A107" s="1"/>
      <c r="B107" s="1"/>
    </row>
    <row r="108" spans="1:14">
      <c r="A108" s="1"/>
      <c r="B108" s="1"/>
    </row>
    <row r="109" spans="1:14">
      <c r="A109" s="1"/>
      <c r="B109" s="1"/>
    </row>
    <row r="110" spans="1:14">
      <c r="A110" s="1"/>
      <c r="B110" s="1"/>
    </row>
    <row r="111" spans="1:14">
      <c r="A111" s="1"/>
      <c r="B111" s="1"/>
    </row>
    <row r="112" spans="1:14">
      <c r="A112" s="1"/>
      <c r="B112" s="1"/>
    </row>
    <row r="113" spans="1:2">
      <c r="A113" s="1"/>
      <c r="B113" s="1"/>
    </row>
    <row r="114" spans="1:2">
      <c r="A114" s="1"/>
      <c r="B114" s="1"/>
    </row>
    <row r="115" spans="1:2">
      <c r="A115" s="1"/>
      <c r="B115" s="1"/>
    </row>
    <row r="116" spans="1:2">
      <c r="A116" s="1"/>
      <c r="B116" s="1"/>
    </row>
    <row r="118" spans="1:2">
      <c r="A118" s="1"/>
      <c r="B118" s="1"/>
    </row>
    <row r="119" spans="1:2">
      <c r="A119" s="1"/>
      <c r="B119" s="1"/>
    </row>
    <row r="120" spans="1:2">
      <c r="A120" s="1"/>
      <c r="B120" s="1"/>
    </row>
    <row r="123" spans="1:2">
      <c r="A123" s="1"/>
      <c r="B123" s="1"/>
    </row>
    <row r="124" spans="1:2">
      <c r="A124" s="1"/>
      <c r="B124" s="1"/>
    </row>
    <row r="125" spans="1:2">
      <c r="A125" s="1"/>
      <c r="B125" s="1"/>
    </row>
    <row r="126" spans="1:2">
      <c r="A126" s="1"/>
      <c r="B126" s="1"/>
    </row>
    <row r="127" spans="1:2">
      <c r="A127" s="1"/>
      <c r="B127" s="1"/>
    </row>
    <row r="128" spans="1:2">
      <c r="A128" s="1"/>
      <c r="B128" s="1"/>
    </row>
    <row r="129" spans="1:2">
      <c r="A129" s="1"/>
      <c r="B129" s="1"/>
    </row>
    <row r="130" spans="1:2">
      <c r="A130" s="1"/>
      <c r="B130" s="1"/>
    </row>
    <row r="131" spans="1:2">
      <c r="A131" s="1"/>
      <c r="B131" s="1"/>
    </row>
    <row r="132" spans="1:2">
      <c r="A132" s="1"/>
      <c r="B132" s="1"/>
    </row>
  </sheetData>
  <sheetProtection password="8D63" sheet="1" selectLockedCells="1"/>
  <phoneticPr fontId="0" type="noConversion"/>
  <printOptions horizontalCentered="1" verticalCentered="1"/>
  <pageMargins left="0.25" right="0.25" top="0.25" bottom="0.25" header="0" footer="0"/>
  <pageSetup scale="38" orientation="portrait" r:id="rId1"/>
  <headerFooter>
    <oddFooter>&amp;L&amp;8Template material is licensed under the Creative Commons License.&amp;C&amp;8http://creativecommons.org/licenses/by-nc-sa/3.0/legalcode&amp;R&amp;8Templates created by UMD Center for Economic Development, 
Jennifer Pontinen, Jenny Herman and Richard Braun.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24</vt:i4>
      </vt:variant>
      <vt:variant>
        <vt:lpstr>Named Ranges</vt:lpstr>
      </vt:variant>
      <vt:variant>
        <vt:i4>26</vt:i4>
      </vt:variant>
    </vt:vector>
  </HeadingPairs>
  <TitlesOfParts>
    <vt:vector size="50" baseType="lpstr">
      <vt:lpstr>Sources &amp; Uses</vt:lpstr>
      <vt:lpstr>Loan Amortization 1</vt:lpstr>
      <vt:lpstr>Loan Amortization 2</vt:lpstr>
      <vt:lpstr>Loan Amortization 3</vt:lpstr>
      <vt:lpstr>Existing Loan Amortizations</vt:lpstr>
      <vt:lpstr>Existing Loans TO BE REFINANCED</vt:lpstr>
      <vt:lpstr>Existing Lines,Notes,CC Amorts</vt:lpstr>
      <vt:lpstr>Debt Schedule</vt:lpstr>
      <vt:lpstr>YR 1 Sales</vt:lpstr>
      <vt:lpstr>YR 1 IS</vt:lpstr>
      <vt:lpstr>YR 1 CF</vt:lpstr>
      <vt:lpstr>YR 1 BS</vt:lpstr>
      <vt:lpstr> Proj vs Actual YR 1</vt:lpstr>
      <vt:lpstr>YR 2 Sales</vt:lpstr>
      <vt:lpstr>YR2 IS</vt:lpstr>
      <vt:lpstr>YR 2 CF</vt:lpstr>
      <vt:lpstr>YR 2 BS</vt:lpstr>
      <vt:lpstr>YR 3 Sales</vt:lpstr>
      <vt:lpstr>YR 3 IS</vt:lpstr>
      <vt:lpstr>YR 3 CF</vt:lpstr>
      <vt:lpstr>YR 3 BS</vt:lpstr>
      <vt:lpstr>Summary Projection</vt:lpstr>
      <vt:lpstr>Ratios</vt:lpstr>
      <vt:lpstr>Break Even Analysis</vt:lpstr>
      <vt:lpstr>' Proj vs Actual YR 1'!Print_Area</vt:lpstr>
      <vt:lpstr>'Break Even Analysis'!Print_Area</vt:lpstr>
      <vt:lpstr>'Debt Schedule'!Print_Area</vt:lpstr>
      <vt:lpstr>'Existing Lines,Notes,CC Amorts'!Print_Area</vt:lpstr>
      <vt:lpstr>'Existing Loan Amortizations'!Print_Area</vt:lpstr>
      <vt:lpstr>'Existing Loans TO BE REFINANCED'!Print_Area</vt:lpstr>
      <vt:lpstr>'Loan Amortization 1'!Print_Area</vt:lpstr>
      <vt:lpstr>'Loan Amortization 2'!Print_Area</vt:lpstr>
      <vt:lpstr>'Loan Amortization 3'!Print_Area</vt:lpstr>
      <vt:lpstr>Ratios!Print_Area</vt:lpstr>
      <vt:lpstr>'Sources &amp; Uses'!Print_Area</vt:lpstr>
      <vt:lpstr>'Summary Projection'!Print_Area</vt:lpstr>
      <vt:lpstr>'YR 1 BS'!Print_Area</vt:lpstr>
      <vt:lpstr>'YR 1 CF'!Print_Area</vt:lpstr>
      <vt:lpstr>'YR 1 IS'!Print_Area</vt:lpstr>
      <vt:lpstr>'YR 1 Sales'!Print_Area</vt:lpstr>
      <vt:lpstr>'YR 2 BS'!Print_Area</vt:lpstr>
      <vt:lpstr>'YR 2 CF'!Print_Area</vt:lpstr>
      <vt:lpstr>'YR 2 Sales'!Print_Area</vt:lpstr>
      <vt:lpstr>'YR 3 BS'!Print_Area</vt:lpstr>
      <vt:lpstr>'YR 3 CF'!Print_Area</vt:lpstr>
      <vt:lpstr>'YR 3 IS'!Print_Area</vt:lpstr>
      <vt:lpstr>'YR 3 Sales'!Print_Area</vt:lpstr>
      <vt:lpstr>'YR2 IS'!Print_Area</vt:lpstr>
      <vt:lpstr>'Loan Amortization 1'!PRINT_AREA_MI</vt:lpstr>
      <vt:lpstr>'YR 1 Sales'!Print_Area_MI</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Jennifer J Pontinen</dc:creator>
  <cp:lastModifiedBy>Matthew Magness</cp:lastModifiedBy>
  <cp:lastPrinted>2020-10-26T15:22:56Z</cp:lastPrinted>
  <dcterms:created xsi:type="dcterms:W3CDTF">1999-05-10T18:35:36Z</dcterms:created>
  <dcterms:modified xsi:type="dcterms:W3CDTF">2020-10-26T15:23:56Z</dcterms:modified>
  <cp:contentStatus/>
</cp:coreProperties>
</file>