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ivotTables/pivotTable2.xml" ContentType="application/vnd.openxmlformats-officedocument.spreadsheetml.pivotTab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etorgft13563430-my.sharepoint.com/personal/general_honeycuttsolutions_com1/Documents/1 - Honeycutt/General/Marketing/"/>
    </mc:Choice>
  </mc:AlternateContent>
  <xr:revisionPtr revIDLastSave="239" documentId="8_{3946BA90-94B8-4926-B0A9-ECDC3CF830F8}" xr6:coauthVersionLast="47" xr6:coauthVersionMax="47" xr10:uidLastSave="{AA81D00D-7FF0-4AFB-AB72-661DB3744693}"/>
  <bookViews>
    <workbookView xWindow="-120" yWindow="-120" windowWidth="29040" windowHeight="15720" tabRatio="770" activeTab="1" xr2:uid="{F3FE272D-7801-4C7F-96DA-7A7AF2E3A4D3}"/>
  </bookViews>
  <sheets>
    <sheet name="Disclaimer" sheetId="3" r:id="rId1"/>
    <sheet name="Report Details - PRE update" sheetId="1" r:id="rId2"/>
    <sheet name="Report Summary - PRE update" sheetId="2" r:id="rId3"/>
    <sheet name="Report Details - POST update" sheetId="4" r:id="rId4"/>
    <sheet name="Report Summary - POST update" sheetId="5" r:id="rId5"/>
  </sheets>
  <definedNames>
    <definedName name="_xlnm._FilterDatabase" localSheetId="3" hidden="1">'Report Details - POST update'!$A$7:$S$24</definedName>
    <definedName name="_xlnm._FilterDatabase" localSheetId="1" hidden="1">'Report Details - PRE update'!$A$7:$S$23</definedName>
  </definedNames>
  <calcPr calcId="191029"/>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0" i="2"/>
  <c r="H10" i="2"/>
  <c r="S8" i="1"/>
  <c r="R8" i="1"/>
  <c r="Q8" i="1"/>
  <c r="Q24" i="4"/>
  <c r="H14" i="5"/>
  <c r="I14" i="5"/>
  <c r="I13" i="5"/>
  <c r="K13" i="5" s="1"/>
  <c r="H13" i="5"/>
  <c r="J13" i="5" s="1"/>
  <c r="I12" i="5"/>
  <c r="K12" i="5" s="1"/>
  <c r="H12" i="5"/>
  <c r="J12" i="5" s="1"/>
  <c r="I11" i="5"/>
  <c r="K11" i="5" s="1"/>
  <c r="H11" i="5"/>
  <c r="J11" i="5" s="1"/>
  <c r="I10" i="5"/>
  <c r="K10" i="5" s="1"/>
  <c r="H10" i="5"/>
  <c r="J10" i="5" s="1"/>
  <c r="G13" i="4"/>
  <c r="Q13" i="4" s="1"/>
  <c r="Q23" i="4"/>
  <c r="R24" i="4"/>
  <c r="S24" i="4"/>
  <c r="G19" i="4"/>
  <c r="R23" i="4"/>
  <c r="P23" i="4"/>
  <c r="R22" i="4"/>
  <c r="Q22" i="4"/>
  <c r="S22" i="4" s="1"/>
  <c r="G22" i="4"/>
  <c r="R21" i="4"/>
  <c r="G21" i="4"/>
  <c r="Q21" i="4" s="1"/>
  <c r="S21" i="4" s="1"/>
  <c r="R20" i="4"/>
  <c r="Q20" i="4"/>
  <c r="S20" i="4" s="1"/>
  <c r="R19" i="4"/>
  <c r="Q19" i="4"/>
  <c r="S19" i="4" s="1"/>
  <c r="R18" i="4"/>
  <c r="Q18" i="4"/>
  <c r="R17" i="4"/>
  <c r="Q17" i="4"/>
  <c r="S17" i="4" s="1"/>
  <c r="R16" i="4"/>
  <c r="Q16" i="4"/>
  <c r="S16" i="4" s="1"/>
  <c r="R15" i="4"/>
  <c r="Q15" i="4"/>
  <c r="S15" i="4" s="1"/>
  <c r="R14" i="4"/>
  <c r="Q14" i="4"/>
  <c r="C13" i="4"/>
  <c r="I12" i="4"/>
  <c r="R12" i="4" s="1"/>
  <c r="G12" i="4"/>
  <c r="Q12" i="4" s="1"/>
  <c r="S12" i="4" s="1"/>
  <c r="Q11" i="4"/>
  <c r="I11" i="4"/>
  <c r="R11" i="4" s="1"/>
  <c r="G11" i="4"/>
  <c r="R10" i="4"/>
  <c r="Q10" i="4"/>
  <c r="R9" i="4"/>
  <c r="Q9" i="4"/>
  <c r="S9" i="4" s="1"/>
  <c r="R8" i="4"/>
  <c r="Q8" i="4"/>
  <c r="Q19" i="1"/>
  <c r="H13" i="2"/>
  <c r="J13" i="2" s="1"/>
  <c r="I13" i="2"/>
  <c r="K13" i="2" s="1"/>
  <c r="R23" i="1"/>
  <c r="Q23" i="1"/>
  <c r="P23" i="1"/>
  <c r="H11" i="2"/>
  <c r="I11" i="2"/>
  <c r="K11" i="2" s="1"/>
  <c r="H12" i="2"/>
  <c r="J12" i="2" s="1"/>
  <c r="I12" i="2"/>
  <c r="K12" i="2" s="1"/>
  <c r="I10" i="2"/>
  <c r="K10" i="2" s="1"/>
  <c r="Q9" i="1"/>
  <c r="R9" i="1"/>
  <c r="Q10" i="1"/>
  <c r="R10" i="1"/>
  <c r="Q13" i="1"/>
  <c r="Q14" i="1"/>
  <c r="R14" i="1"/>
  <c r="Q15" i="1"/>
  <c r="R15" i="1"/>
  <c r="Q16" i="1"/>
  <c r="R16" i="1"/>
  <c r="Q17" i="1"/>
  <c r="R17" i="1"/>
  <c r="S17" i="1" s="1"/>
  <c r="Q18" i="1"/>
  <c r="R18" i="1"/>
  <c r="R19" i="1"/>
  <c r="Q20" i="1"/>
  <c r="R20" i="1"/>
  <c r="R21" i="1"/>
  <c r="R22" i="1"/>
  <c r="G22" i="1"/>
  <c r="Q22" i="1" s="1"/>
  <c r="G21" i="1"/>
  <c r="Q21" i="1" s="1"/>
  <c r="I12" i="1"/>
  <c r="R12" i="1" s="1"/>
  <c r="I11" i="1"/>
  <c r="R11" i="1" s="1"/>
  <c r="G12" i="1"/>
  <c r="Q12" i="1" s="1"/>
  <c r="G11" i="1"/>
  <c r="Q11" i="1" s="1"/>
  <c r="C13" i="1"/>
  <c r="I13" i="1" s="1"/>
  <c r="S23" i="4" l="1"/>
  <c r="S8" i="4"/>
  <c r="S18" i="4"/>
  <c r="S14" i="4"/>
  <c r="S10" i="4"/>
  <c r="S11" i="4"/>
  <c r="I13" i="4"/>
  <c r="R13" i="4" s="1"/>
  <c r="S13" i="4" s="1"/>
  <c r="S16" i="1"/>
  <c r="S14" i="1"/>
  <c r="S18" i="1"/>
  <c r="S10" i="1"/>
  <c r="S20" i="1"/>
  <c r="S12" i="1"/>
  <c r="S21" i="1"/>
  <c r="S15" i="1"/>
  <c r="S11" i="1"/>
  <c r="S9" i="1"/>
  <c r="S23" i="1"/>
  <c r="R13" i="1"/>
  <c r="S13" i="1" s="1"/>
  <c r="S22" i="1"/>
  <c r="S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tc={1AD9730C-C7E8-4963-9C66-DEB8C5E731F6}</author>
    <author>tc={84E4DAFB-3B84-48CB-AA1E-9243B3F80CF9}</author>
    <author>tc={FA8EAB10-B669-44C3-95EF-3610DDBC5CA5}</author>
    <author>tc={587F9AE0-B664-4BB9-9DE4-8F6C621B53BD}</author>
    <author>tc={4ADC8E16-25C0-465A-9B82-5679AA3CB53F}</author>
  </authors>
  <commentList>
    <comment ref="G13" authorId="0" shapeId="0" xr:uid="{1AD9730C-C7E8-4963-9C66-DEB8C5E731F6}">
      <text>
        <t>[Threaded comment]
Your version of Excel allows you to read this threaded comment; however, any edits to it will get removed if the file is opened in a newer version of Excel. Learn more: https://go.microsoft.com/fwlink/?linkid=870924
Comment:
    Analyst determined MI should be corrected from 50% to (⅓)</t>
      </text>
    </comment>
    <comment ref="G19" authorId="1" shapeId="0" xr:uid="{84E4DAFB-3B84-48CB-AA1E-9243B3F80CF9}">
      <text>
        <t>[Threaded comment]
Your version of Excel allows you to read this threaded comment; however, any edits to it will get removed if the file is opened in a newer version of Excel. Learn more: https://go.microsoft.com/fwlink/?linkid=870924
Comment:
    Analyst determined MI should be corrected from 50% to (⅓)</t>
      </text>
    </comment>
    <comment ref="I20" authorId="2" shapeId="0" xr:uid="{FA8EAB10-B669-44C3-95EF-3610DDBC5CA5}">
      <text>
        <t xml:space="preserve">[Threaded comment]
Your version of Excel allows you to read this threaded comment; however, any edits to it will get removed if the file is opened in a newer version of Excel. Learn more: https://go.microsoft.com/fwlink/?linkid=870924
Comment:
    Analyst determined lease system was missing 5% OR burden
</t>
      </text>
    </comment>
    <comment ref="I21" authorId="3" shapeId="0" xr:uid="{587F9AE0-B664-4BB9-9DE4-8F6C621B53BD}">
      <text>
        <t xml:space="preserve">[Threaded comment]
Your version of Excel allows you to read this threaded comment; however, any edits to it will get removed if the file is opened in a newer version of Excel. Learn more: https://go.microsoft.com/fwlink/?linkid=870924
Comment:
    Analyst determined lease system was missing 5% OR burden
</t>
      </text>
    </comment>
    <comment ref="F23" authorId="4" shapeId="0" xr:uid="{4ADC8E16-25C0-465A-9B82-5679AA3CB53F}">
      <text>
        <t>[Threaded comment]
Your version of Excel allows you to read this threaded comment; however, any edits to it will get removed if the file is opened in a newer version of Excel. Learn more: https://go.microsoft.com/fwlink/?linkid=870924
Comment:
    Lease needs to be retracted for lands inside and outside of unit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tc={A7BAFAE6-6DAF-4E01-9EB0-154CEFEE410B}</author>
    <author>tc={DF1D8CB8-1C33-4B17-B4C3-03ABD8535143}</author>
    <author>tc={F122381F-0337-4AAD-A608-609EAA3D9C95}</author>
    <author>tc={63962D88-92E6-459E-ADCE-873D0398155A}</author>
    <author>tc={048CAFC6-422A-4CC4-BC5D-84C9986F0454}</author>
    <author>tc={15AB77A9-7091-415E-9307-A4AB7511C403}</author>
  </authors>
  <commentList>
    <comment ref="G13" authorId="0" shapeId="0" xr:uid="{A7BAFAE6-6DAF-4E01-9EB0-154CEFEE410B}">
      <text>
        <t>[Threaded comment]
Your version of Excel allows you to read this threaded comment; however, any edits to it will get removed if the file is opened in a newer version of Excel. Learn more: https://go.microsoft.com/fwlink/?linkid=870924
Comment:
    Analyst corrected MI from  50% to (⅓)</t>
      </text>
    </comment>
    <comment ref="G19" authorId="1" shapeId="0" xr:uid="{DF1D8CB8-1C33-4B17-B4C3-03ABD8535143}">
      <text>
        <t>[Threaded comment]
Your version of Excel allows you to read this threaded comment; however, any edits to it will get removed if the file is opened in a newer version of Excel. Learn more: https://go.microsoft.com/fwlink/?linkid=870924
Comment:
    Analyst corrected MI from  50% to (⅓)</t>
      </text>
    </comment>
    <comment ref="I20" authorId="2" shapeId="0" xr:uid="{F122381F-0337-4AAD-A608-609EAA3D9C95}">
      <text>
        <t xml:space="preserve">[Threaded comment]
Your version of Excel allows you to read this threaded comment; however, any edits to it will get removed if the file is opened in a newer version of Excel. Learn more: https://go.microsoft.com/fwlink/?linkid=870924
Comment:
    Analyst updated lease system to reflect 5% OR burden
</t>
      </text>
    </comment>
    <comment ref="I21" authorId="3" shapeId="0" xr:uid="{63962D88-92E6-459E-ADCE-873D0398155A}">
      <text>
        <t xml:space="preserve">[Threaded comment]
Your version of Excel allows you to read this threaded comment; however, any edits to it will get removed if the file is opened in a newer version of Excel. Learn more: https://go.microsoft.com/fwlink/?linkid=870924
Comment:
    Analyst updated lease system to reflect 5% OR burden
</t>
      </text>
    </comment>
    <comment ref="F23" authorId="4" shapeId="0" xr:uid="{048CAFC6-422A-4CC4-BC5D-84C9986F0454}">
      <text>
        <t>[Threaded comment]
Your version of Excel allows you to read this threaded comment; however, any edits to it will get removed if the file is opened in a newer version of Excel. Learn more: https://go.microsoft.com/fwlink/?linkid=870924
Comment:
    Analyst retracted Lease to show lands inside and outside of unit</t>
      </text>
    </comment>
    <comment ref="F24" authorId="5" shapeId="0" xr:uid="{15AB77A9-7091-415E-9307-A4AB7511C403}">
      <text>
        <t>[Threaded comment]
Your version of Excel allows you to read this threaded comment; however, any edits to it will get removed if the file is opened in a newer version of Excel. Learn more: https://go.microsoft.com/fwlink/?linkid=870924
Comment:
    Analyst retracted Lease to show lands inside and outside of unit</t>
      </text>
    </comment>
  </commentList>
</comments>
</file>

<file path=xl/sharedStrings.xml><?xml version="1.0" encoding="utf-8"?>
<sst xmlns="http://schemas.openxmlformats.org/spreadsheetml/2006/main" count="347" uniqueCount="80">
  <si>
    <t>Unit Type</t>
  </si>
  <si>
    <t>Total Unit Acres</t>
  </si>
  <si>
    <t>Lease 1</t>
  </si>
  <si>
    <t>Tract 5</t>
  </si>
  <si>
    <t>Lease 3</t>
  </si>
  <si>
    <t>Unit 13</t>
  </si>
  <si>
    <t>Well 7</t>
  </si>
  <si>
    <t>Mineral 
Interest</t>
  </si>
  <si>
    <t>Pooled Unit</t>
  </si>
  <si>
    <t>Tract Gross Acres</t>
  </si>
  <si>
    <t>Lease ID</t>
  </si>
  <si>
    <t>Tract ID</t>
  </si>
  <si>
    <t xml:space="preserve">Lease 
Royalty </t>
  </si>
  <si>
    <t>Well ID</t>
  </si>
  <si>
    <t>Unit Description</t>
  </si>
  <si>
    <t>Tract Description</t>
  </si>
  <si>
    <t xml:space="preserve">[T00N - R00W] 
Sec 6: Lots 1-7, S2NE, SENW, SE, E2SW (aka All)
Sec 7: Lots 1-4, E2, E2W2 (aka All) </t>
  </si>
  <si>
    <t>Unit ID</t>
  </si>
  <si>
    <t>Lease 10</t>
  </si>
  <si>
    <t>Tract 19</t>
  </si>
  <si>
    <t>Lease 15</t>
  </si>
  <si>
    <t>Lease 18</t>
  </si>
  <si>
    <t>Lease 19</t>
  </si>
  <si>
    <t>Tract 22</t>
  </si>
  <si>
    <t>[T00N - R00W] Sec 6: Lots 1-7, S2NE, SENW, E2SW (aka N2, SW)</t>
  </si>
  <si>
    <t>[T00N - R00W] 
Sec 6: SE</t>
  </si>
  <si>
    <t xml:space="preserve">[T00N - R00W] 
Sec 7: Lots 1-4, E2, E2W2 (aka All) </t>
  </si>
  <si>
    <t>(blank)</t>
  </si>
  <si>
    <t>Well 20</t>
  </si>
  <si>
    <t>Lease 44</t>
  </si>
  <si>
    <t>Lease 23</t>
  </si>
  <si>
    <t>Tract 15</t>
  </si>
  <si>
    <t>Lands in Spacing Unit</t>
  </si>
  <si>
    <t>Unit 9</t>
  </si>
  <si>
    <t>Well 75</t>
  </si>
  <si>
    <t>Lease NRI</t>
  </si>
  <si>
    <t>Total OR 
Burdens</t>
  </si>
  <si>
    <t>Leasehold Cal WI</t>
  </si>
  <si>
    <t>Leasehold Cal NRI</t>
  </si>
  <si>
    <t>WI Delta</t>
  </si>
  <si>
    <t>NRI Delta</t>
  </si>
  <si>
    <t>Lease 17</t>
  </si>
  <si>
    <t>Tract 32</t>
  </si>
  <si>
    <t>640 Acres in a Section</t>
  </si>
  <si>
    <t>Unit 8</t>
  </si>
  <si>
    <t>Lease Unit</t>
  </si>
  <si>
    <t>E2 of Section</t>
  </si>
  <si>
    <t>Well 22</t>
  </si>
  <si>
    <t>Well DOI Co. WI</t>
  </si>
  <si>
    <t>Well DOI Co. NRI</t>
  </si>
  <si>
    <t>Leasehold 
Calc NRI</t>
  </si>
  <si>
    <t>Leasehold Calc WI</t>
  </si>
  <si>
    <t xml:space="preserve"> Company 
Net Acres</t>
  </si>
  <si>
    <t xml:space="preserve"> Company 
NRI Acres</t>
  </si>
  <si>
    <t>Matching Lease &amp; DO Records - Sample Report</t>
  </si>
  <si>
    <t>DISCLAIMER</t>
  </si>
  <si>
    <t>Calculated Fields</t>
  </si>
  <si>
    <t xml:space="preserve">The material provided in this workbook or related presentations and any comments or information provided by the presenter are for educational purposes only and nothing conveyed or provided should be considered legal, accounting or tax advise. Please contact your own attorney, accountant or tax professional with any specific questions you have related to the information provided that are of legal, accounting or tax nature. 
Honeycutt Solutions, LLC makes no claim, promise, or guarantee of any kind about the accuracy, completeness or adequacy of the content of this workbook and expressly disclaims liability for errors and omissions in such content. It is understood that each situation is fact-specific, and the appropriate solution in any situation may vary and the materials and information provided may or may not be relevant to any particular situation. </t>
  </si>
  <si>
    <t>Review Group</t>
  </si>
  <si>
    <t>Well Company 
WI</t>
  </si>
  <si>
    <t>Well Company 
NRI</t>
  </si>
  <si>
    <t>Lease/Tract  
Company WI</t>
  </si>
  <si>
    <t>Company 
Net Acres</t>
  </si>
  <si>
    <t>Company 
Royalty 
Acres</t>
  </si>
  <si>
    <t>Tract 32a</t>
  </si>
  <si>
    <t>Tract 32b</t>
  </si>
  <si>
    <t>320 Acres in a Section included within unit</t>
  </si>
  <si>
    <t>320 Acres in a Section outside unit</t>
  </si>
  <si>
    <t>UNDEV</t>
  </si>
  <si>
    <t>W2 of Section</t>
  </si>
  <si>
    <t>Calculated Analysis</t>
  </si>
  <si>
    <t>Pivot Table from Report Details</t>
  </si>
  <si>
    <t>02/2025 HADOA Webinar</t>
  </si>
  <si>
    <t>Sum of Company 
Net Acres</t>
  </si>
  <si>
    <t>Sum of Company 
Royalty 
Acres</t>
  </si>
  <si>
    <t>The deltas help to identify discrepancies between well DOI and leasehold data; a zero delta indicates data matches</t>
  </si>
  <si>
    <t>Well DOI 
Co. WI</t>
  </si>
  <si>
    <t>Well DOI 
Co. NRI</t>
  </si>
  <si>
    <t xml:space="preserv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</si>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</sst>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6" x14ac:knownFonts="1">
    <font>
      <sz val="11"/>
      <color theme="1"/>
      <name val="Aptos Narrow"/>
      <family val="2"/>
      <scheme val="minor"/>
    </font>
    <font>
      <b/>
      <sz val="11"/>
      <color theme="1"/>
      <name val="Aptos Narrow"/>
      <family val="2"/>
      <scheme val="minor"/>
    </font>
    <font>
      <sz val="11"/>
      <color rgb="FF9C5700"/>
      <name val="Aptos Narrow"/>
      <family val="2"/>
      <scheme val="minor"/>
    </font>
    <font>
      <sz val="11"/>
      <color theme="0"/>
      <name val="Aptos Narrow"/>
      <family val="2"/>
      <scheme val="minor"/>
    </font>
    <font>
      <b/>
      <sz val="26"/>
      <color rgb="FFFF0000"/>
      <name val="Aptos Narrow"/>
      <family val="2"/>
      <scheme val="minor"/>
    </font>
    <font>
      <sz val="18"/>
      <color rgb="FFFF0000"/>
      <name val="Aptos Narrow"/>
      <family val="2"/>
      <scheme val="minor"/>
    </font>
  </fonts>
  <fills count="12">
    <fill>
      <patternFill patternType="none"/>
    </fill>
    <fill>
      <patternFill patternType="gray125"/>
    </fill>
    <fill>
      <patternFill patternType="solid">
        <fgColor rgb="FFFFEB9C"/>
      </patternFill>
    </fill>
    <fill>
      <patternFill patternType="solid">
        <fgColor theme="4" tint="-0.249977111117893"/>
        <bgColor theme="4" tint="-0.249977111117893"/>
      </patternFill>
    </fill>
    <fill>
      <patternFill patternType="solid">
        <fgColor theme="7" tint="-0.249977111117893"/>
        <bgColor theme="4" tint="-0.249977111117893"/>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5999938962981048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2" borderId="0" applyNumberFormat="0" applyBorder="0" applyAlignment="0" applyProtection="0"/>
  </cellStyleXfs>
  <cellXfs count="54">
    <xf numFmtId="0" fontId="0" fillId="0" borderId="0" xfId="0"/>
    <xf numFmtId="0" fontId="0" fillId="0" borderId="0" xfId="0" applyAlignment="1">
      <alignment vertical="center"/>
    </xf>
    <xf numFmtId="0" fontId="0" fillId="0" borderId="0" xfId="0" applyAlignment="1">
      <alignment vertical="center" wrapText="1"/>
    </xf>
    <xf numFmtId="0" fontId="2" fillId="2" borderId="0" xfId="1" applyAlignment="1">
      <alignment vertical="center"/>
    </xf>
    <xf numFmtId="0" fontId="0" fillId="0" borderId="0" xfId="0" applyAlignment="1">
      <alignment wrapText="1"/>
    </xf>
    <xf numFmtId="0" fontId="3" fillId="3" borderId="4" xfId="0" applyFont="1" applyFill="1" applyBorder="1" applyAlignment="1">
      <alignment wrapText="1"/>
    </xf>
    <xf numFmtId="2" fontId="0" fillId="0" borderId="0" xfId="0" applyNumberFormat="1" applyAlignment="1">
      <alignment wrapText="1"/>
    </xf>
    <xf numFmtId="164" fontId="0" fillId="0" borderId="0" xfId="0" applyNumberFormat="1"/>
    <xf numFmtId="0" fontId="3" fillId="3" borderId="4" xfId="0" applyFont="1" applyFill="1" applyBorder="1" applyAlignment="1">
      <alignment horizontal="right" wrapText="1"/>
    </xf>
    <xf numFmtId="0" fontId="3" fillId="4" borderId="4" xfId="0" applyFont="1" applyFill="1" applyBorder="1" applyAlignment="1">
      <alignment horizontal="right" wrapText="1"/>
    </xf>
    <xf numFmtId="0" fontId="0" fillId="5" borderId="0" xfId="0" applyFill="1"/>
    <xf numFmtId="0" fontId="1" fillId="5" borderId="0" xfId="0" applyFont="1" applyFill="1"/>
    <xf numFmtId="165" fontId="0" fillId="0" borderId="0" xfId="0" applyNumberFormat="1" applyAlignment="1">
      <alignment vertical="center" wrapText="1"/>
    </xf>
    <xf numFmtId="0" fontId="4" fillId="0" borderId="0" xfId="0" applyFont="1" applyAlignment="1">
      <alignment horizontal="right"/>
    </xf>
    <xf numFmtId="0" fontId="0" fillId="0" borderId="0" xfId="0" applyAlignment="1">
      <alignment horizontal="centerContinuous"/>
    </xf>
    <xf numFmtId="165" fontId="0" fillId="0" borderId="0" xfId="0" applyNumberFormat="1"/>
    <xf numFmtId="165" fontId="1" fillId="0" borderId="0" xfId="0" applyNumberFormat="1" applyFont="1" applyAlignment="1">
      <alignment horizontal="centerContinuous"/>
    </xf>
    <xf numFmtId="165" fontId="0" fillId="0" borderId="0" xfId="0" applyNumberFormat="1" applyAlignment="1">
      <alignment vertical="center"/>
    </xf>
    <xf numFmtId="165" fontId="0" fillId="0" borderId="0" xfId="0" applyNumberFormat="1" applyAlignment="1">
      <alignment horizontal="centerContinuous"/>
    </xf>
    <xf numFmtId="164" fontId="0" fillId="7" borderId="0" xfId="0" applyNumberFormat="1" applyFill="1"/>
    <xf numFmtId="164" fontId="0" fillId="8" borderId="0" xfId="0" applyNumberFormat="1" applyFill="1"/>
    <xf numFmtId="164" fontId="0" fillId="9" borderId="0" xfId="0" applyNumberFormat="1" applyFill="1"/>
    <xf numFmtId="165" fontId="1" fillId="6" borderId="0" xfId="0" applyNumberFormat="1" applyFont="1" applyFill="1" applyAlignment="1">
      <alignment horizontal="centerContinuous"/>
    </xf>
    <xf numFmtId="0" fontId="0" fillId="6" borderId="0" xfId="0" applyFill="1" applyAlignment="1">
      <alignment horizontal="centerContinuous"/>
    </xf>
    <xf numFmtId="165" fontId="0" fillId="6" borderId="0" xfId="0" applyNumberFormat="1" applyFill="1" applyAlignment="1">
      <alignment horizontal="centerContinuous"/>
    </xf>
    <xf numFmtId="0" fontId="1" fillId="0" borderId="0" xfId="0" applyFont="1" applyAlignme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1"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0" fontId="1" fillId="0" borderId="5" xfId="0" applyFont="1" applyBorder="1" applyAlignment="1">
      <alignment horizontal="centerContinuous"/>
    </xf>
    <xf numFmtId="0" fontId="1" fillId="0" borderId="6"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1" fillId="0" borderId="7" xfId="0" applyFont="1" applyBorder="1" applyAlignment="1">
      <alignment horizontal="centerContinuous"/>
    </xf>
    <xf numFmtId="0" fontId="3" fillId="4" borderId="8" xfId="0" applyFont="1" applyFill="1" applyBorder="1" applyAlignment="1">
      <alignment horizontal="right" wrapText="1"/>
    </xf>
    <xf numFmtId="0" fontId="3" fillId="4" borderId="9" xfId="0" applyFont="1" applyFill="1" applyBorder="1" applyAlignment="1">
      <alignment horizontal="right" wrapText="1"/>
    </xf>
    <xf numFmtId="0" fontId="3" fillId="4" borderId="9" xfId="0" applyFont="1" applyFill="1" applyBorder="1" applyAlignment="1">
      <alignment wrapText="1"/>
    </xf>
    <xf numFmtId="0" fontId="3" fillId="4" borderId="10" xfId="0" applyFont="1" applyFill="1" applyBorder="1" applyAlignment="1">
      <alignment wrapText="1"/>
    </xf>
    <xf numFmtId="165" fontId="1" fillId="6" borderId="5" xfId="0" applyNumberFormat="1" applyFont="1" applyFill="1" applyBorder="1" applyAlignment="1">
      <alignment horizontal="centerContinuous"/>
    </xf>
    <xf numFmtId="0" fontId="0" fillId="6" borderId="6" xfId="0" applyFill="1" applyBorder="1" applyAlignment="1">
      <alignment horizontal="centerContinuous"/>
    </xf>
    <xf numFmtId="165" fontId="0" fillId="6" borderId="7" xfId="0" applyNumberFormat="1" applyFill="1" applyBorder="1" applyAlignment="1">
      <alignment horizontal="centerContinuous"/>
    </xf>
    <xf numFmtId="165" fontId="1" fillId="6" borderId="1" xfId="0" applyNumberFormat="1" applyFont="1" applyFill="1" applyBorder="1" applyAlignment="1">
      <alignment horizontal="center" vertical="center" wrapText="1"/>
    </xf>
    <xf numFmtId="0" fontId="3" fillId="3" borderId="4" xfId="0" applyFont="1" applyFill="1" applyBorder="1" applyAlignment="1">
      <alignment horizontal="center" wrapText="1"/>
    </xf>
    <xf numFmtId="0" fontId="0" fillId="0" borderId="0" xfId="0" applyAlignment="1">
      <alignment horizontal="center"/>
    </xf>
    <xf numFmtId="164" fontId="0" fillId="10" borderId="0" xfId="0" applyNumberFormat="1" applyFill="1"/>
    <xf numFmtId="0" fontId="0" fillId="5" borderId="0" xfId="0" applyFill="1" applyAlignment="1">
      <alignment horizontal="center" wrapText="1"/>
    </xf>
    <xf numFmtId="0" fontId="0" fillId="5" borderId="9" xfId="0" applyFill="1" applyBorder="1"/>
    <xf numFmtId="0" fontId="0" fillId="11" borderId="0" xfId="0" applyFill="1"/>
    <xf numFmtId="0" fontId="5" fillId="0" borderId="0" xfId="0" applyFont="1" applyAlignment="1">
      <alignment horizontal="left" vertical="top" wrapText="1"/>
    </xf>
    <xf numFmtId="0" fontId="0" fillId="5" borderId="0" xfId="0" applyFill="1" applyAlignment="1">
      <alignment horizontal="center" wrapText="1"/>
    </xf>
  </cellXfs>
  <cellStyles count="2">
    <cellStyle name="Neutral" xfId="1" builtinId="28"/>
    <cellStyle name="Normal" xfId="0" builtinId="0"/>
  </cellStyles>
  <dxfs count="13">
    <dxf>
      <fill>
        <patternFill patternType="solid">
          <bgColor theme="9" tint="0.59999389629810485"/>
        </patternFill>
      </fill>
    </dxf>
    <dxf>
      <alignment wrapText="1"/>
    </dxf>
    <dxf>
      <alignment horizontal="center"/>
    </dxf>
    <dxf>
      <alignment horizontal="center"/>
    </dxf>
    <dxf>
      <alignment horizontal="center"/>
    </dxf>
    <dxf>
      <numFmt numFmtId="2" formatCode="0.00"/>
    </dxf>
    <dxf>
      <alignment wrapText="1"/>
    </dxf>
    <dxf>
      <alignment wrapText="1"/>
    </dxf>
    <dxf>
      <alignment horizontal="center"/>
    </dxf>
    <dxf>
      <alignment horizontal="center"/>
    </dxf>
    <dxf>
      <alignment horizontal="center"/>
    </dxf>
    <dxf>
      <numFmt numFmtId="2" formatCode="0.00"/>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0</xdr:col>
      <xdr:colOff>2813050</xdr:colOff>
      <xdr:row>2</xdr:row>
      <xdr:rowOff>388071</xdr:rowOff>
    </xdr:to>
    <xdr:pic>
      <xdr:nvPicPr>
        <xdr:cNvPr id="2" name="Picture 1" descr="A picture containing clock&#10;&#10;Description automatically generated">
          <a:extLst>
            <a:ext uri="{FF2B5EF4-FFF2-40B4-BE49-F238E27FC236}">
              <a16:creationId xmlns:a16="http://schemas.microsoft.com/office/drawing/2014/main" id="{64E27EEE-293B-410D-9494-6024F2FD2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14300"/>
          <a:ext cx="2765425" cy="654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457200</xdr:colOff>
      <xdr:row>2</xdr:row>
      <xdr:rowOff>104775</xdr:rowOff>
    </xdr:to>
    <xdr:pic>
      <xdr:nvPicPr>
        <xdr:cNvPr id="2" name="Picture 1">
          <a:extLst>
            <a:ext uri="{FF2B5EF4-FFF2-40B4-BE49-F238E27FC236}">
              <a16:creationId xmlns:a16="http://schemas.microsoft.com/office/drawing/2014/main" id="{63172872-839A-2CD5-BC39-588DE4962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132159</xdr:colOff>
      <xdr:row>2</xdr:row>
      <xdr:rowOff>104775</xdr:rowOff>
    </xdr:to>
    <xdr:pic>
      <xdr:nvPicPr>
        <xdr:cNvPr id="2" name="Picture 1">
          <a:extLst>
            <a:ext uri="{FF2B5EF4-FFF2-40B4-BE49-F238E27FC236}">
              <a16:creationId xmlns:a16="http://schemas.microsoft.com/office/drawing/2014/main" id="{23DB9F35-07E0-40F4-9A15-31A13FCB6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457200</xdr:colOff>
      <xdr:row>2</xdr:row>
      <xdr:rowOff>104775</xdr:rowOff>
    </xdr:to>
    <xdr:pic>
      <xdr:nvPicPr>
        <xdr:cNvPr id="2" name="Picture 1">
          <a:extLst>
            <a:ext uri="{FF2B5EF4-FFF2-40B4-BE49-F238E27FC236}">
              <a16:creationId xmlns:a16="http://schemas.microsoft.com/office/drawing/2014/main" id="{29457DD1-DC58-4FE3-8DE4-7D81F0A42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685800</xdr:colOff>
      <xdr:row>2</xdr:row>
      <xdr:rowOff>104775</xdr:rowOff>
    </xdr:to>
    <xdr:pic>
      <xdr:nvPicPr>
        <xdr:cNvPr id="2" name="Picture 1">
          <a:extLst>
            <a:ext uri="{FF2B5EF4-FFF2-40B4-BE49-F238E27FC236}">
              <a16:creationId xmlns:a16="http://schemas.microsoft.com/office/drawing/2014/main" id="{75AC71B7-4795-439D-BF70-3011DBA45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ca Honeycutt" id="{AF30729F-2E5C-4686-A1C5-A950ED9A6D9A}" userId="S::erica@honeycuttsolutions.com::a9c32107-eb2f-4c25-8b0d-9fed311c0e4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a Honeycutt" refreshedDate="45713.7467869213" createdVersion="8" refreshedVersion="8" minRefreshableVersion="3" recordCount="18" xr:uid="{19502588-EFFE-4ECC-B79E-608B1B0D55B7}">
  <cacheSource type="worksheet">
    <worksheetSource ref="B7:S25" sheet="Report Details - PRE update"/>
  </cacheSource>
  <cacheFields count="18">
    <cacheField name="Lease ID" numFmtId="0">
      <sharedItems containsBlank="1"/>
    </cacheField>
    <cacheField name="Lease _x000a_Royalty " numFmtId="0">
      <sharedItems containsString="0" containsBlank="1" containsNumber="1" minValue="0.125" maxValue="0.25"/>
    </cacheField>
    <cacheField name="Tract ID" numFmtId="0">
      <sharedItems containsBlank="1"/>
    </cacheField>
    <cacheField name="Tract Description" numFmtId="0">
      <sharedItems containsBlank="1"/>
    </cacheField>
    <cacheField name="Tract Gross Acres" numFmtId="0">
      <sharedItems containsString="0" containsBlank="1" containsNumber="1" minValue="160" maxValue="1280"/>
    </cacheField>
    <cacheField name="Mineral _x000a_Interest" numFmtId="0">
      <sharedItems containsString="0" containsBlank="1" containsNumber="1" minValue="0.16666666666666666" maxValue="1"/>
    </cacheField>
    <cacheField name="Lease/Tract  _x000a_Company WI" numFmtId="0">
      <sharedItems containsString="0" containsBlank="1" containsNumber="1" minValue="0.5" maxValue="1"/>
    </cacheField>
    <cacheField name="Total OR _x000a_Burdens" numFmtId="0">
      <sharedItems containsString="0" containsBlank="1" containsNumber="1" minValue="0" maxValue="0.125"/>
    </cacheField>
    <cacheField name="Unit ID" numFmtId="0">
      <sharedItems containsBlank="1" count="4">
        <s v="Unit 13"/>
        <s v="Unit 9"/>
        <s v="Unit 8"/>
        <m/>
      </sharedItems>
    </cacheField>
    <cacheField name="Unit Type" numFmtId="0">
      <sharedItems containsBlank="1"/>
    </cacheField>
    <cacheField name="Total Unit Acres" numFmtId="0">
      <sharedItems containsString="0" containsBlank="1" containsNumber="1" minValue="320" maxValue="1285.1600000000001" count="4">
        <n v="1285.1600000000001"/>
        <n v="1280"/>
        <n v="320"/>
        <m/>
      </sharedItems>
    </cacheField>
    <cacheField name="Unit Description" numFmtId="0">
      <sharedItems containsBlank="1"/>
    </cacheField>
    <cacheField name="Well ID" numFmtId="0">
      <sharedItems containsBlank="1" count="5">
        <s v="Well 7"/>
        <s v="Well 20"/>
        <s v="Well 75"/>
        <s v="Well 22"/>
        <m/>
      </sharedItems>
    </cacheField>
    <cacheField name="Well Company _x000a_WI" numFmtId="0">
      <sharedItems containsString="0" containsBlank="1" containsNumber="1" minValue="0.738865199663855" maxValue="1" count="4">
        <n v="0.738865199663855"/>
        <n v="1"/>
        <n v="0.75"/>
        <m/>
      </sharedItems>
    </cacheField>
    <cacheField name="Well Company _x000a_NRI" numFmtId="0">
      <sharedItems containsString="0" containsBlank="1" containsNumber="1" minValue="0.56220237168912801" maxValue="0.75" count="4">
        <n v="0.56220237168912801"/>
        <n v="0.75"/>
        <n v="0.5625"/>
        <m/>
      </sharedItems>
    </cacheField>
    <cacheField name="Company _x000a_Net Acres" numFmtId="165">
      <sharedItems containsString="0" containsBlank="1" containsNumber="1" minValue="36" maxValue="640"/>
    </cacheField>
    <cacheField name="Lease NRI" numFmtId="0">
      <sharedItems containsString="0" containsBlank="1" containsNumber="1" minValue="0.75" maxValue="0.82499999999999996"/>
    </cacheField>
    <cacheField name="Company _x000a_Royalty _x000a_Acres" numFmtId="165">
      <sharedItems containsString="0" containsBlank="1" containsNumber="1" minValue="29.25" maxValue="48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a Honeycutt" refreshedDate="45713.746787037038" createdVersion="8" refreshedVersion="8" minRefreshableVersion="3" recordCount="17" xr:uid="{D63ED1E5-2D9E-46B3-8BAF-4426A16488D4}">
  <cacheSource type="worksheet">
    <worksheetSource ref="B7:S24" sheet="Report Details - POST update"/>
  </cacheSource>
  <cacheFields count="18">
    <cacheField name="Lease ID" numFmtId="0">
      <sharedItems/>
    </cacheField>
    <cacheField name="Lease _x000a_Royalty " numFmtId="0">
      <sharedItems containsSemiMixedTypes="0" containsString="0" containsNumber="1" minValue="0.125" maxValue="0.25"/>
    </cacheField>
    <cacheField name="Tract ID" numFmtId="0">
      <sharedItems/>
    </cacheField>
    <cacheField name="Tract Description" numFmtId="0">
      <sharedItems/>
    </cacheField>
    <cacheField name="Tract Gross Acres" numFmtId="0">
      <sharedItems containsSemiMixedTypes="0" containsString="0" containsNumber="1" minValue="160" maxValue="1280"/>
    </cacheField>
    <cacheField name="Mineral _x000a_Interest" numFmtId="0">
      <sharedItems containsSemiMixedTypes="0" containsString="0" containsNumber="1" minValue="0.16666666666666666" maxValue="1"/>
    </cacheField>
    <cacheField name="Lease/Tract  _x000a_Company WI" numFmtId="0">
      <sharedItems containsSemiMixedTypes="0" containsString="0" containsNumber="1" minValue="0.5" maxValue="1"/>
    </cacheField>
    <cacheField name="Total OR _x000a_Burdens" numFmtId="0">
      <sharedItems containsSemiMixedTypes="0" containsString="0" containsNumber="1" minValue="0" maxValue="0.125"/>
    </cacheField>
    <cacheField name="Unit ID" numFmtId="0">
      <sharedItems count="4">
        <s v="Unit 13"/>
        <s v="Unit 9"/>
        <s v="Unit 8"/>
        <s v="UNDEV"/>
      </sharedItems>
    </cacheField>
    <cacheField name="Unit Type" numFmtId="0">
      <sharedItems/>
    </cacheField>
    <cacheField name="Total Unit Acres" numFmtId="0">
      <sharedItems containsSemiMixedTypes="0" containsString="0" containsNumber="1" minValue="320" maxValue="1285.1600000000001" count="3">
        <n v="1285.1600000000001"/>
        <n v="1280"/>
        <n v="320"/>
      </sharedItems>
    </cacheField>
    <cacheField name="Unit Description" numFmtId="0">
      <sharedItems/>
    </cacheField>
    <cacheField name="Well ID" numFmtId="0">
      <sharedItems containsBlank="1" count="5">
        <s v="Well 7"/>
        <s v="Well 20"/>
        <s v="Well 75"/>
        <s v="Well 22"/>
        <m/>
      </sharedItems>
    </cacheField>
    <cacheField name="Well Company _x000a_WI" numFmtId="0">
      <sharedItems containsString="0" containsBlank="1" containsNumber="1" minValue="0.738865199663855" maxValue="1" count="4">
        <n v="0.738865199663855"/>
        <n v="1"/>
        <n v="0.75"/>
        <m/>
      </sharedItems>
    </cacheField>
    <cacheField name="Well Company _x000a_NRI" numFmtId="0">
      <sharedItems containsString="0" containsBlank="1" containsNumber="1" minValue="0.56220237168912801" maxValue="0.75" count="4">
        <n v="0.56220237168912801"/>
        <n v="0.75"/>
        <n v="0.5625"/>
        <m/>
      </sharedItems>
    </cacheField>
    <cacheField name="Company _x000a_Net Acres" numFmtId="165">
      <sharedItems containsSemiMixedTypes="0" containsString="0" containsNumber="1" minValue="36" maxValue="640"/>
    </cacheField>
    <cacheField name="Lease NRI" numFmtId="0">
      <sharedItems containsSemiMixedTypes="0" containsString="0" containsNumber="1" minValue="0.7" maxValue="0.82499999999999996"/>
    </cacheField>
    <cacheField name="Company _x000a_Royalty _x000a_Acres" numFmtId="165">
      <sharedItems containsSemiMixedTypes="0" containsString="0" containsNumber="1" minValue="29.25" maxValue="44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Lease 1"/>
    <n v="0.125"/>
    <s v="Tract 5"/>
    <s v="[T00N - R00W] _x000a_Sec 6: SE"/>
    <n v="160"/>
    <n v="0.75"/>
    <n v="0.9"/>
    <n v="0.05"/>
    <x v="0"/>
    <s v="Pooled Unit"/>
    <x v="0"/>
    <s v="[T00N - R00W] _x000a_Sec 6: Lots 1-7, S2NE, SENW, SE, E2SW (aka All)_x000a_Sec 7: Lots 1-4, E2, E2W2 (aka All) "/>
    <x v="0"/>
    <x v="0"/>
    <x v="0"/>
    <n v="108"/>
    <n v="0.82499999999999996"/>
    <n v="89.1"/>
  </r>
  <r>
    <s v="Lease 3"/>
    <n v="0.125"/>
    <s v="Tract 5"/>
    <s v="[T00N - R00W] _x000a_Sec 6: SE"/>
    <n v="160"/>
    <n v="0.25"/>
    <n v="0.9"/>
    <n v="6.25E-2"/>
    <x v="0"/>
    <s v="Pooled Unit"/>
    <x v="0"/>
    <s v="[T00N - R00W] _x000a_Sec 6: Lots 1-7, S2NE, SENW, SE, E2SW (aka All)_x000a_Sec 7: Lots 1-4, E2, E2W2 (aka All) "/>
    <x v="0"/>
    <x v="0"/>
    <x v="0"/>
    <n v="36"/>
    <n v="0.8125"/>
    <n v="29.25"/>
  </r>
  <r>
    <s v="Lease 10"/>
    <n v="0.2"/>
    <s v="Tract 19"/>
    <s v="[T00N - R00W] Sec 6: Lots 1-7, S2NE, SENW, E2SW (aka N2, SW)"/>
    <n v="485.96"/>
    <n v="1"/>
    <n v="1"/>
    <n v="0.05"/>
    <x v="0"/>
    <s v="Pooled Unit"/>
    <x v="0"/>
    <s v="[T00N - R00W] _x000a_Sec 6: Lots 1-7, S2NE, SENW, SE, E2SW (aka All)_x000a_Sec 7: Lots 1-4, E2, E2W2 (aka All) "/>
    <x v="0"/>
    <x v="0"/>
    <x v="0"/>
    <n v="485.96"/>
    <n v="0.75"/>
    <n v="364.46999999999997"/>
  </r>
  <r>
    <s v="Lease 15"/>
    <n v="0.1875"/>
    <s v="Tract 22"/>
    <s v="[T00N - R00W] _x000a_Sec 7: Lots 1-4, E2, E2W2 (aka All) "/>
    <n v="639.20000000000005"/>
    <n v="0.33333333333333331"/>
    <n v="0.5"/>
    <n v="6.25E-2"/>
    <x v="0"/>
    <s v="Pooled Unit"/>
    <x v="0"/>
    <s v="[T00N - R00W] _x000a_Sec 6: Lots 1-7, S2NE, SENW, SE, E2SW (aka All)_x000a_Sec 7: Lots 1-4, E2, E2W2 (aka All) "/>
    <x v="0"/>
    <x v="0"/>
    <x v="0"/>
    <n v="106.53333333333333"/>
    <n v="0.75"/>
    <n v="79.900000000000006"/>
  </r>
  <r>
    <s v="Lease 18"/>
    <n v="0.125"/>
    <s v="Tract 22"/>
    <s v="[T00N - R00W] _x000a_Sec 7: Lots 1-4, E2, E2W2 (aka All) "/>
    <n v="639.20000000000005"/>
    <n v="0.33333333333333331"/>
    <n v="0.5"/>
    <n v="0.125"/>
    <x v="0"/>
    <s v="Pooled Unit"/>
    <x v="0"/>
    <s v="[T00N - R00W] _x000a_Sec 6: Lots 1-7, S2NE, SENW, SE, E2SW (aka All)_x000a_Sec 7: Lots 1-4, E2, E2W2 (aka All) "/>
    <x v="0"/>
    <x v="0"/>
    <x v="0"/>
    <n v="106.53333333333333"/>
    <n v="0.75"/>
    <n v="79.900000000000006"/>
  </r>
  <r>
    <s v="Lease 19"/>
    <n v="0.16666666666666666"/>
    <s v="Tract 22"/>
    <s v="[T00N - R00W] _x000a_Sec 7: Lots 1-4, E2, E2W2 (aka All) "/>
    <n v="639.20000000000005"/>
    <n v="0.5"/>
    <n v="0.5"/>
    <n v="8.3333333333333343E-2"/>
    <x v="0"/>
    <s v="Pooled Unit"/>
    <x v="0"/>
    <s v="[T00N - R00W] _x000a_Sec 6: Lots 1-7, S2NE, SENW, SE, E2SW (aka All)_x000a_Sec 7: Lots 1-4, E2, E2W2 (aka All) "/>
    <x v="0"/>
    <x v="0"/>
    <x v="0"/>
    <n v="159.80000000000001"/>
    <n v="0.75"/>
    <n v="119.85000000000001"/>
  </r>
  <r>
    <s v="Lease 1"/>
    <n v="0.125"/>
    <s v="Tract 5"/>
    <s v="[T00N - R00W] _x000a_Sec 6: SE"/>
    <n v="160"/>
    <n v="0.75"/>
    <n v="0.9"/>
    <n v="0.05"/>
    <x v="0"/>
    <s v="Pooled Unit"/>
    <x v="0"/>
    <s v="[T00N - R00W] _x000a_Sec 6: Lots 1-7, S2NE, SENW, SE, E2SW (aka All)_x000a_Sec 7: Lots 1-4, E2, E2W2 (aka All) "/>
    <x v="1"/>
    <x v="0"/>
    <x v="0"/>
    <n v="108"/>
    <n v="0.82499999999999996"/>
    <n v="89.1"/>
  </r>
  <r>
    <s v="Lease 3"/>
    <n v="0.125"/>
    <s v="Tract 5"/>
    <s v="[T00N - R00W] _x000a_Sec 6: SE"/>
    <n v="160"/>
    <n v="0.25"/>
    <n v="0.9"/>
    <n v="6.25E-2"/>
    <x v="0"/>
    <s v="Pooled Unit"/>
    <x v="0"/>
    <s v="[T00N - R00W] _x000a_Sec 6: Lots 1-7, S2NE, SENW, SE, E2SW (aka All)_x000a_Sec 7: Lots 1-4, E2, E2W2 (aka All) "/>
    <x v="1"/>
    <x v="0"/>
    <x v="0"/>
    <n v="36"/>
    <n v="0.8125"/>
    <n v="29.25"/>
  </r>
  <r>
    <s v="Lease 10"/>
    <n v="0.2"/>
    <s v="Tract 19"/>
    <s v="[T00N - R00W] Sec 6: Lots 1-7, S2NE, SENW, E2SW (aka N2, SW)"/>
    <n v="485.96"/>
    <n v="1"/>
    <n v="1"/>
    <n v="0.05"/>
    <x v="0"/>
    <s v="Pooled Unit"/>
    <x v="0"/>
    <s v="[T00N - R00W] _x000a_Sec 6: Lots 1-7, S2NE, SENW, SE, E2SW (aka All)_x000a_Sec 7: Lots 1-4, E2, E2W2 (aka All) "/>
    <x v="1"/>
    <x v="0"/>
    <x v="0"/>
    <n v="485.96"/>
    <n v="0.75"/>
    <n v="364.46999999999997"/>
  </r>
  <r>
    <s v="Lease 15"/>
    <n v="0.1875"/>
    <s v="Tract 22"/>
    <s v="[T00N - R00W] _x000a_Sec 7: Lots 1-4, E2, E2W2 (aka All) "/>
    <n v="639.20000000000005"/>
    <n v="0.33333333333333331"/>
    <n v="0.5"/>
    <n v="6.25E-2"/>
    <x v="0"/>
    <s v="Pooled Unit"/>
    <x v="0"/>
    <s v="[T00N - R00W] _x000a_Sec 6: Lots 1-7, S2NE, SENW, SE, E2SW (aka All)_x000a_Sec 7: Lots 1-4, E2, E2W2 (aka All) "/>
    <x v="1"/>
    <x v="0"/>
    <x v="0"/>
    <n v="106.53333333333333"/>
    <n v="0.75"/>
    <n v="79.900000000000006"/>
  </r>
  <r>
    <s v="Lease 18"/>
    <n v="0.125"/>
    <s v="Tract 22"/>
    <s v="[T00N - R00W] _x000a_Sec 7: Lots 1-4, E2, E2W2 (aka All) "/>
    <n v="639.20000000000005"/>
    <n v="0.33333333333333331"/>
    <n v="0.5"/>
    <n v="0.125"/>
    <x v="0"/>
    <s v="Pooled Unit"/>
    <x v="0"/>
    <s v="[T00N - R00W] _x000a_Sec 6: Lots 1-7, S2NE, SENW, SE, E2SW (aka All)_x000a_Sec 7: Lots 1-4, E2, E2W2 (aka All) "/>
    <x v="1"/>
    <x v="0"/>
    <x v="0"/>
    <n v="106.53333333333333"/>
    <n v="0.75"/>
    <n v="79.900000000000006"/>
  </r>
  <r>
    <s v="Lease 19"/>
    <n v="0.16666666666666666"/>
    <s v="Tract 22"/>
    <s v="[T00N - R00W] _x000a_Sec 7: Lots 1-4, E2, E2W2 (aka All) "/>
    <n v="639.20000000000005"/>
    <n v="0.5"/>
    <n v="0.5"/>
    <n v="8.3333333333333343E-2"/>
    <x v="0"/>
    <s v="Pooled Unit"/>
    <x v="0"/>
    <s v="[T00N - R00W] _x000a_Sec 6: Lots 1-7, S2NE, SENW, SE, E2SW (aka All)_x000a_Sec 7: Lots 1-4, E2, E2W2 (aka All) "/>
    <x v="1"/>
    <x v="0"/>
    <x v="0"/>
    <n v="159.80000000000001"/>
    <n v="0.75"/>
    <n v="119.85000000000001"/>
  </r>
  <r>
    <s v="Lease 44"/>
    <n v="0.25"/>
    <s v="Tract 15"/>
    <s v="Lands in Spacing Unit"/>
    <n v="1280"/>
    <n v="0.5"/>
    <n v="1"/>
    <n v="0"/>
    <x v="1"/>
    <s v="Pooled Unit"/>
    <x v="1"/>
    <s v="Lands in Spacing Unit"/>
    <x v="2"/>
    <x v="1"/>
    <x v="1"/>
    <n v="640"/>
    <n v="0.75"/>
    <n v="480"/>
  </r>
  <r>
    <s v="Lease 23"/>
    <n v="0.2"/>
    <s v="Tract 15"/>
    <s v="Lands in Spacing Unit"/>
    <n v="1280"/>
    <n v="0.16666666666666666"/>
    <n v="1"/>
    <n v="0"/>
    <x v="1"/>
    <s v="Pooled Unit"/>
    <x v="1"/>
    <s v="Lands in Spacing Unit"/>
    <x v="2"/>
    <x v="1"/>
    <x v="1"/>
    <n v="213.33333333333331"/>
    <n v="0.8"/>
    <n v="170.66666666666666"/>
  </r>
  <r>
    <s v="Lease 23"/>
    <n v="0.125"/>
    <s v="Tract 15"/>
    <s v="Lands in Spacing Unit"/>
    <n v="1280"/>
    <n v="0.33333333333333331"/>
    <n v="1"/>
    <n v="0.05"/>
    <x v="1"/>
    <s v="Pooled Unit"/>
    <x v="1"/>
    <s v="Lands in Spacing Unit"/>
    <x v="2"/>
    <x v="1"/>
    <x v="1"/>
    <n v="426.66666666666663"/>
    <n v="0.82499999999999996"/>
    <n v="351.99999999999994"/>
  </r>
  <r>
    <s v="Lease 17"/>
    <n v="0.25"/>
    <s v="Tract 32"/>
    <s v="640 Acres in a Section"/>
    <n v="640"/>
    <n v="1"/>
    <n v="0.75"/>
    <n v="0"/>
    <x v="2"/>
    <s v="Lease Unit"/>
    <x v="2"/>
    <s v="E2 of Section"/>
    <x v="3"/>
    <x v="2"/>
    <x v="2"/>
    <n v="480"/>
    <n v="0.75"/>
    <n v="360"/>
  </r>
  <r>
    <m/>
    <m/>
    <m/>
    <m/>
    <m/>
    <m/>
    <m/>
    <m/>
    <x v="3"/>
    <m/>
    <x v="3"/>
    <m/>
    <x v="4"/>
    <x v="3"/>
    <x v="3"/>
    <m/>
    <m/>
    <m/>
  </r>
  <r>
    <m/>
    <m/>
    <m/>
    <m/>
    <m/>
    <m/>
    <m/>
    <m/>
    <x v="3"/>
    <m/>
    <x v="3"/>
    <m/>
    <x v="4"/>
    <x v="3"/>
    <x v="3"/>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s v="Lease 1"/>
    <n v="0.125"/>
    <s v="Tract 5"/>
    <s v="[T00N - R00W] _x000a_Sec 6: SE"/>
    <n v="160"/>
    <n v="0.75"/>
    <n v="0.9"/>
    <n v="0.05"/>
    <x v="0"/>
    <s v="Pooled Unit"/>
    <x v="0"/>
    <s v="[T00N - R00W] _x000a_Sec 6: Lots 1-7, S2NE, SENW, SE, E2SW (aka All)_x000a_Sec 7: Lots 1-4, E2, E2W2 (aka All) "/>
    <x v="0"/>
    <x v="0"/>
    <x v="0"/>
    <n v="108"/>
    <n v="0.82499999999999996"/>
    <n v="89.1"/>
  </r>
  <r>
    <s v="Lease 3"/>
    <n v="0.125"/>
    <s v="Tract 5"/>
    <s v="[T00N - R00W] _x000a_Sec 6: SE"/>
    <n v="160"/>
    <n v="0.25"/>
    <n v="0.9"/>
    <n v="6.25E-2"/>
    <x v="0"/>
    <s v="Pooled Unit"/>
    <x v="0"/>
    <s v="[T00N - R00W] _x000a_Sec 6: Lots 1-7, S2NE, SENW, SE, E2SW (aka All)_x000a_Sec 7: Lots 1-4, E2, E2W2 (aka All) "/>
    <x v="0"/>
    <x v="0"/>
    <x v="0"/>
    <n v="36"/>
    <n v="0.8125"/>
    <n v="29.25"/>
  </r>
  <r>
    <s v="Lease 10"/>
    <n v="0.2"/>
    <s v="Tract 19"/>
    <s v="[T00N - R00W] Sec 6: Lots 1-7, S2NE, SENW, E2SW (aka N2, SW)"/>
    <n v="485.96"/>
    <n v="1"/>
    <n v="1"/>
    <n v="0.05"/>
    <x v="0"/>
    <s v="Pooled Unit"/>
    <x v="0"/>
    <s v="[T00N - R00W] _x000a_Sec 6: Lots 1-7, S2NE, SENW, SE, E2SW (aka All)_x000a_Sec 7: Lots 1-4, E2, E2W2 (aka All) "/>
    <x v="0"/>
    <x v="0"/>
    <x v="0"/>
    <n v="485.96"/>
    <n v="0.75"/>
    <n v="364.46999999999997"/>
  </r>
  <r>
    <s v="Lease 15"/>
    <n v="0.1875"/>
    <s v="Tract 22"/>
    <s v="[T00N - R00W] _x000a_Sec 7: Lots 1-4, E2, E2W2 (aka All) "/>
    <n v="639.20000000000005"/>
    <n v="0.33333333333333331"/>
    <n v="0.5"/>
    <n v="6.25E-2"/>
    <x v="0"/>
    <s v="Pooled Unit"/>
    <x v="0"/>
    <s v="[T00N - R00W] _x000a_Sec 6: Lots 1-7, S2NE, SENW, SE, E2SW (aka All)_x000a_Sec 7: Lots 1-4, E2, E2W2 (aka All) "/>
    <x v="0"/>
    <x v="0"/>
    <x v="0"/>
    <n v="106.53333333333333"/>
    <n v="0.75"/>
    <n v="79.900000000000006"/>
  </r>
  <r>
    <s v="Lease 18"/>
    <n v="0.125"/>
    <s v="Tract 22"/>
    <s v="[T00N - R00W] _x000a_Sec 7: Lots 1-4, E2, E2W2 (aka All) "/>
    <n v="639.20000000000005"/>
    <n v="0.33333333333333331"/>
    <n v="0.5"/>
    <n v="0.125"/>
    <x v="0"/>
    <s v="Pooled Unit"/>
    <x v="0"/>
    <s v="[T00N - R00W] _x000a_Sec 6: Lots 1-7, S2NE, SENW, SE, E2SW (aka All)_x000a_Sec 7: Lots 1-4, E2, E2W2 (aka All) "/>
    <x v="0"/>
    <x v="0"/>
    <x v="0"/>
    <n v="106.53333333333333"/>
    <n v="0.75"/>
    <n v="79.900000000000006"/>
  </r>
  <r>
    <s v="Lease 19"/>
    <n v="0.16666666666666666"/>
    <s v="Tract 22"/>
    <s v="[T00N - R00W] _x000a_Sec 7: Lots 1-4, E2, E2W2 (aka All) "/>
    <n v="639.20000000000005"/>
    <n v="0.33333333333333331"/>
    <n v="0.5"/>
    <n v="8.3333333333333343E-2"/>
    <x v="0"/>
    <s v="Pooled Unit"/>
    <x v="0"/>
    <s v="[T00N - R00W] _x000a_Sec 6: Lots 1-7, S2NE, SENW, SE, E2SW (aka All)_x000a_Sec 7: Lots 1-4, E2, E2W2 (aka All) "/>
    <x v="0"/>
    <x v="0"/>
    <x v="0"/>
    <n v="106.53333333333333"/>
    <n v="0.75"/>
    <n v="79.900000000000006"/>
  </r>
  <r>
    <s v="Lease 1"/>
    <n v="0.125"/>
    <s v="Tract 5"/>
    <s v="[T00N - R00W] _x000a_Sec 6: SE"/>
    <n v="160"/>
    <n v="0.75"/>
    <n v="0.9"/>
    <n v="0.05"/>
    <x v="0"/>
    <s v="Pooled Unit"/>
    <x v="0"/>
    <s v="[T00N - R00W] _x000a_Sec 6: Lots 1-7, S2NE, SENW, SE, E2SW (aka All)_x000a_Sec 7: Lots 1-4, E2, E2W2 (aka All) "/>
    <x v="1"/>
    <x v="0"/>
    <x v="0"/>
    <n v="108"/>
    <n v="0.82499999999999996"/>
    <n v="89.1"/>
  </r>
  <r>
    <s v="Lease 3"/>
    <n v="0.125"/>
    <s v="Tract 5"/>
    <s v="[T00N - R00W] _x000a_Sec 6: SE"/>
    <n v="160"/>
    <n v="0.25"/>
    <n v="0.9"/>
    <n v="6.25E-2"/>
    <x v="0"/>
    <s v="Pooled Unit"/>
    <x v="0"/>
    <s v="[T00N - R00W] _x000a_Sec 6: Lots 1-7, S2NE, SENW, SE, E2SW (aka All)_x000a_Sec 7: Lots 1-4, E2, E2W2 (aka All) "/>
    <x v="1"/>
    <x v="0"/>
    <x v="0"/>
    <n v="36"/>
    <n v="0.8125"/>
    <n v="29.25"/>
  </r>
  <r>
    <s v="Lease 10"/>
    <n v="0.2"/>
    <s v="Tract 19"/>
    <s v="[T00N - R00W] Sec 6: Lots 1-7, S2NE, SENW, E2SW (aka N2, SW)"/>
    <n v="485.96"/>
    <n v="1"/>
    <n v="1"/>
    <n v="0.05"/>
    <x v="0"/>
    <s v="Pooled Unit"/>
    <x v="0"/>
    <s v="[T00N - R00W] _x000a_Sec 6: Lots 1-7, S2NE, SENW, SE, E2SW (aka All)_x000a_Sec 7: Lots 1-4, E2, E2W2 (aka All) "/>
    <x v="1"/>
    <x v="0"/>
    <x v="0"/>
    <n v="485.96"/>
    <n v="0.75"/>
    <n v="364.46999999999997"/>
  </r>
  <r>
    <s v="Lease 15"/>
    <n v="0.1875"/>
    <s v="Tract 22"/>
    <s v="[T00N - R00W] _x000a_Sec 7: Lots 1-4, E2, E2W2 (aka All) "/>
    <n v="639.20000000000005"/>
    <n v="0.33333333333333331"/>
    <n v="0.5"/>
    <n v="6.25E-2"/>
    <x v="0"/>
    <s v="Pooled Unit"/>
    <x v="0"/>
    <s v="[T00N - R00W] _x000a_Sec 6: Lots 1-7, S2NE, SENW, SE, E2SW (aka All)_x000a_Sec 7: Lots 1-4, E2, E2W2 (aka All) "/>
    <x v="1"/>
    <x v="0"/>
    <x v="0"/>
    <n v="106.53333333333333"/>
    <n v="0.75"/>
    <n v="79.900000000000006"/>
  </r>
  <r>
    <s v="Lease 18"/>
    <n v="0.125"/>
    <s v="Tract 22"/>
    <s v="[T00N - R00W] _x000a_Sec 7: Lots 1-4, E2, E2W2 (aka All) "/>
    <n v="639.20000000000005"/>
    <n v="0.33333333333333331"/>
    <n v="0.5"/>
    <n v="0.125"/>
    <x v="0"/>
    <s v="Pooled Unit"/>
    <x v="0"/>
    <s v="[T00N - R00W] _x000a_Sec 6: Lots 1-7, S2NE, SENW, SE, E2SW (aka All)_x000a_Sec 7: Lots 1-4, E2, E2W2 (aka All) "/>
    <x v="1"/>
    <x v="0"/>
    <x v="0"/>
    <n v="106.53333333333333"/>
    <n v="0.75"/>
    <n v="79.900000000000006"/>
  </r>
  <r>
    <s v="Lease 19"/>
    <n v="0.16666666666666666"/>
    <s v="Tract 22"/>
    <s v="[T00N - R00W] _x000a_Sec 7: Lots 1-4, E2, E2W2 (aka All) "/>
    <n v="639.20000000000005"/>
    <n v="0.33333333333333331"/>
    <n v="0.5"/>
    <n v="8.3333333333333343E-2"/>
    <x v="0"/>
    <s v="Pooled Unit"/>
    <x v="0"/>
    <s v="[T00N - R00W] _x000a_Sec 6: Lots 1-7, S2NE, SENW, SE, E2SW (aka All)_x000a_Sec 7: Lots 1-4, E2, E2W2 (aka All) "/>
    <x v="1"/>
    <x v="0"/>
    <x v="0"/>
    <n v="106.53333333333333"/>
    <n v="0.75"/>
    <n v="79.900000000000006"/>
  </r>
  <r>
    <s v="Lease 44"/>
    <n v="0.25"/>
    <s v="Tract 15"/>
    <s v="Lands in Spacing Unit"/>
    <n v="1280"/>
    <n v="0.5"/>
    <n v="1"/>
    <n v="0.05"/>
    <x v="1"/>
    <s v="Pooled Unit"/>
    <x v="1"/>
    <s v="Lands in Spacing Unit"/>
    <x v="2"/>
    <x v="1"/>
    <x v="1"/>
    <n v="640"/>
    <n v="0.7"/>
    <n v="448"/>
  </r>
  <r>
    <s v="Lease 23"/>
    <n v="0.2"/>
    <s v="Tract 15"/>
    <s v="Lands in Spacing Unit"/>
    <n v="1280"/>
    <n v="0.16666666666666666"/>
    <n v="1"/>
    <n v="0.05"/>
    <x v="1"/>
    <s v="Pooled Unit"/>
    <x v="1"/>
    <s v="Lands in Spacing Unit"/>
    <x v="2"/>
    <x v="1"/>
    <x v="1"/>
    <n v="213.33333333333331"/>
    <n v="0.75"/>
    <n v="160"/>
  </r>
  <r>
    <s v="Lease 23"/>
    <n v="0.125"/>
    <s v="Tract 15"/>
    <s v="Lands in Spacing Unit"/>
    <n v="1280"/>
    <n v="0.33333333333333331"/>
    <n v="1"/>
    <n v="0.05"/>
    <x v="1"/>
    <s v="Pooled Unit"/>
    <x v="1"/>
    <s v="Lands in Spacing Unit"/>
    <x v="2"/>
    <x v="1"/>
    <x v="1"/>
    <n v="426.66666666666663"/>
    <n v="0.82499999999999996"/>
    <n v="351.99999999999994"/>
  </r>
  <r>
    <s v="Lease 17"/>
    <n v="0.25"/>
    <s v="Tract 32a"/>
    <s v="320 Acres in a Section included within unit"/>
    <n v="320"/>
    <n v="1"/>
    <n v="0.75"/>
    <n v="0"/>
    <x v="2"/>
    <s v="Lease Unit"/>
    <x v="2"/>
    <s v="E2 of Section"/>
    <x v="3"/>
    <x v="2"/>
    <x v="2"/>
    <n v="240"/>
    <n v="0.75"/>
    <n v="180"/>
  </r>
  <r>
    <s v="Lease 17"/>
    <n v="0.25"/>
    <s v="Tract 32b"/>
    <s v="320 Acres in a Section outside unit"/>
    <n v="320"/>
    <n v="1"/>
    <n v="0.75"/>
    <n v="0"/>
    <x v="3"/>
    <s v="UNDEV"/>
    <x v="2"/>
    <s v="W2 of Section"/>
    <x v="4"/>
    <x v="3"/>
    <x v="3"/>
    <n v="240"/>
    <n v="0.75"/>
    <n v="1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B4A7EF-5971-4869-A6F6-CFABC16CDA72}" name="PivotTable1"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compact="0" compactData="0" multipleFieldFilters="0" fieldListSortAscending="1">
  <location ref="A9:G14" firstHeaderRow="0" firstDataRow="1" firstDataCol="5"/>
  <pivotFields count="1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x="2"/>
        <item x="1"/>
        <item x="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x="3"/>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0"/>
        <item x="1"/>
        <item x="4"/>
        <item x="2"/>
        <item x="3"/>
      </items>
      <extLst>
        <ext xmlns:x14="http://schemas.microsoft.com/office/spreadsheetml/2009/9/main" uri="{2946ED86-A175-432a-8AC1-64E0C546D7DE}">
          <x14:pivotField fillDownLabels="1"/>
        </ext>
      </extLst>
    </pivotField>
    <pivotField axis="axisRow" compact="0" outline="0" subtotalTop="0" showAll="0" defaultSubtotal="0">
      <items count="4">
        <item x="0"/>
        <item x="2"/>
        <item x="1"/>
        <item x="3"/>
      </items>
      <extLst>
        <ext xmlns:x14="http://schemas.microsoft.com/office/spreadsheetml/2009/9/main" uri="{2946ED86-A175-432a-8AC1-64E0C546D7DE}">
          <x14:pivotField fillDownLabels="1"/>
        </ext>
      </extLst>
    </pivotField>
    <pivotField axis="axisRow" compact="0" outline="0" subtotalTop="0" showAll="0" defaultSubtotal="0">
      <items count="4">
        <item x="0"/>
        <item x="2"/>
        <item x="1"/>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8"/>
    <field x="10"/>
    <field x="12"/>
    <field x="13"/>
    <field x="14"/>
  </rowFields>
  <rowItems count="5">
    <i>
      <x/>
      <x v="3"/>
      <x v="4"/>
      <x v="1"/>
      <x v="1"/>
    </i>
    <i>
      <x v="1"/>
      <x v="2"/>
      <x v="3"/>
      <x v="2"/>
      <x v="2"/>
    </i>
    <i>
      <x v="2"/>
      <x/>
      <x/>
      <x/>
      <x/>
    </i>
    <i r="2">
      <x v="1"/>
      <x/>
      <x/>
    </i>
    <i>
      <x v="3"/>
      <x v="1"/>
      <x v="2"/>
      <x v="3"/>
      <x v="3"/>
    </i>
  </rowItems>
  <colFields count="1">
    <field x="-2"/>
  </colFields>
  <colItems count="2">
    <i>
      <x/>
    </i>
    <i i="1">
      <x v="1"/>
    </i>
  </colItems>
  <dataFields count="2">
    <dataField name="Sum of Company _x000a_Net Acres" fld="15" baseField="0" baseItem="0"/>
    <dataField name="Sum of Company _x000a_Royalty _x000a_Acres" fld="17" baseField="0" baseItem="0"/>
  </dataFields>
  <formats count="6">
    <format dxfId="12">
      <pivotArea outline="0" collapsedLevelsAreSubtotals="1" fieldPosition="0"/>
    </format>
    <format dxfId="11">
      <pivotArea outline="0" collapsedLevelsAreSubtotals="1" fieldPosition="0"/>
    </format>
    <format dxfId="10">
      <pivotArea dataOnly="0" labelOnly="1" outline="0" fieldPosition="0">
        <references count="3">
          <reference field="8" count="1" selected="0">
            <x v="0"/>
          </reference>
          <reference field="10" count="1" selected="0">
            <x v="3"/>
          </reference>
          <reference field="12" count="1">
            <x v="4"/>
          </reference>
        </references>
      </pivotArea>
    </format>
    <format dxfId="9">
      <pivotArea dataOnly="0" labelOnly="1" outline="0" fieldPosition="0">
        <references count="3">
          <reference field="8" count="1" selected="0">
            <x v="1"/>
          </reference>
          <reference field="10" count="1" selected="0">
            <x v="2"/>
          </reference>
          <reference field="12" count="1">
            <x v="3"/>
          </reference>
        </references>
      </pivotArea>
    </format>
    <format dxfId="8">
      <pivotArea dataOnly="0" labelOnly="1" outline="0" fieldPosition="0">
        <references count="3">
          <reference field="8" count="1" selected="0">
            <x v="2"/>
          </reference>
          <reference field="10" count="1" selected="0">
            <x v="0"/>
          </reference>
          <reference field="12" count="2">
            <x v="0"/>
            <x v="1"/>
          </reference>
        </references>
      </pivotArea>
    </format>
    <format dxfId="7">
      <pivotArea dataOnly="0" labelOnly="1" outline="0" fieldPosition="0">
        <references count="1">
          <reference field="4294967294" count="2">
            <x v="0"/>
            <x v="1"/>
          </reference>
        </references>
      </pivotArea>
    </format>
  </formats>
  <pivotTableStyleInfo name="PivotStyleMedium2"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59A653-9756-4245-9021-27A31887A358}" name="PivotTable1" cacheId="1"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showHeaders="0" compact="0" compactData="0" multipleFieldFilters="0" fieldListSortAscending="1">
  <location ref="A9:G14" firstHeaderRow="0" firstDataRow="1" firstDataCol="5"/>
  <pivotFields count="18">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howAll="0" defaultSubtotal="0">
      <items count="4">
        <item x="2"/>
        <item x="1"/>
        <item x="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0"/>
        <item x="1"/>
        <item n=" " x="4"/>
        <item x="2"/>
        <item x="3"/>
      </items>
      <extLst>
        <ext xmlns:x14="http://schemas.microsoft.com/office/spreadsheetml/2009/9/main" uri="{2946ED86-A175-432a-8AC1-64E0C546D7DE}">
          <x14:pivotField fillDownLabels="1"/>
        </ext>
      </extLst>
    </pivotField>
    <pivotField axis="axisRow" compact="0" outline="0" subtotalTop="0" showAll="0" defaultSubtotal="0">
      <items count="4">
        <item x="0"/>
        <item x="2"/>
        <item x="1"/>
        <item n=" " x="3"/>
      </items>
      <extLst>
        <ext xmlns:x14="http://schemas.microsoft.com/office/spreadsheetml/2009/9/main" uri="{2946ED86-A175-432a-8AC1-64E0C546D7DE}">
          <x14:pivotField fillDownLabels="1"/>
        </ext>
      </extLst>
    </pivotField>
    <pivotField axis="axisRow" compact="0" outline="0" subtotalTop="0" showAll="0" defaultSubtotal="0">
      <items count="4">
        <item x="0"/>
        <item x="2"/>
        <item x="1"/>
        <item n=" " x="3"/>
      </items>
      <extLst>
        <ext xmlns:x14="http://schemas.microsoft.com/office/spreadsheetml/2009/9/main" uri="{2946ED86-A175-432a-8AC1-64E0C546D7DE}">
          <x14:pivotField fillDownLabels="1"/>
        </ext>
      </extLst>
    </pivotField>
    <pivotField dataField="1" compact="0" numFmtId="165"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165" outline="0" subtotalTop="0" showAll="0" defaultSubtotal="0">
      <extLst>
        <ext xmlns:x14="http://schemas.microsoft.com/office/spreadsheetml/2009/9/main" uri="{2946ED86-A175-432a-8AC1-64E0C546D7DE}">
          <x14:pivotField fillDownLabels="1"/>
        </ext>
      </extLst>
    </pivotField>
  </pivotFields>
  <rowFields count="5">
    <field x="8"/>
    <field x="10"/>
    <field x="12"/>
    <field x="13"/>
    <field x="14"/>
  </rowFields>
  <rowItems count="5">
    <i>
      <x/>
      <x v="2"/>
      <x v="4"/>
      <x v="1"/>
      <x v="1"/>
    </i>
    <i>
      <x v="1"/>
      <x v="1"/>
      <x v="3"/>
      <x v="2"/>
      <x v="2"/>
    </i>
    <i>
      <x v="2"/>
      <x/>
      <x/>
      <x/>
      <x/>
    </i>
    <i r="2">
      <x v="1"/>
      <x/>
      <x/>
    </i>
    <i>
      <x v="3"/>
      <x v="2"/>
      <x v="2"/>
      <x v="3"/>
      <x v="3"/>
    </i>
  </rowItems>
  <colFields count="1">
    <field x="-2"/>
  </colFields>
  <colItems count="2">
    <i>
      <x/>
    </i>
    <i i="1">
      <x v="1"/>
    </i>
  </colItems>
  <dataFields count="2">
    <dataField name="Sum of Company _x000a_Net Acres" fld="15" baseField="0" baseItem="0" numFmtId="165"/>
    <dataField name="Sum of Company _x000a_Royalty _x000a_Acres" fld="17" baseField="0" baseItem="0" numFmtId="165"/>
  </dataFields>
  <formats count="7">
    <format dxfId="6">
      <pivotArea outline="0" collapsedLevelsAreSubtotals="1" fieldPosition="0"/>
    </format>
    <format dxfId="5">
      <pivotArea outline="0" collapsedLevelsAreSubtotals="1" fieldPosition="0"/>
    </format>
    <format dxfId="4">
      <pivotArea dataOnly="0" labelOnly="1" outline="0" fieldPosition="0">
        <references count="3">
          <reference field="8" count="1" selected="0">
            <x v="0"/>
          </reference>
          <reference field="10" count="1" selected="0">
            <x v="2"/>
          </reference>
          <reference field="12" count="1">
            <x v="4"/>
          </reference>
        </references>
      </pivotArea>
    </format>
    <format dxfId="3">
      <pivotArea dataOnly="0" labelOnly="1" outline="0" fieldPosition="0">
        <references count="3">
          <reference field="8" count="1" selected="0">
            <x v="1"/>
          </reference>
          <reference field="10" count="1" selected="0">
            <x v="1"/>
          </reference>
          <reference field="12" count="1">
            <x v="3"/>
          </reference>
        </references>
      </pivotArea>
    </format>
    <format dxfId="2">
      <pivotArea dataOnly="0" labelOnly="1" outline="0" fieldPosition="0">
        <references count="3">
          <reference field="8" count="1" selected="0">
            <x v="2"/>
          </reference>
          <reference field="10" count="1" selected="0">
            <x v="0"/>
          </reference>
          <reference field="12" count="2">
            <x v="0"/>
            <x v="1"/>
          </reference>
        </references>
      </pivotArea>
    </format>
    <format dxfId="1">
      <pivotArea dataOnly="0" labelOnly="1" outline="0" fieldPosition="0">
        <references count="1">
          <reference field="4294967294" count="2">
            <x v="0"/>
            <x v="1"/>
          </reference>
        </references>
      </pivotArea>
    </format>
    <format dxfId="0">
      <pivotArea dataOnly="0" labelOnly="1" outline="0" fieldPosition="0">
        <references count="1">
          <reference field="8" count="1">
            <x v="3"/>
          </reference>
        </references>
      </pivotArea>
    </format>
  </formats>
  <pivotTableStyleInfo name="PivotStyleMedium2"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13" dT="2024-08-25T15:22:01.11" personId="{AF30729F-2E5C-4686-A1C5-A950ED9A6D9A}" id="{1AD9730C-C7E8-4963-9C66-DEB8C5E731F6}">
    <text>Analyst determined MI should be corrected from 50% to (⅓)</text>
  </threadedComment>
  <threadedComment ref="G19" dT="2024-08-25T15:22:01.11" personId="{AF30729F-2E5C-4686-A1C5-A950ED9A6D9A}" id="{84E4DAFB-3B84-48CB-AA1E-9243B3F80CF9}">
    <text>Analyst determined MI should be corrected from 50% to (⅓)</text>
  </threadedComment>
  <threadedComment ref="I20" dT="2024-08-25T15:23:12.59" personId="{AF30729F-2E5C-4686-A1C5-A950ED9A6D9A}" id="{FA8EAB10-B669-44C3-95EF-3610DDBC5CA5}">
    <text xml:space="preserve">Analyst determined lease system was missing 5% OR burden
</text>
  </threadedComment>
  <threadedComment ref="I21" dT="2024-08-25T15:23:12.59" personId="{AF30729F-2E5C-4686-A1C5-A950ED9A6D9A}" id="{587F9AE0-B664-4BB9-9DE4-8F6C621B53BD}">
    <text xml:space="preserve">Analyst determined lease system was missing 5% OR burden
</text>
  </threadedComment>
  <threadedComment ref="F23" dT="2024-08-25T15:27:36.75" personId="{AF30729F-2E5C-4686-A1C5-A950ED9A6D9A}" id="{4ADC8E16-25C0-465A-9B82-5679AA3CB53F}">
    <text>Lease needs to be retracted for lands inside and outside of unit</text>
  </threadedComment>
</ThreadedComments>
</file>

<file path=xl/threadedComments/threadedComment2.xml><?xml version="1.0" encoding="utf-8"?>
<ThreadedComments xmlns="http://schemas.microsoft.com/office/spreadsheetml/2018/threadedcomments" xmlns:x="http://schemas.openxmlformats.org/spreadsheetml/2006/main">
  <threadedComment ref="G13" dT="2024-08-25T15:22:01.11" personId="{AF30729F-2E5C-4686-A1C5-A950ED9A6D9A}" id="{A7BAFAE6-6DAF-4E01-9EB0-154CEFEE410B}">
    <text>Analyst corrected MI from  50% to (⅓)</text>
  </threadedComment>
  <threadedComment ref="G19" dT="2024-08-25T15:22:01.11" personId="{AF30729F-2E5C-4686-A1C5-A950ED9A6D9A}" id="{DF1D8CB8-1C33-4B17-B4C3-03ABD8535143}">
    <text>Analyst corrected MI from  50% to (⅓)</text>
  </threadedComment>
  <threadedComment ref="I20" dT="2024-08-25T15:23:12.59" personId="{AF30729F-2E5C-4686-A1C5-A950ED9A6D9A}" id="{F122381F-0337-4AAD-A608-609EAA3D9C95}">
    <text xml:space="preserve">Analyst updated lease system to reflect 5% OR burden
</text>
  </threadedComment>
  <threadedComment ref="I21" dT="2024-08-25T15:23:12.59" personId="{AF30729F-2E5C-4686-A1C5-A950ED9A6D9A}" id="{63962D88-92E6-459E-ADCE-873D0398155A}">
    <text xml:space="preserve">Analyst updated lease system to reflect 5% OR burden
</text>
  </threadedComment>
  <threadedComment ref="F23" dT="2024-08-25T15:27:36.75" personId="{AF30729F-2E5C-4686-A1C5-A950ED9A6D9A}" id="{048CAFC6-422A-4CC4-BC5D-84C9986F0454}">
    <text>Analyst retracted Lease to show lands inside and outside of unit</text>
  </threadedComment>
  <threadedComment ref="F24" dT="2024-08-25T15:27:36.75" personId="{AF30729F-2E5C-4686-A1C5-A950ED9A6D9A}" id="{15AB77A9-7091-415E-9307-A4AB7511C403}">
    <text>Analyst retracted Lease to show lands inside and outside of unit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6A37-E27D-415D-AB33-308EF0918071}">
  <sheetPr>
    <tabColor rgb="FFFF0000"/>
  </sheetPr>
  <dimension ref="A3:A25"/>
  <sheetViews>
    <sheetView view="pageBreakPreview" zoomScaleNormal="100" zoomScaleSheetLayoutView="100" workbookViewId="0">
      <selection activeCell="A5" sqref="A5:A25"/>
    </sheetView>
  </sheetViews>
  <sheetFormatPr defaultRowHeight="15" x14ac:dyDescent="0.25"/>
  <cols>
    <col min="1" max="1" width="129.42578125" customWidth="1"/>
  </cols>
  <sheetData>
    <row r="3" spans="1:1" ht="34.5" x14ac:dyDescent="0.55000000000000004">
      <c r="A3" s="13" t="s">
        <v>55</v>
      </c>
    </row>
    <row r="5" spans="1:1" x14ac:dyDescent="0.25">
      <c r="A5" s="52" t="s">
        <v>57</v>
      </c>
    </row>
    <row r="6" spans="1:1" x14ac:dyDescent="0.25">
      <c r="A6" s="52"/>
    </row>
    <row r="7" spans="1:1" x14ac:dyDescent="0.25">
      <c r="A7" s="52"/>
    </row>
    <row r="8" spans="1:1" x14ac:dyDescent="0.25">
      <c r="A8" s="52"/>
    </row>
    <row r="9" spans="1:1" x14ac:dyDescent="0.25">
      <c r="A9" s="52"/>
    </row>
    <row r="10" spans="1:1" x14ac:dyDescent="0.25">
      <c r="A10" s="52"/>
    </row>
    <row r="11" spans="1:1" x14ac:dyDescent="0.25">
      <c r="A11" s="52"/>
    </row>
    <row r="12" spans="1:1" x14ac:dyDescent="0.25">
      <c r="A12" s="52"/>
    </row>
    <row r="13" spans="1:1" x14ac:dyDescent="0.25">
      <c r="A13" s="52"/>
    </row>
    <row r="14" spans="1:1" x14ac:dyDescent="0.25">
      <c r="A14" s="52"/>
    </row>
    <row r="15" spans="1:1" x14ac:dyDescent="0.25">
      <c r="A15" s="52"/>
    </row>
    <row r="16" spans="1:1" x14ac:dyDescent="0.25">
      <c r="A16" s="52"/>
    </row>
    <row r="17" spans="1:1" x14ac:dyDescent="0.25">
      <c r="A17" s="52"/>
    </row>
    <row r="18" spans="1:1" x14ac:dyDescent="0.25">
      <c r="A18" s="52"/>
    </row>
    <row r="19" spans="1:1" x14ac:dyDescent="0.25">
      <c r="A19" s="52"/>
    </row>
    <row r="20" spans="1:1" x14ac:dyDescent="0.25">
      <c r="A20" s="52"/>
    </row>
    <row r="21" spans="1:1" x14ac:dyDescent="0.25">
      <c r="A21" s="52"/>
    </row>
    <row r="22" spans="1:1" x14ac:dyDescent="0.25">
      <c r="A22" s="52"/>
    </row>
    <row r="23" spans="1:1" x14ac:dyDescent="0.25">
      <c r="A23" s="52"/>
    </row>
    <row r="24" spans="1:1" x14ac:dyDescent="0.25">
      <c r="A24" s="52"/>
    </row>
    <row r="25" spans="1:1" x14ac:dyDescent="0.25">
      <c r="A25" s="52"/>
    </row>
  </sheetData>
  <mergeCells count="1">
    <mergeCell ref="A5:A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347E-CB25-4FDA-85C9-412A204D4F8D}">
  <sheetPr>
    <tabColor theme="5" tint="0.59999389629810485"/>
  </sheetPr>
  <dimension ref="A1:S31"/>
  <sheetViews>
    <sheetView tabSelected="1" workbookViewId="0">
      <pane xSplit="5" ySplit="7" topLeftCell="F17" activePane="bottomRight" state="frozen"/>
      <selection activeCell="F11" sqref="F11"/>
      <selection pane="topRight" activeCell="F11" sqref="F11"/>
      <selection pane="bottomLeft" activeCell="F11" sqref="F11"/>
      <selection pane="bottomRight" activeCell="I20" sqref="I20"/>
    </sheetView>
  </sheetViews>
  <sheetFormatPr defaultRowHeight="15" x14ac:dyDescent="0.25"/>
  <cols>
    <col min="2" max="2" width="8.28515625" bestFit="1" customWidth="1"/>
    <col min="3" max="4" width="7.7109375" bestFit="1" customWidth="1"/>
    <col min="5" max="5" width="21.140625" bestFit="1" customWidth="1"/>
    <col min="6" max="6" width="7" bestFit="1" customWidth="1"/>
    <col min="7" max="7" width="8.140625" bestFit="1" customWidth="1"/>
    <col min="8" max="8" width="12.42578125" bestFit="1" customWidth="1"/>
    <col min="9" max="9" width="8.42578125" bestFit="1" customWidth="1"/>
    <col min="10" max="10" width="7" bestFit="1" customWidth="1"/>
    <col min="11" max="11" width="11.140625" bestFit="1" customWidth="1"/>
    <col min="12" max="12" width="8" bestFit="1" customWidth="1"/>
    <col min="13" max="13" width="24.85546875" customWidth="1"/>
    <col min="14" max="14" width="9.85546875" bestFit="1" customWidth="1"/>
    <col min="15" max="16" width="16.5703125" bestFit="1" customWidth="1"/>
    <col min="17" max="17" width="14.28515625" style="15" bestFit="1" customWidth="1"/>
    <col min="18" max="18" width="14.5703125" bestFit="1" customWidth="1"/>
    <col min="19" max="19" width="14.28515625" style="15" bestFit="1" customWidth="1"/>
  </cols>
  <sheetData>
    <row r="1" spans="1:19" x14ac:dyDescent="0.25">
      <c r="A1" s="10"/>
      <c r="B1" s="10"/>
      <c r="C1" s="10"/>
      <c r="D1" s="10"/>
      <c r="E1" s="10"/>
    </row>
    <row r="2" spans="1:19" x14ac:dyDescent="0.25">
      <c r="A2" s="10"/>
      <c r="B2" s="10"/>
      <c r="C2" s="10"/>
      <c r="D2" s="10"/>
      <c r="E2" s="10"/>
    </row>
    <row r="3" spans="1:19" x14ac:dyDescent="0.25">
      <c r="A3" s="10"/>
      <c r="B3" s="10"/>
      <c r="C3" s="10"/>
      <c r="D3" s="10"/>
      <c r="E3" s="10"/>
    </row>
    <row r="4" spans="1:19" x14ac:dyDescent="0.25">
      <c r="A4" s="11" t="s">
        <v>54</v>
      </c>
      <c r="B4" s="10"/>
      <c r="C4" s="10"/>
      <c r="D4" s="10"/>
      <c r="E4" s="10"/>
    </row>
    <row r="5" spans="1:19" ht="15.75" thickBot="1" x14ac:dyDescent="0.3">
      <c r="A5" s="11" t="s">
        <v>72</v>
      </c>
      <c r="B5" s="10"/>
      <c r="C5" s="10"/>
      <c r="D5" s="10"/>
      <c r="E5" s="10"/>
      <c r="Q5" s="16"/>
      <c r="R5" s="14"/>
      <c r="S5" s="18"/>
    </row>
    <row r="6" spans="1:19" ht="15.75" thickBot="1" x14ac:dyDescent="0.3">
      <c r="A6" s="11"/>
      <c r="B6" s="10"/>
      <c r="C6" s="10"/>
      <c r="D6" s="10"/>
      <c r="E6" s="10"/>
      <c r="Q6" s="42" t="s">
        <v>56</v>
      </c>
      <c r="R6" s="43"/>
      <c r="S6" s="44"/>
    </row>
    <row r="7" spans="1:19" s="25" customFormat="1" ht="45.75" thickBot="1" x14ac:dyDescent="0.3">
      <c r="A7" s="26" t="s">
        <v>58</v>
      </c>
      <c r="B7" s="27" t="s">
        <v>10</v>
      </c>
      <c r="C7" s="28" t="s">
        <v>12</v>
      </c>
      <c r="D7" s="29" t="s">
        <v>11</v>
      </c>
      <c r="E7" s="29" t="s">
        <v>15</v>
      </c>
      <c r="F7" s="28" t="s">
        <v>9</v>
      </c>
      <c r="G7" s="28" t="s">
        <v>7</v>
      </c>
      <c r="H7" s="28" t="s">
        <v>61</v>
      </c>
      <c r="I7" s="28" t="s">
        <v>36</v>
      </c>
      <c r="J7" s="29" t="s">
        <v>17</v>
      </c>
      <c r="K7" s="29" t="s">
        <v>0</v>
      </c>
      <c r="L7" s="28" t="s">
        <v>1</v>
      </c>
      <c r="M7" s="28" t="s">
        <v>14</v>
      </c>
      <c r="N7" s="28" t="s">
        <v>13</v>
      </c>
      <c r="O7" s="28" t="s">
        <v>59</v>
      </c>
      <c r="P7" s="28" t="s">
        <v>60</v>
      </c>
      <c r="Q7" s="45" t="s">
        <v>62</v>
      </c>
      <c r="R7" s="31" t="s">
        <v>35</v>
      </c>
      <c r="S7" s="32" t="s">
        <v>63</v>
      </c>
    </row>
    <row r="8" spans="1:19" s="1" customFormat="1" ht="75" x14ac:dyDescent="0.25">
      <c r="A8" s="21"/>
      <c r="B8" s="1" t="s">
        <v>2</v>
      </c>
      <c r="C8" s="1">
        <v>0.125</v>
      </c>
      <c r="D8" s="1" t="s">
        <v>3</v>
      </c>
      <c r="E8" s="2" t="s">
        <v>25</v>
      </c>
      <c r="F8" s="1">
        <v>160</v>
      </c>
      <c r="G8" s="1">
        <v>0.75</v>
      </c>
      <c r="H8" s="1">
        <v>0.9</v>
      </c>
      <c r="I8" s="1">
        <v>0.05</v>
      </c>
      <c r="J8" s="1" t="s">
        <v>5</v>
      </c>
      <c r="K8" s="1" t="s">
        <v>8</v>
      </c>
      <c r="L8" s="1">
        <v>1285.1600000000001</v>
      </c>
      <c r="M8" s="2" t="s">
        <v>16</v>
      </c>
      <c r="N8" s="2" t="s">
        <v>6</v>
      </c>
      <c r="O8" s="2">
        <v>0.738865199663855</v>
      </c>
      <c r="P8" s="2">
        <v>0.56220237168912801</v>
      </c>
      <c r="Q8" s="12">
        <f>F8*G8*H8</f>
        <v>108</v>
      </c>
      <c r="R8" s="2">
        <f>1-C8-I8</f>
        <v>0.82499999999999996</v>
      </c>
      <c r="S8" s="17">
        <f>Q8*R8</f>
        <v>89.1</v>
      </c>
    </row>
    <row r="9" spans="1:19" s="1" customFormat="1" ht="75" x14ac:dyDescent="0.25">
      <c r="A9" s="21"/>
      <c r="B9" s="1" t="s">
        <v>4</v>
      </c>
      <c r="C9" s="1">
        <v>0.125</v>
      </c>
      <c r="D9" s="1" t="s">
        <v>3</v>
      </c>
      <c r="E9" s="2" t="s">
        <v>25</v>
      </c>
      <c r="F9" s="1">
        <v>160</v>
      </c>
      <c r="G9" s="1">
        <v>0.25</v>
      </c>
      <c r="H9" s="1">
        <v>0.9</v>
      </c>
      <c r="I9" s="1">
        <v>6.25E-2</v>
      </c>
      <c r="J9" s="1" t="s">
        <v>5</v>
      </c>
      <c r="K9" s="1" t="s">
        <v>8</v>
      </c>
      <c r="L9" s="1">
        <v>1285.1600000000001</v>
      </c>
      <c r="M9" s="2" t="s">
        <v>16</v>
      </c>
      <c r="N9" s="2" t="s">
        <v>6</v>
      </c>
      <c r="O9" s="2">
        <v>0.738865199663855</v>
      </c>
      <c r="P9" s="2">
        <v>0.56220237168912801</v>
      </c>
      <c r="Q9" s="12">
        <f t="shared" ref="Q9:Q22" si="0">F9*G9*H9</f>
        <v>36</v>
      </c>
      <c r="R9" s="2">
        <f t="shared" ref="R9:R22" si="1">1-C9-I9</f>
        <v>0.8125</v>
      </c>
      <c r="S9" s="17">
        <f t="shared" ref="S9:S22" si="2">Q9*R9</f>
        <v>29.25</v>
      </c>
    </row>
    <row r="10" spans="1:19" s="1" customFormat="1" ht="75" x14ac:dyDescent="0.25">
      <c r="A10" s="21"/>
      <c r="B10" s="1" t="s">
        <v>18</v>
      </c>
      <c r="C10" s="1">
        <v>0.2</v>
      </c>
      <c r="D10" s="1" t="s">
        <v>19</v>
      </c>
      <c r="E10" s="2" t="s">
        <v>24</v>
      </c>
      <c r="F10" s="1">
        <v>485.96</v>
      </c>
      <c r="G10" s="1">
        <v>1</v>
      </c>
      <c r="H10" s="1">
        <v>1</v>
      </c>
      <c r="I10" s="1">
        <v>0.05</v>
      </c>
      <c r="J10" s="1" t="s">
        <v>5</v>
      </c>
      <c r="K10" s="1" t="s">
        <v>8</v>
      </c>
      <c r="L10" s="1">
        <v>1285.1600000000001</v>
      </c>
      <c r="M10" s="2" t="s">
        <v>16</v>
      </c>
      <c r="N10" s="2" t="s">
        <v>6</v>
      </c>
      <c r="O10" s="2">
        <v>0.738865199663855</v>
      </c>
      <c r="P10" s="2">
        <v>0.56220237168912801</v>
      </c>
      <c r="Q10" s="12">
        <f t="shared" si="0"/>
        <v>485.96</v>
      </c>
      <c r="R10" s="2">
        <f t="shared" si="1"/>
        <v>0.75</v>
      </c>
      <c r="S10" s="17">
        <f t="shared" si="2"/>
        <v>364.46999999999997</v>
      </c>
    </row>
    <row r="11" spans="1:19" s="1" customFormat="1" ht="75" x14ac:dyDescent="0.25">
      <c r="A11" s="21"/>
      <c r="B11" s="1" t="s">
        <v>20</v>
      </c>
      <c r="C11" s="1">
        <v>0.1875</v>
      </c>
      <c r="D11" s="1" t="s">
        <v>23</v>
      </c>
      <c r="E11" s="2" t="s">
        <v>26</v>
      </c>
      <c r="F11" s="1">
        <v>639.20000000000005</v>
      </c>
      <c r="G11" s="1">
        <f>1/3</f>
        <v>0.33333333333333331</v>
      </c>
      <c r="H11" s="1">
        <v>0.5</v>
      </c>
      <c r="I11" s="1">
        <f>0.25-C11</f>
        <v>6.25E-2</v>
      </c>
      <c r="J11" s="1" t="s">
        <v>5</v>
      </c>
      <c r="K11" s="1" t="s">
        <v>8</v>
      </c>
      <c r="L11" s="1">
        <v>1285.1600000000001</v>
      </c>
      <c r="M11" s="2" t="s">
        <v>16</v>
      </c>
      <c r="N11" s="2" t="s">
        <v>6</v>
      </c>
      <c r="O11" s="2">
        <v>0.738865199663855</v>
      </c>
      <c r="P11" s="2">
        <v>0.56220237168912801</v>
      </c>
      <c r="Q11" s="12">
        <f t="shared" si="0"/>
        <v>106.53333333333333</v>
      </c>
      <c r="R11" s="2">
        <f t="shared" si="1"/>
        <v>0.75</v>
      </c>
      <c r="S11" s="17">
        <f t="shared" si="2"/>
        <v>79.900000000000006</v>
      </c>
    </row>
    <row r="12" spans="1:19" s="1" customFormat="1" ht="75" x14ac:dyDescent="0.25">
      <c r="A12" s="21"/>
      <c r="B12" s="1" t="s">
        <v>21</v>
      </c>
      <c r="C12" s="1">
        <v>0.125</v>
      </c>
      <c r="D12" s="1" t="s">
        <v>23</v>
      </c>
      <c r="E12" s="2" t="s">
        <v>26</v>
      </c>
      <c r="F12" s="1">
        <v>639.20000000000005</v>
      </c>
      <c r="G12" s="1">
        <f>1/3</f>
        <v>0.33333333333333331</v>
      </c>
      <c r="H12" s="1">
        <v>0.5</v>
      </c>
      <c r="I12" s="1">
        <f t="shared" ref="I12:I13" si="3">0.25-C12</f>
        <v>0.125</v>
      </c>
      <c r="J12" s="1" t="s">
        <v>5</v>
      </c>
      <c r="K12" s="1" t="s">
        <v>8</v>
      </c>
      <c r="L12" s="1">
        <v>1285.1600000000001</v>
      </c>
      <c r="M12" s="2" t="s">
        <v>16</v>
      </c>
      <c r="N12" s="2" t="s">
        <v>6</v>
      </c>
      <c r="O12" s="2">
        <v>0.738865199663855</v>
      </c>
      <c r="P12" s="2">
        <v>0.56220237168912801</v>
      </c>
      <c r="Q12" s="12">
        <f t="shared" si="0"/>
        <v>106.53333333333333</v>
      </c>
      <c r="R12" s="2">
        <f t="shared" si="1"/>
        <v>0.75</v>
      </c>
      <c r="S12" s="17">
        <f t="shared" si="2"/>
        <v>79.900000000000006</v>
      </c>
    </row>
    <row r="13" spans="1:19" s="1" customFormat="1" ht="75" x14ac:dyDescent="0.25">
      <c r="A13" s="21"/>
      <c r="B13" s="1" t="s">
        <v>22</v>
      </c>
      <c r="C13" s="1">
        <f>1/6</f>
        <v>0.16666666666666666</v>
      </c>
      <c r="D13" s="1" t="s">
        <v>23</v>
      </c>
      <c r="E13" s="2" t="s">
        <v>26</v>
      </c>
      <c r="F13" s="1">
        <v>639.20000000000005</v>
      </c>
      <c r="G13" s="3">
        <v>0.5</v>
      </c>
      <c r="H13" s="1">
        <v>0.5</v>
      </c>
      <c r="I13" s="1">
        <f t="shared" si="3"/>
        <v>8.3333333333333343E-2</v>
      </c>
      <c r="J13" s="1" t="s">
        <v>5</v>
      </c>
      <c r="K13" s="1" t="s">
        <v>8</v>
      </c>
      <c r="L13" s="1">
        <v>1285.1600000000001</v>
      </c>
      <c r="M13" s="2" t="s">
        <v>16</v>
      </c>
      <c r="N13" s="2" t="s">
        <v>6</v>
      </c>
      <c r="O13" s="2">
        <v>0.738865199663855</v>
      </c>
      <c r="P13" s="2">
        <v>0.56220237168912801</v>
      </c>
      <c r="Q13" s="12">
        <f t="shared" si="0"/>
        <v>159.80000000000001</v>
      </c>
      <c r="R13" s="2">
        <f t="shared" si="1"/>
        <v>0.75</v>
      </c>
      <c r="S13" s="17">
        <f t="shared" si="2"/>
        <v>119.85000000000001</v>
      </c>
    </row>
    <row r="14" spans="1:19" s="1" customFormat="1" ht="75" x14ac:dyDescent="0.25">
      <c r="A14" s="21"/>
      <c r="B14" s="1" t="s">
        <v>2</v>
      </c>
      <c r="C14" s="1">
        <v>0.125</v>
      </c>
      <c r="D14" s="1" t="s">
        <v>3</v>
      </c>
      <c r="E14" s="2" t="s">
        <v>25</v>
      </c>
      <c r="F14" s="1">
        <v>160</v>
      </c>
      <c r="G14" s="1">
        <v>0.75</v>
      </c>
      <c r="H14" s="1">
        <v>0.9</v>
      </c>
      <c r="I14" s="1">
        <v>0.05</v>
      </c>
      <c r="J14" s="1" t="s">
        <v>5</v>
      </c>
      <c r="K14" s="1" t="s">
        <v>8</v>
      </c>
      <c r="L14" s="1">
        <v>1285.1600000000001</v>
      </c>
      <c r="M14" s="2" t="s">
        <v>16</v>
      </c>
      <c r="N14" s="2" t="s">
        <v>28</v>
      </c>
      <c r="O14" s="2">
        <v>0.738865199663855</v>
      </c>
      <c r="P14" s="2">
        <v>0.56220237168912801</v>
      </c>
      <c r="Q14" s="12">
        <f t="shared" si="0"/>
        <v>108</v>
      </c>
      <c r="R14" s="2">
        <f t="shared" si="1"/>
        <v>0.82499999999999996</v>
      </c>
      <c r="S14" s="17">
        <f t="shared" si="2"/>
        <v>89.1</v>
      </c>
    </row>
    <row r="15" spans="1:19" s="1" customFormat="1" ht="75" x14ac:dyDescent="0.25">
      <c r="A15" s="21"/>
      <c r="B15" s="1" t="s">
        <v>4</v>
      </c>
      <c r="C15" s="1">
        <v>0.125</v>
      </c>
      <c r="D15" s="1" t="s">
        <v>3</v>
      </c>
      <c r="E15" s="2" t="s">
        <v>25</v>
      </c>
      <c r="F15" s="1">
        <v>160</v>
      </c>
      <c r="G15" s="1">
        <v>0.25</v>
      </c>
      <c r="H15" s="1">
        <v>0.9</v>
      </c>
      <c r="I15" s="1">
        <v>6.25E-2</v>
      </c>
      <c r="J15" s="1" t="s">
        <v>5</v>
      </c>
      <c r="K15" s="1" t="s">
        <v>8</v>
      </c>
      <c r="L15" s="1">
        <v>1285.1600000000001</v>
      </c>
      <c r="M15" s="2" t="s">
        <v>16</v>
      </c>
      <c r="N15" s="2" t="s">
        <v>28</v>
      </c>
      <c r="O15" s="2">
        <v>0.738865199663855</v>
      </c>
      <c r="P15" s="2">
        <v>0.56220237168912801</v>
      </c>
      <c r="Q15" s="12">
        <f t="shared" si="0"/>
        <v>36</v>
      </c>
      <c r="R15" s="2">
        <f t="shared" si="1"/>
        <v>0.8125</v>
      </c>
      <c r="S15" s="17">
        <f t="shared" si="2"/>
        <v>29.25</v>
      </c>
    </row>
    <row r="16" spans="1:19" s="1" customFormat="1" ht="75" x14ac:dyDescent="0.25">
      <c r="A16" s="21"/>
      <c r="B16" s="1" t="s">
        <v>18</v>
      </c>
      <c r="C16" s="1">
        <v>0.2</v>
      </c>
      <c r="D16" s="1" t="s">
        <v>19</v>
      </c>
      <c r="E16" s="2" t="s">
        <v>24</v>
      </c>
      <c r="F16" s="1">
        <v>485.96</v>
      </c>
      <c r="G16" s="1">
        <v>1</v>
      </c>
      <c r="H16" s="1">
        <v>1</v>
      </c>
      <c r="I16" s="1">
        <v>0.05</v>
      </c>
      <c r="J16" s="1" t="s">
        <v>5</v>
      </c>
      <c r="K16" s="1" t="s">
        <v>8</v>
      </c>
      <c r="L16" s="1">
        <v>1285.1600000000001</v>
      </c>
      <c r="M16" s="2" t="s">
        <v>16</v>
      </c>
      <c r="N16" s="2" t="s">
        <v>28</v>
      </c>
      <c r="O16" s="2">
        <v>0.738865199663855</v>
      </c>
      <c r="P16" s="2">
        <v>0.56220237168912801</v>
      </c>
      <c r="Q16" s="12">
        <f t="shared" si="0"/>
        <v>485.96</v>
      </c>
      <c r="R16" s="2">
        <f t="shared" si="1"/>
        <v>0.75</v>
      </c>
      <c r="S16" s="17">
        <f t="shared" si="2"/>
        <v>364.46999999999997</v>
      </c>
    </row>
    <row r="17" spans="1:19" s="1" customFormat="1" ht="75" x14ac:dyDescent="0.25">
      <c r="A17" s="21"/>
      <c r="B17" s="1" t="s">
        <v>20</v>
      </c>
      <c r="C17" s="1">
        <v>0.1875</v>
      </c>
      <c r="D17" s="1" t="s">
        <v>23</v>
      </c>
      <c r="E17" s="2" t="s">
        <v>26</v>
      </c>
      <c r="F17" s="1">
        <v>639.20000000000005</v>
      </c>
      <c r="G17" s="1">
        <v>0.33333333333333331</v>
      </c>
      <c r="H17" s="1">
        <v>0.5</v>
      </c>
      <c r="I17" s="1">
        <v>6.25E-2</v>
      </c>
      <c r="J17" s="1" t="s">
        <v>5</v>
      </c>
      <c r="K17" s="1" t="s">
        <v>8</v>
      </c>
      <c r="L17" s="1">
        <v>1285.1600000000001</v>
      </c>
      <c r="M17" s="2" t="s">
        <v>16</v>
      </c>
      <c r="N17" s="2" t="s">
        <v>28</v>
      </c>
      <c r="O17" s="2">
        <v>0.738865199663855</v>
      </c>
      <c r="P17" s="2">
        <v>0.56220237168912801</v>
      </c>
      <c r="Q17" s="12">
        <f t="shared" si="0"/>
        <v>106.53333333333333</v>
      </c>
      <c r="R17" s="2">
        <f t="shared" si="1"/>
        <v>0.75</v>
      </c>
      <c r="S17" s="17">
        <f t="shared" si="2"/>
        <v>79.900000000000006</v>
      </c>
    </row>
    <row r="18" spans="1:19" s="1" customFormat="1" ht="75" x14ac:dyDescent="0.25">
      <c r="A18" s="21"/>
      <c r="B18" s="1" t="s">
        <v>21</v>
      </c>
      <c r="C18" s="1">
        <v>0.125</v>
      </c>
      <c r="D18" s="1" t="s">
        <v>23</v>
      </c>
      <c r="E18" s="2" t="s">
        <v>26</v>
      </c>
      <c r="F18" s="1">
        <v>639.20000000000005</v>
      </c>
      <c r="G18" s="1">
        <v>0.33333333333333331</v>
      </c>
      <c r="H18" s="1">
        <v>0.5</v>
      </c>
      <c r="I18" s="1">
        <v>0.125</v>
      </c>
      <c r="J18" s="1" t="s">
        <v>5</v>
      </c>
      <c r="K18" s="1" t="s">
        <v>8</v>
      </c>
      <c r="L18" s="1">
        <v>1285.1600000000001</v>
      </c>
      <c r="M18" s="2" t="s">
        <v>16</v>
      </c>
      <c r="N18" s="2" t="s">
        <v>28</v>
      </c>
      <c r="O18" s="2">
        <v>0.738865199663855</v>
      </c>
      <c r="P18" s="2">
        <v>0.56220237168912801</v>
      </c>
      <c r="Q18" s="12">
        <f t="shared" si="0"/>
        <v>106.53333333333333</v>
      </c>
      <c r="R18" s="2">
        <f t="shared" si="1"/>
        <v>0.75</v>
      </c>
      <c r="S18" s="17">
        <f t="shared" si="2"/>
        <v>79.900000000000006</v>
      </c>
    </row>
    <row r="19" spans="1:19" s="1" customFormat="1" ht="75" x14ac:dyDescent="0.25">
      <c r="A19" s="21"/>
      <c r="B19" s="1" t="s">
        <v>22</v>
      </c>
      <c r="C19" s="1">
        <v>0.16666666666666666</v>
      </c>
      <c r="D19" s="1" t="s">
        <v>23</v>
      </c>
      <c r="E19" s="2" t="s">
        <v>26</v>
      </c>
      <c r="F19" s="1">
        <v>639.20000000000005</v>
      </c>
      <c r="G19" s="3">
        <v>0.5</v>
      </c>
      <c r="H19" s="1">
        <v>0.5</v>
      </c>
      <c r="I19" s="1">
        <v>8.3333333333333343E-2</v>
      </c>
      <c r="J19" s="1" t="s">
        <v>5</v>
      </c>
      <c r="K19" s="1" t="s">
        <v>8</v>
      </c>
      <c r="L19" s="1">
        <v>1285.1600000000001</v>
      </c>
      <c r="M19" s="2" t="s">
        <v>16</v>
      </c>
      <c r="N19" s="2" t="s">
        <v>28</v>
      </c>
      <c r="O19" s="2">
        <v>0.738865199663855</v>
      </c>
      <c r="P19" s="2">
        <v>0.56220237168912801</v>
      </c>
      <c r="Q19" s="12">
        <f>F19*G19*H19</f>
        <v>159.80000000000001</v>
      </c>
      <c r="R19" s="2">
        <f t="shared" si="1"/>
        <v>0.75</v>
      </c>
      <c r="S19" s="17">
        <f t="shared" si="2"/>
        <v>119.85000000000001</v>
      </c>
    </row>
    <row r="20" spans="1:19" s="1" customFormat="1" x14ac:dyDescent="0.25">
      <c r="A20" s="20"/>
      <c r="B20" s="1" t="s">
        <v>29</v>
      </c>
      <c r="C20" s="1">
        <v>0.25</v>
      </c>
      <c r="D20" s="1" t="s">
        <v>31</v>
      </c>
      <c r="E20" s="1" t="s">
        <v>32</v>
      </c>
      <c r="F20" s="1">
        <v>1280</v>
      </c>
      <c r="G20" s="1">
        <v>0.5</v>
      </c>
      <c r="H20" s="1">
        <v>1</v>
      </c>
      <c r="I20" s="3">
        <v>0</v>
      </c>
      <c r="J20" s="1" t="s">
        <v>33</v>
      </c>
      <c r="K20" s="1" t="s">
        <v>8</v>
      </c>
      <c r="L20" s="1">
        <v>1280</v>
      </c>
      <c r="M20" s="1" t="s">
        <v>32</v>
      </c>
      <c r="N20" s="1" t="s">
        <v>34</v>
      </c>
      <c r="O20" s="1">
        <v>1</v>
      </c>
      <c r="P20" s="1">
        <v>0.75</v>
      </c>
      <c r="Q20" s="12">
        <f t="shared" si="0"/>
        <v>640</v>
      </c>
      <c r="R20" s="2">
        <f t="shared" si="1"/>
        <v>0.75</v>
      </c>
      <c r="S20" s="17">
        <f t="shared" si="2"/>
        <v>480</v>
      </c>
    </row>
    <row r="21" spans="1:19" s="1" customFormat="1" x14ac:dyDescent="0.25">
      <c r="A21" s="20"/>
      <c r="B21" s="1" t="s">
        <v>30</v>
      </c>
      <c r="C21" s="1">
        <v>0.2</v>
      </c>
      <c r="D21" s="1" t="s">
        <v>31</v>
      </c>
      <c r="E21" s="1" t="s">
        <v>32</v>
      </c>
      <c r="F21" s="1">
        <v>1280</v>
      </c>
      <c r="G21" s="1">
        <f>0.5/3</f>
        <v>0.16666666666666666</v>
      </c>
      <c r="H21" s="1">
        <v>1</v>
      </c>
      <c r="I21" s="3">
        <v>0</v>
      </c>
      <c r="J21" s="1" t="s">
        <v>33</v>
      </c>
      <c r="K21" s="1" t="s">
        <v>8</v>
      </c>
      <c r="L21" s="1">
        <v>1280</v>
      </c>
      <c r="M21" s="1" t="s">
        <v>32</v>
      </c>
      <c r="N21" s="1" t="s">
        <v>34</v>
      </c>
      <c r="O21" s="1">
        <v>1</v>
      </c>
      <c r="P21" s="1">
        <v>0.75</v>
      </c>
      <c r="Q21" s="12">
        <f t="shared" si="0"/>
        <v>213.33333333333331</v>
      </c>
      <c r="R21" s="2">
        <f t="shared" si="1"/>
        <v>0.8</v>
      </c>
      <c r="S21" s="17">
        <f t="shared" si="2"/>
        <v>170.66666666666666</v>
      </c>
    </row>
    <row r="22" spans="1:19" s="1" customFormat="1" x14ac:dyDescent="0.25">
      <c r="A22" s="20"/>
      <c r="B22" s="1" t="s">
        <v>30</v>
      </c>
      <c r="C22" s="1">
        <v>0.125</v>
      </c>
      <c r="D22" s="1" t="s">
        <v>31</v>
      </c>
      <c r="E22" s="1" t="s">
        <v>32</v>
      </c>
      <c r="F22" s="1">
        <v>1280</v>
      </c>
      <c r="G22" s="1">
        <f>(0.5/3)*2</f>
        <v>0.33333333333333331</v>
      </c>
      <c r="H22" s="1">
        <v>1</v>
      </c>
      <c r="I22" s="1">
        <v>0.05</v>
      </c>
      <c r="J22" s="1" t="s">
        <v>33</v>
      </c>
      <c r="K22" s="1" t="s">
        <v>8</v>
      </c>
      <c r="L22" s="1">
        <v>1280</v>
      </c>
      <c r="M22" s="1" t="s">
        <v>32</v>
      </c>
      <c r="N22" s="1" t="s">
        <v>34</v>
      </c>
      <c r="O22" s="1">
        <v>1</v>
      </c>
      <c r="P22" s="1">
        <v>0.75</v>
      </c>
      <c r="Q22" s="12">
        <f t="shared" si="0"/>
        <v>426.66666666666663</v>
      </c>
      <c r="R22" s="2">
        <f t="shared" si="1"/>
        <v>0.82499999999999996</v>
      </c>
      <c r="S22" s="17">
        <f t="shared" si="2"/>
        <v>351.99999999999994</v>
      </c>
    </row>
    <row r="23" spans="1:19" s="1" customFormat="1" x14ac:dyDescent="0.25">
      <c r="A23" s="19"/>
      <c r="B23" s="1" t="s">
        <v>41</v>
      </c>
      <c r="C23" s="1">
        <v>0.25</v>
      </c>
      <c r="D23" s="1" t="s">
        <v>42</v>
      </c>
      <c r="E23" s="1" t="s">
        <v>43</v>
      </c>
      <c r="F23" s="3">
        <v>640</v>
      </c>
      <c r="G23" s="1">
        <v>1</v>
      </c>
      <c r="H23" s="1">
        <v>0.75</v>
      </c>
      <c r="I23" s="1">
        <v>0</v>
      </c>
      <c r="J23" s="1" t="s">
        <v>44</v>
      </c>
      <c r="K23" s="1" t="s">
        <v>45</v>
      </c>
      <c r="L23" s="1">
        <v>320</v>
      </c>
      <c r="M23" s="1" t="s">
        <v>46</v>
      </c>
      <c r="N23" s="1" t="s">
        <v>47</v>
      </c>
      <c r="O23" s="1">
        <v>0.75</v>
      </c>
      <c r="P23" s="1">
        <f>0.75*0.75</f>
        <v>0.5625</v>
      </c>
      <c r="Q23" s="12">
        <f t="shared" ref="Q23" si="4">F23*G23*H23</f>
        <v>480</v>
      </c>
      <c r="R23" s="2">
        <f t="shared" ref="R23" si="5">1-C23-I23</f>
        <v>0.75</v>
      </c>
      <c r="S23" s="17">
        <f t="shared" ref="S23" si="6">Q23*R23</f>
        <v>360</v>
      </c>
    </row>
    <row r="24" spans="1:19" s="1" customFormat="1" x14ac:dyDescent="0.25">
      <c r="Q24" s="17"/>
      <c r="S24" s="17"/>
    </row>
    <row r="25" spans="1:19" s="1" customFormat="1" x14ac:dyDescent="0.25">
      <c r="Q25" s="17"/>
      <c r="S25" s="17"/>
    </row>
    <row r="26" spans="1:19" s="1" customFormat="1" x14ac:dyDescent="0.25">
      <c r="Q26" s="17"/>
      <c r="S26" s="17"/>
    </row>
    <row r="27" spans="1:19" s="1" customFormat="1" x14ac:dyDescent="0.25">
      <c r="Q27" s="17"/>
      <c r="S27" s="17"/>
    </row>
    <row r="28" spans="1:19" s="1" customFormat="1" x14ac:dyDescent="0.25">
      <c r="Q28" s="17"/>
      <c r="S28" s="17"/>
    </row>
    <row r="29" spans="1:19" s="1" customFormat="1" x14ac:dyDescent="0.25">
      <c r="Q29" s="17"/>
      <c r="S29" s="17"/>
    </row>
    <row r="30" spans="1:19" s="1" customFormat="1" x14ac:dyDescent="0.25">
      <c r="Q30" s="17"/>
      <c r="S30" s="17"/>
    </row>
    <row r="31" spans="1:19" s="1" customFormat="1" x14ac:dyDescent="0.25">
      <c r="Q31" s="17"/>
      <c r="S31" s="17"/>
    </row>
  </sheetData>
  <autoFilter ref="A7:S23" xr:uid="{4DB0347E-CB25-4FDA-85C9-412A204D4F8D}"/>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4528-E0E2-45D3-BE9D-90930FFB01BE}">
  <sheetPr>
    <tabColor theme="5" tint="0.59999389629810485"/>
  </sheetPr>
  <dimension ref="A1:S15"/>
  <sheetViews>
    <sheetView zoomScale="160" zoomScaleNormal="160" workbookViewId="0">
      <selection activeCell="J10" sqref="J10:K13"/>
    </sheetView>
  </sheetViews>
  <sheetFormatPr defaultRowHeight="15" x14ac:dyDescent="0.25"/>
  <cols>
    <col min="1" max="1" width="11.28515625" bestFit="1" customWidth="1"/>
    <col min="2" max="2" width="9.42578125" bestFit="1" customWidth="1"/>
    <col min="3" max="3" width="9.28515625" customWidth="1"/>
    <col min="4" max="4" width="10.5703125" bestFit="1" customWidth="1"/>
    <col min="5" max="5" width="12.7109375" bestFit="1" customWidth="1"/>
    <col min="6" max="7" width="15.85546875" style="4" bestFit="1" customWidth="1"/>
    <col min="8" max="8" width="12.7109375" bestFit="1" customWidth="1"/>
    <col min="9" max="9" width="13" customWidth="1"/>
    <col min="10" max="11" width="11.85546875" customWidth="1"/>
    <col min="12" max="12" width="26" bestFit="1" customWidth="1"/>
  </cols>
  <sheetData>
    <row r="1" spans="1:19" x14ac:dyDescent="0.25">
      <c r="A1" s="10"/>
      <c r="B1" s="10"/>
      <c r="C1" s="10"/>
      <c r="D1" s="10"/>
      <c r="E1" s="10"/>
      <c r="F1" s="10"/>
      <c r="G1" s="10"/>
      <c r="H1" s="10"/>
      <c r="I1" s="10"/>
      <c r="J1" s="53" t="s">
        <v>75</v>
      </c>
      <c r="K1" s="53"/>
      <c r="Q1" s="15"/>
      <c r="S1" s="15"/>
    </row>
    <row r="2" spans="1:19" x14ac:dyDescent="0.25">
      <c r="A2" s="10"/>
      <c r="B2" s="10"/>
      <c r="C2" s="10"/>
      <c r="D2" s="10"/>
      <c r="E2" s="10"/>
      <c r="F2" s="10"/>
      <c r="G2" s="10"/>
      <c r="H2" s="10"/>
      <c r="I2" s="10"/>
      <c r="J2" s="53"/>
      <c r="K2" s="53"/>
      <c r="Q2" s="15"/>
      <c r="S2" s="15"/>
    </row>
    <row r="3" spans="1:19" x14ac:dyDescent="0.25">
      <c r="A3" s="10"/>
      <c r="B3" s="10"/>
      <c r="C3" s="10"/>
      <c r="D3" s="10"/>
      <c r="E3" s="10"/>
      <c r="F3" s="10"/>
      <c r="G3" s="10"/>
      <c r="H3" s="10"/>
      <c r="I3" s="10"/>
      <c r="J3" s="53"/>
      <c r="K3" s="53"/>
      <c r="Q3" s="15"/>
      <c r="S3" s="15"/>
    </row>
    <row r="4" spans="1:19" x14ac:dyDescent="0.25">
      <c r="A4" s="11" t="s">
        <v>54</v>
      </c>
      <c r="B4" s="10"/>
      <c r="C4" s="10"/>
      <c r="D4" s="10"/>
      <c r="E4" s="10"/>
      <c r="F4" s="10"/>
      <c r="G4" s="10"/>
      <c r="H4" s="10"/>
      <c r="I4" s="10"/>
      <c r="J4" s="53"/>
      <c r="K4" s="53"/>
      <c r="Q4" s="15"/>
      <c r="S4" s="15"/>
    </row>
    <row r="5" spans="1:19" x14ac:dyDescent="0.25">
      <c r="A5" s="11" t="s">
        <v>72</v>
      </c>
      <c r="B5" s="10"/>
      <c r="C5" s="10"/>
      <c r="D5" s="10"/>
      <c r="E5" s="10"/>
      <c r="F5" s="10"/>
      <c r="G5" s="10"/>
      <c r="H5" s="10"/>
      <c r="I5" s="10"/>
      <c r="J5" s="53"/>
      <c r="K5" s="53"/>
      <c r="Q5" s="16"/>
      <c r="R5" s="14"/>
      <c r="S5" s="18"/>
    </row>
    <row r="6" spans="1:19" ht="15.75" thickBot="1" x14ac:dyDescent="0.3">
      <c r="A6" s="11"/>
      <c r="B6" s="10"/>
      <c r="C6" s="10"/>
      <c r="D6" s="10"/>
      <c r="E6" s="10"/>
      <c r="F6" s="10"/>
      <c r="G6" s="10"/>
      <c r="H6" s="10"/>
      <c r="I6" s="10"/>
      <c r="J6" s="49"/>
      <c r="K6" s="49"/>
      <c r="Q6" s="16"/>
      <c r="R6" s="14"/>
      <c r="S6" s="18"/>
    </row>
    <row r="7" spans="1:19" x14ac:dyDescent="0.25">
      <c r="A7" s="33" t="s">
        <v>71</v>
      </c>
      <c r="B7" s="34"/>
      <c r="C7" s="34"/>
      <c r="D7" s="34"/>
      <c r="E7" s="34"/>
      <c r="F7" s="35"/>
      <c r="G7" s="36"/>
      <c r="H7" s="33" t="s">
        <v>70</v>
      </c>
      <c r="I7" s="34"/>
      <c r="J7" s="34"/>
      <c r="K7" s="37"/>
    </row>
    <row r="8" spans="1:19" ht="30" x14ac:dyDescent="0.25">
      <c r="A8" s="5" t="s">
        <v>17</v>
      </c>
      <c r="B8" s="8" t="s">
        <v>1</v>
      </c>
      <c r="C8" s="46" t="s">
        <v>13</v>
      </c>
      <c r="D8" s="8" t="s">
        <v>48</v>
      </c>
      <c r="E8" s="8" t="s">
        <v>49</v>
      </c>
      <c r="F8" s="8" t="s">
        <v>52</v>
      </c>
      <c r="G8" s="8" t="s">
        <v>53</v>
      </c>
      <c r="H8" s="9" t="s">
        <v>51</v>
      </c>
      <c r="I8" s="9" t="s">
        <v>50</v>
      </c>
      <c r="J8" s="9" t="s">
        <v>39</v>
      </c>
      <c r="K8" s="9" t="s">
        <v>40</v>
      </c>
    </row>
    <row r="9" spans="1:19" ht="45" hidden="1" x14ac:dyDescent="0.25">
      <c r="F9" s="4" t="s">
        <v>73</v>
      </c>
      <c r="G9" s="4" t="s">
        <v>74</v>
      </c>
      <c r="H9" s="5" t="s">
        <v>37</v>
      </c>
      <c r="I9" s="5" t="s">
        <v>38</v>
      </c>
      <c r="J9" s="5" t="s">
        <v>39</v>
      </c>
      <c r="K9" s="5" t="s">
        <v>40</v>
      </c>
    </row>
    <row r="10" spans="1:19" x14ac:dyDescent="0.25">
      <c r="A10" t="s">
        <v>44</v>
      </c>
      <c r="B10">
        <v>320</v>
      </c>
      <c r="C10" s="47" t="s">
        <v>47</v>
      </c>
      <c r="D10">
        <v>0.75</v>
      </c>
      <c r="E10">
        <v>0.5625</v>
      </c>
      <c r="F10" s="6">
        <v>480</v>
      </c>
      <c r="G10" s="6">
        <v>360</v>
      </c>
      <c r="H10" s="7">
        <f>F10/B10</f>
        <v>1.5</v>
      </c>
      <c r="I10" s="7">
        <f>G10/B10</f>
        <v>1.125</v>
      </c>
      <c r="J10" s="19">
        <f>D10-H10</f>
        <v>-0.75</v>
      </c>
      <c r="K10" s="19">
        <f t="shared" ref="J10:K12" si="0">E10-I10</f>
        <v>-0.5625</v>
      </c>
    </row>
    <row r="11" spans="1:19" x14ac:dyDescent="0.25">
      <c r="A11" t="s">
        <v>33</v>
      </c>
      <c r="B11">
        <v>1280</v>
      </c>
      <c r="C11" s="47" t="s">
        <v>34</v>
      </c>
      <c r="D11">
        <v>1</v>
      </c>
      <c r="E11">
        <v>0.75</v>
      </c>
      <c r="F11" s="6">
        <v>1280</v>
      </c>
      <c r="G11" s="6">
        <v>1002.6666666666665</v>
      </c>
      <c r="H11" s="7">
        <f t="shared" ref="H11:H12" si="1">F11/B11</f>
        <v>1</v>
      </c>
      <c r="I11" s="7">
        <f t="shared" ref="I11:I12" si="2">G11/B11</f>
        <v>0.78333333333333321</v>
      </c>
      <c r="J11" s="7">
        <f>D11-H11</f>
        <v>0</v>
      </c>
      <c r="K11" s="20">
        <f t="shared" si="0"/>
        <v>-3.3333333333333215E-2</v>
      </c>
    </row>
    <row r="12" spans="1:19" x14ac:dyDescent="0.25">
      <c r="A12" t="s">
        <v>5</v>
      </c>
      <c r="B12">
        <v>1285.1600000000001</v>
      </c>
      <c r="C12" s="47" t="s">
        <v>6</v>
      </c>
      <c r="D12">
        <v>0.738865199663855</v>
      </c>
      <c r="E12">
        <v>0.56220237168912801</v>
      </c>
      <c r="F12" s="6">
        <v>1002.8266666666666</v>
      </c>
      <c r="G12" s="6">
        <v>762.46999999999991</v>
      </c>
      <c r="H12" s="7">
        <f t="shared" si="1"/>
        <v>0.7803126977704461</v>
      </c>
      <c r="I12" s="7">
        <f t="shared" si="2"/>
        <v>0.5932879952690715</v>
      </c>
      <c r="J12" s="21">
        <f t="shared" si="0"/>
        <v>-4.1447498106591096E-2</v>
      </c>
      <c r="K12" s="21">
        <f t="shared" si="0"/>
        <v>-3.1085623579943489E-2</v>
      </c>
    </row>
    <row r="13" spans="1:19" x14ac:dyDescent="0.25">
      <c r="A13" t="s">
        <v>5</v>
      </c>
      <c r="B13">
        <v>1285.1600000000001</v>
      </c>
      <c r="C13" s="47" t="s">
        <v>28</v>
      </c>
      <c r="D13">
        <v>0.738865199663855</v>
      </c>
      <c r="E13">
        <v>0.56220237168912801</v>
      </c>
      <c r="F13" s="6">
        <v>1002.8266666666666</v>
      </c>
      <c r="G13" s="6">
        <v>762.46999999999991</v>
      </c>
      <c r="H13" s="7">
        <f t="shared" ref="H13" si="3">F13/B13</f>
        <v>0.7803126977704461</v>
      </c>
      <c r="I13" s="7">
        <f t="shared" ref="I13" si="4">G13/B13</f>
        <v>0.5932879952690715</v>
      </c>
      <c r="J13" s="21">
        <f t="shared" ref="J13" si="5">D13-H13</f>
        <v>-4.1447498106591096E-2</v>
      </c>
      <c r="K13" s="21">
        <f t="shared" ref="K13" si="6">E13-I13</f>
        <v>-3.1085623579943489E-2</v>
      </c>
    </row>
    <row r="14" spans="1:19" hidden="1" x14ac:dyDescent="0.25">
      <c r="A14" t="s">
        <v>27</v>
      </c>
      <c r="B14" t="s">
        <v>27</v>
      </c>
      <c r="C14" t="s">
        <v>27</v>
      </c>
      <c r="D14" t="s">
        <v>27</v>
      </c>
      <c r="E14" t="s">
        <v>27</v>
      </c>
      <c r="F14" s="6"/>
      <c r="G14" s="6"/>
    </row>
    <row r="15" spans="1:19" x14ac:dyDescent="0.25">
      <c r="F15"/>
      <c r="G15"/>
    </row>
  </sheetData>
  <mergeCells count="1">
    <mergeCell ref="J1:K5"/>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3AF0E-92BC-431E-81AF-4EBA9950AD7A}">
  <sheetPr>
    <tabColor theme="9" tint="0.59999389629810485"/>
  </sheetPr>
  <dimension ref="A1:S153"/>
  <sheetViews>
    <sheetView workbookViewId="0">
      <pane xSplit="5" ySplit="7" topLeftCell="F8" activePane="bottomRight" state="frozen"/>
      <selection activeCell="C7" sqref="C7:C12"/>
      <selection pane="topRight" activeCell="C7" sqref="C7:C12"/>
      <selection pane="bottomLeft" activeCell="C7" sqref="C7:C12"/>
      <selection pane="bottomRight" activeCell="K8" sqref="K8"/>
    </sheetView>
  </sheetViews>
  <sheetFormatPr defaultRowHeight="15" x14ac:dyDescent="0.25"/>
  <cols>
    <col min="2" max="2" width="8.28515625" bestFit="1" customWidth="1"/>
    <col min="3" max="3" width="7.7109375" bestFit="1" customWidth="1"/>
    <col min="4" max="4" width="12.42578125" bestFit="1" customWidth="1"/>
    <col min="5" max="5" width="21.140625" bestFit="1" customWidth="1"/>
    <col min="6" max="6" width="7" bestFit="1" customWidth="1"/>
    <col min="7" max="7" width="8.140625" bestFit="1" customWidth="1"/>
    <col min="8" max="8" width="12.42578125" bestFit="1" customWidth="1"/>
    <col min="9" max="9" width="8.42578125" bestFit="1" customWidth="1"/>
    <col min="10" max="10" width="7" bestFit="1" customWidth="1"/>
    <col min="11" max="11" width="11.140625" bestFit="1" customWidth="1"/>
    <col min="12" max="12" width="8" bestFit="1" customWidth="1"/>
    <col min="13" max="13" width="24.85546875" customWidth="1"/>
    <col min="14" max="14" width="9.85546875" bestFit="1" customWidth="1"/>
    <col min="15" max="16" width="16.5703125" bestFit="1" customWidth="1"/>
    <col min="17" max="17" width="14.28515625" style="15" bestFit="1" customWidth="1"/>
    <col min="18" max="18" width="14.5703125" bestFit="1" customWidth="1"/>
    <col min="19" max="19" width="14.28515625" style="15" bestFit="1" customWidth="1"/>
  </cols>
  <sheetData>
    <row r="1" spans="1:19" x14ac:dyDescent="0.25">
      <c r="A1" s="10"/>
      <c r="B1" s="10"/>
      <c r="C1" s="10"/>
      <c r="D1" s="10"/>
      <c r="E1" s="10"/>
    </row>
    <row r="2" spans="1:19" x14ac:dyDescent="0.25">
      <c r="A2" s="10"/>
      <c r="B2" s="10"/>
      <c r="C2" s="10"/>
      <c r="D2" s="10"/>
      <c r="E2" s="10"/>
    </row>
    <row r="3" spans="1:19" x14ac:dyDescent="0.25">
      <c r="A3" s="10"/>
      <c r="B3" s="10"/>
      <c r="C3" s="10"/>
      <c r="D3" s="10"/>
      <c r="E3" s="10"/>
    </row>
    <row r="4" spans="1:19" x14ac:dyDescent="0.25">
      <c r="A4" s="11" t="s">
        <v>54</v>
      </c>
      <c r="B4" s="10"/>
      <c r="C4" s="10"/>
      <c r="D4" s="10"/>
      <c r="E4" s="10"/>
    </row>
    <row r="5" spans="1:19" x14ac:dyDescent="0.25">
      <c r="A5" s="11" t="s">
        <v>72</v>
      </c>
      <c r="B5" s="10"/>
      <c r="C5" s="10"/>
      <c r="D5" s="10"/>
      <c r="E5" s="10"/>
      <c r="Q5" s="16"/>
      <c r="R5" s="14"/>
      <c r="S5" s="18"/>
    </row>
    <row r="6" spans="1:19" ht="15.75" thickBot="1" x14ac:dyDescent="0.3">
      <c r="A6" s="11"/>
      <c r="B6" s="10"/>
      <c r="C6" s="10"/>
      <c r="D6" s="10"/>
      <c r="E6" s="10"/>
      <c r="Q6" s="22" t="s">
        <v>56</v>
      </c>
      <c r="R6" s="23"/>
      <c r="S6" s="24"/>
    </row>
    <row r="7" spans="1:19" s="25" customFormat="1" ht="45.75" thickBot="1" x14ac:dyDescent="0.3">
      <c r="A7" s="26" t="s">
        <v>58</v>
      </c>
      <c r="B7" s="27" t="s">
        <v>10</v>
      </c>
      <c r="C7" s="28" t="s">
        <v>12</v>
      </c>
      <c r="D7" s="29" t="s">
        <v>11</v>
      </c>
      <c r="E7" s="29" t="s">
        <v>15</v>
      </c>
      <c r="F7" s="28" t="s">
        <v>9</v>
      </c>
      <c r="G7" s="28" t="s">
        <v>7</v>
      </c>
      <c r="H7" s="28" t="s">
        <v>61</v>
      </c>
      <c r="I7" s="28" t="s">
        <v>36</v>
      </c>
      <c r="J7" s="29" t="s">
        <v>17</v>
      </c>
      <c r="K7" s="29" t="s">
        <v>0</v>
      </c>
      <c r="L7" s="28" t="s">
        <v>1</v>
      </c>
      <c r="M7" s="28" t="s">
        <v>14</v>
      </c>
      <c r="N7" s="28" t="s">
        <v>13</v>
      </c>
      <c r="O7" s="28" t="s">
        <v>59</v>
      </c>
      <c r="P7" s="28" t="s">
        <v>60</v>
      </c>
      <c r="Q7" s="30" t="s">
        <v>62</v>
      </c>
      <c r="R7" s="31" t="s">
        <v>35</v>
      </c>
      <c r="S7" s="32" t="s">
        <v>63</v>
      </c>
    </row>
    <row r="8" spans="1:19" s="1" customFormat="1" ht="75" x14ac:dyDescent="0.25">
      <c r="A8" s="21"/>
      <c r="B8" s="1" t="s">
        <v>2</v>
      </c>
      <c r="C8" s="1">
        <v>0.125</v>
      </c>
      <c r="D8" s="1" t="s">
        <v>3</v>
      </c>
      <c r="E8" s="2" t="s">
        <v>25</v>
      </c>
      <c r="F8" s="1">
        <v>160</v>
      </c>
      <c r="G8" s="1">
        <v>0.75</v>
      </c>
      <c r="H8" s="1">
        <v>0.9</v>
      </c>
      <c r="I8" s="1">
        <v>0.05</v>
      </c>
      <c r="J8" s="1" t="s">
        <v>5</v>
      </c>
      <c r="K8" s="1" t="s">
        <v>8</v>
      </c>
      <c r="L8" s="1">
        <v>1285.1600000000001</v>
      </c>
      <c r="M8" s="2" t="s">
        <v>16</v>
      </c>
      <c r="N8" s="2" t="s">
        <v>6</v>
      </c>
      <c r="O8" s="2">
        <v>0.738865199663855</v>
      </c>
      <c r="P8" s="2">
        <v>0.56220237168912801</v>
      </c>
      <c r="Q8" s="12">
        <f>F8*G8*H8</f>
        <v>108</v>
      </c>
      <c r="R8" s="2">
        <f>1-C8-I8</f>
        <v>0.82499999999999996</v>
      </c>
      <c r="S8" s="17">
        <f>Q8*R8</f>
        <v>89.1</v>
      </c>
    </row>
    <row r="9" spans="1:19" s="1" customFormat="1" ht="75" x14ac:dyDescent="0.25">
      <c r="A9" s="21"/>
      <c r="B9" s="1" t="s">
        <v>4</v>
      </c>
      <c r="C9" s="1">
        <v>0.125</v>
      </c>
      <c r="D9" s="1" t="s">
        <v>3</v>
      </c>
      <c r="E9" s="2" t="s">
        <v>25</v>
      </c>
      <c r="F9" s="1">
        <v>160</v>
      </c>
      <c r="G9" s="1">
        <v>0.25</v>
      </c>
      <c r="H9" s="1">
        <v>0.9</v>
      </c>
      <c r="I9" s="1">
        <v>6.25E-2</v>
      </c>
      <c r="J9" s="1" t="s">
        <v>5</v>
      </c>
      <c r="K9" s="1" t="s">
        <v>8</v>
      </c>
      <c r="L9" s="1">
        <v>1285.1600000000001</v>
      </c>
      <c r="M9" s="2" t="s">
        <v>16</v>
      </c>
      <c r="N9" s="2" t="s">
        <v>6</v>
      </c>
      <c r="O9" s="2">
        <v>0.738865199663855</v>
      </c>
      <c r="P9" s="2">
        <v>0.56220237168912801</v>
      </c>
      <c r="Q9" s="12">
        <f t="shared" ref="Q9:Q22" si="0">F9*G9*H9</f>
        <v>36</v>
      </c>
      <c r="R9" s="2">
        <f t="shared" ref="R9:R23" si="1">1-C9-I9</f>
        <v>0.8125</v>
      </c>
      <c r="S9" s="17">
        <f t="shared" ref="S9:S23" si="2">Q9*R9</f>
        <v>29.25</v>
      </c>
    </row>
    <row r="10" spans="1:19" s="1" customFormat="1" ht="75" x14ac:dyDescent="0.25">
      <c r="A10" s="21"/>
      <c r="B10" s="1" t="s">
        <v>18</v>
      </c>
      <c r="C10" s="1">
        <v>0.2</v>
      </c>
      <c r="D10" s="1" t="s">
        <v>19</v>
      </c>
      <c r="E10" s="2" t="s">
        <v>24</v>
      </c>
      <c r="F10" s="1">
        <v>485.96</v>
      </c>
      <c r="G10" s="1">
        <v>1</v>
      </c>
      <c r="H10" s="1">
        <v>1</v>
      </c>
      <c r="I10" s="1">
        <v>0.05</v>
      </c>
      <c r="J10" s="1" t="s">
        <v>5</v>
      </c>
      <c r="K10" s="1" t="s">
        <v>8</v>
      </c>
      <c r="L10" s="1">
        <v>1285.1600000000001</v>
      </c>
      <c r="M10" s="2" t="s">
        <v>16</v>
      </c>
      <c r="N10" s="2" t="s">
        <v>6</v>
      </c>
      <c r="O10" s="2">
        <v>0.738865199663855</v>
      </c>
      <c r="P10" s="2">
        <v>0.56220237168912801</v>
      </c>
      <c r="Q10" s="12">
        <f t="shared" si="0"/>
        <v>485.96</v>
      </c>
      <c r="R10" s="2">
        <f t="shared" si="1"/>
        <v>0.75</v>
      </c>
      <c r="S10" s="17">
        <f t="shared" si="2"/>
        <v>364.46999999999997</v>
      </c>
    </row>
    <row r="11" spans="1:19" s="1" customFormat="1" ht="75" x14ac:dyDescent="0.25">
      <c r="A11" s="21"/>
      <c r="B11" s="1" t="s">
        <v>20</v>
      </c>
      <c r="C11" s="1">
        <v>0.1875</v>
      </c>
      <c r="D11" s="1" t="s">
        <v>23</v>
      </c>
      <c r="E11" s="2" t="s">
        <v>26</v>
      </c>
      <c r="F11" s="1">
        <v>639.20000000000005</v>
      </c>
      <c r="G11" s="1">
        <f>1/3</f>
        <v>0.33333333333333331</v>
      </c>
      <c r="H11" s="1">
        <v>0.5</v>
      </c>
      <c r="I11" s="1">
        <f>0.25-C11</f>
        <v>6.25E-2</v>
      </c>
      <c r="J11" s="1" t="s">
        <v>5</v>
      </c>
      <c r="K11" s="1" t="s">
        <v>8</v>
      </c>
      <c r="L11" s="1">
        <v>1285.1600000000001</v>
      </c>
      <c r="M11" s="2" t="s">
        <v>16</v>
      </c>
      <c r="N11" s="2" t="s">
        <v>6</v>
      </c>
      <c r="O11" s="2">
        <v>0.738865199663855</v>
      </c>
      <c r="P11" s="2">
        <v>0.56220237168912801</v>
      </c>
      <c r="Q11" s="12">
        <f t="shared" si="0"/>
        <v>106.53333333333333</v>
      </c>
      <c r="R11" s="2">
        <f t="shared" si="1"/>
        <v>0.75</v>
      </c>
      <c r="S11" s="17">
        <f t="shared" si="2"/>
        <v>79.900000000000006</v>
      </c>
    </row>
    <row r="12" spans="1:19" s="1" customFormat="1" ht="75" x14ac:dyDescent="0.25">
      <c r="A12" s="21"/>
      <c r="B12" s="1" t="s">
        <v>21</v>
      </c>
      <c r="C12" s="1">
        <v>0.125</v>
      </c>
      <c r="D12" s="1" t="s">
        <v>23</v>
      </c>
      <c r="E12" s="2" t="s">
        <v>26</v>
      </c>
      <c r="F12" s="1">
        <v>639.20000000000005</v>
      </c>
      <c r="G12" s="1">
        <f>1/3</f>
        <v>0.33333333333333331</v>
      </c>
      <c r="H12" s="1">
        <v>0.5</v>
      </c>
      <c r="I12" s="1">
        <f t="shared" ref="I12:I13" si="3">0.25-C12</f>
        <v>0.125</v>
      </c>
      <c r="J12" s="1" t="s">
        <v>5</v>
      </c>
      <c r="K12" s="1" t="s">
        <v>8</v>
      </c>
      <c r="L12" s="1">
        <v>1285.1600000000001</v>
      </c>
      <c r="M12" s="2" t="s">
        <v>16</v>
      </c>
      <c r="N12" s="2" t="s">
        <v>6</v>
      </c>
      <c r="O12" s="2">
        <v>0.738865199663855</v>
      </c>
      <c r="P12" s="2">
        <v>0.56220237168912801</v>
      </c>
      <c r="Q12" s="12">
        <f t="shared" si="0"/>
        <v>106.53333333333333</v>
      </c>
      <c r="R12" s="2">
        <f t="shared" si="1"/>
        <v>0.75</v>
      </c>
      <c r="S12" s="17">
        <f t="shared" si="2"/>
        <v>79.900000000000006</v>
      </c>
    </row>
    <row r="13" spans="1:19" s="1" customFormat="1" ht="75" x14ac:dyDescent="0.25">
      <c r="A13" s="21"/>
      <c r="B13" s="1" t="s">
        <v>22</v>
      </c>
      <c r="C13" s="1">
        <f>1/6</f>
        <v>0.16666666666666666</v>
      </c>
      <c r="D13" s="1" t="s">
        <v>23</v>
      </c>
      <c r="E13" s="2" t="s">
        <v>26</v>
      </c>
      <c r="F13" s="1">
        <v>639.20000000000005</v>
      </c>
      <c r="G13" s="3">
        <f>1/3</f>
        <v>0.33333333333333331</v>
      </c>
      <c r="H13" s="1">
        <v>0.5</v>
      </c>
      <c r="I13" s="1">
        <f t="shared" si="3"/>
        <v>8.3333333333333343E-2</v>
      </c>
      <c r="J13" s="1" t="s">
        <v>5</v>
      </c>
      <c r="K13" s="1" t="s">
        <v>8</v>
      </c>
      <c r="L13" s="1">
        <v>1285.1600000000001</v>
      </c>
      <c r="M13" s="2" t="s">
        <v>16</v>
      </c>
      <c r="N13" s="2" t="s">
        <v>6</v>
      </c>
      <c r="O13" s="2">
        <v>0.738865199663855</v>
      </c>
      <c r="P13" s="2">
        <v>0.56220237168912801</v>
      </c>
      <c r="Q13" s="12">
        <f t="shared" si="0"/>
        <v>106.53333333333333</v>
      </c>
      <c r="R13" s="2">
        <f t="shared" si="1"/>
        <v>0.75</v>
      </c>
      <c r="S13" s="17">
        <f t="shared" si="2"/>
        <v>79.900000000000006</v>
      </c>
    </row>
    <row r="14" spans="1:19" s="1" customFormat="1" ht="75" x14ac:dyDescent="0.25">
      <c r="A14" s="21"/>
      <c r="B14" s="1" t="s">
        <v>2</v>
      </c>
      <c r="C14" s="1">
        <v>0.125</v>
      </c>
      <c r="D14" s="1" t="s">
        <v>3</v>
      </c>
      <c r="E14" s="2" t="s">
        <v>25</v>
      </c>
      <c r="F14" s="1">
        <v>160</v>
      </c>
      <c r="G14" s="1">
        <v>0.75</v>
      </c>
      <c r="H14" s="1">
        <v>0.9</v>
      </c>
      <c r="I14" s="1">
        <v>0.05</v>
      </c>
      <c r="J14" s="1" t="s">
        <v>5</v>
      </c>
      <c r="K14" s="1" t="s">
        <v>8</v>
      </c>
      <c r="L14" s="1">
        <v>1285.1600000000001</v>
      </c>
      <c r="M14" s="2" t="s">
        <v>16</v>
      </c>
      <c r="N14" s="2" t="s">
        <v>28</v>
      </c>
      <c r="O14" s="2">
        <v>0.738865199663855</v>
      </c>
      <c r="P14" s="2">
        <v>0.56220237168912801</v>
      </c>
      <c r="Q14" s="12">
        <f t="shared" si="0"/>
        <v>108</v>
      </c>
      <c r="R14" s="2">
        <f t="shared" si="1"/>
        <v>0.82499999999999996</v>
      </c>
      <c r="S14" s="17">
        <f t="shared" si="2"/>
        <v>89.1</v>
      </c>
    </row>
    <row r="15" spans="1:19" s="1" customFormat="1" ht="75" x14ac:dyDescent="0.25">
      <c r="A15" s="21"/>
      <c r="B15" s="1" t="s">
        <v>4</v>
      </c>
      <c r="C15" s="1">
        <v>0.125</v>
      </c>
      <c r="D15" s="1" t="s">
        <v>3</v>
      </c>
      <c r="E15" s="2" t="s">
        <v>25</v>
      </c>
      <c r="F15" s="1">
        <v>160</v>
      </c>
      <c r="G15" s="1">
        <v>0.25</v>
      </c>
      <c r="H15" s="1">
        <v>0.9</v>
      </c>
      <c r="I15" s="1">
        <v>6.25E-2</v>
      </c>
      <c r="J15" s="1" t="s">
        <v>5</v>
      </c>
      <c r="K15" s="1" t="s">
        <v>8</v>
      </c>
      <c r="L15" s="1">
        <v>1285.1600000000001</v>
      </c>
      <c r="M15" s="2" t="s">
        <v>16</v>
      </c>
      <c r="N15" s="2" t="s">
        <v>28</v>
      </c>
      <c r="O15" s="2">
        <v>0.738865199663855</v>
      </c>
      <c r="P15" s="2">
        <v>0.56220237168912801</v>
      </c>
      <c r="Q15" s="12">
        <f t="shared" si="0"/>
        <v>36</v>
      </c>
      <c r="R15" s="2">
        <f t="shared" si="1"/>
        <v>0.8125</v>
      </c>
      <c r="S15" s="17">
        <f t="shared" si="2"/>
        <v>29.25</v>
      </c>
    </row>
    <row r="16" spans="1:19" s="1" customFormat="1" ht="75" x14ac:dyDescent="0.25">
      <c r="A16" s="21"/>
      <c r="B16" s="1" t="s">
        <v>18</v>
      </c>
      <c r="C16" s="1">
        <v>0.2</v>
      </c>
      <c r="D16" s="1" t="s">
        <v>19</v>
      </c>
      <c r="E16" s="2" t="s">
        <v>24</v>
      </c>
      <c r="F16" s="1">
        <v>485.96</v>
      </c>
      <c r="G16" s="1">
        <v>1</v>
      </c>
      <c r="H16" s="1">
        <v>1</v>
      </c>
      <c r="I16" s="1">
        <v>0.05</v>
      </c>
      <c r="J16" s="1" t="s">
        <v>5</v>
      </c>
      <c r="K16" s="1" t="s">
        <v>8</v>
      </c>
      <c r="L16" s="1">
        <v>1285.1600000000001</v>
      </c>
      <c r="M16" s="2" t="s">
        <v>16</v>
      </c>
      <c r="N16" s="2" t="s">
        <v>28</v>
      </c>
      <c r="O16" s="2">
        <v>0.738865199663855</v>
      </c>
      <c r="P16" s="2">
        <v>0.56220237168912801</v>
      </c>
      <c r="Q16" s="12">
        <f t="shared" si="0"/>
        <v>485.96</v>
      </c>
      <c r="R16" s="2">
        <f t="shared" si="1"/>
        <v>0.75</v>
      </c>
      <c r="S16" s="17">
        <f t="shared" si="2"/>
        <v>364.46999999999997</v>
      </c>
    </row>
    <row r="17" spans="1:19" s="1" customFormat="1" ht="75" x14ac:dyDescent="0.25">
      <c r="A17" s="21"/>
      <c r="B17" s="1" t="s">
        <v>20</v>
      </c>
      <c r="C17" s="1">
        <v>0.1875</v>
      </c>
      <c r="D17" s="1" t="s">
        <v>23</v>
      </c>
      <c r="E17" s="2" t="s">
        <v>26</v>
      </c>
      <c r="F17" s="1">
        <v>639.20000000000005</v>
      </c>
      <c r="G17" s="1">
        <v>0.33333333333333331</v>
      </c>
      <c r="H17" s="1">
        <v>0.5</v>
      </c>
      <c r="I17" s="1">
        <v>6.25E-2</v>
      </c>
      <c r="J17" s="1" t="s">
        <v>5</v>
      </c>
      <c r="K17" s="1" t="s">
        <v>8</v>
      </c>
      <c r="L17" s="1">
        <v>1285.1600000000001</v>
      </c>
      <c r="M17" s="2" t="s">
        <v>16</v>
      </c>
      <c r="N17" s="2" t="s">
        <v>28</v>
      </c>
      <c r="O17" s="2">
        <v>0.738865199663855</v>
      </c>
      <c r="P17" s="2">
        <v>0.56220237168912801</v>
      </c>
      <c r="Q17" s="12">
        <f t="shared" si="0"/>
        <v>106.53333333333333</v>
      </c>
      <c r="R17" s="2">
        <f t="shared" si="1"/>
        <v>0.75</v>
      </c>
      <c r="S17" s="17">
        <f t="shared" si="2"/>
        <v>79.900000000000006</v>
      </c>
    </row>
    <row r="18" spans="1:19" s="1" customFormat="1" ht="75" x14ac:dyDescent="0.25">
      <c r="A18" s="21"/>
      <c r="B18" s="1" t="s">
        <v>21</v>
      </c>
      <c r="C18" s="1">
        <v>0.125</v>
      </c>
      <c r="D18" s="1" t="s">
        <v>23</v>
      </c>
      <c r="E18" s="2" t="s">
        <v>26</v>
      </c>
      <c r="F18" s="1">
        <v>639.20000000000005</v>
      </c>
      <c r="G18" s="1">
        <v>0.33333333333333331</v>
      </c>
      <c r="H18" s="1">
        <v>0.5</v>
      </c>
      <c r="I18" s="1">
        <v>0.125</v>
      </c>
      <c r="J18" s="1" t="s">
        <v>5</v>
      </c>
      <c r="K18" s="1" t="s">
        <v>8</v>
      </c>
      <c r="L18" s="1">
        <v>1285.1600000000001</v>
      </c>
      <c r="M18" s="2" t="s">
        <v>16</v>
      </c>
      <c r="N18" s="2" t="s">
        <v>28</v>
      </c>
      <c r="O18" s="2">
        <v>0.738865199663855</v>
      </c>
      <c r="P18" s="2">
        <v>0.56220237168912801</v>
      </c>
      <c r="Q18" s="12">
        <f t="shared" si="0"/>
        <v>106.53333333333333</v>
      </c>
      <c r="R18" s="2">
        <f t="shared" si="1"/>
        <v>0.75</v>
      </c>
      <c r="S18" s="17">
        <f t="shared" si="2"/>
        <v>79.900000000000006</v>
      </c>
    </row>
    <row r="19" spans="1:19" s="1" customFormat="1" ht="75" x14ac:dyDescent="0.25">
      <c r="A19" s="21"/>
      <c r="B19" s="1" t="s">
        <v>22</v>
      </c>
      <c r="C19" s="1">
        <v>0.16666666666666666</v>
      </c>
      <c r="D19" s="1" t="s">
        <v>23</v>
      </c>
      <c r="E19" s="2" t="s">
        <v>26</v>
      </c>
      <c r="F19" s="1">
        <v>639.20000000000005</v>
      </c>
      <c r="G19" s="3">
        <f>1/3</f>
        <v>0.33333333333333331</v>
      </c>
      <c r="H19" s="1">
        <v>0.5</v>
      </c>
      <c r="I19" s="1">
        <v>8.3333333333333343E-2</v>
      </c>
      <c r="J19" s="1" t="s">
        <v>5</v>
      </c>
      <c r="K19" s="1" t="s">
        <v>8</v>
      </c>
      <c r="L19" s="1">
        <v>1285.1600000000001</v>
      </c>
      <c r="M19" s="2" t="s">
        <v>16</v>
      </c>
      <c r="N19" s="2" t="s">
        <v>28</v>
      </c>
      <c r="O19" s="2">
        <v>0.738865199663855</v>
      </c>
      <c r="P19" s="2">
        <v>0.56220237168912801</v>
      </c>
      <c r="Q19" s="12">
        <f>F19*G19*H19</f>
        <v>106.53333333333333</v>
      </c>
      <c r="R19" s="2">
        <f t="shared" si="1"/>
        <v>0.75</v>
      </c>
      <c r="S19" s="17">
        <f t="shared" si="2"/>
        <v>79.900000000000006</v>
      </c>
    </row>
    <row r="20" spans="1:19" s="1" customFormat="1" x14ac:dyDescent="0.25">
      <c r="A20" s="20"/>
      <c r="B20" s="1" t="s">
        <v>29</v>
      </c>
      <c r="C20" s="1">
        <v>0.25</v>
      </c>
      <c r="D20" s="1" t="s">
        <v>31</v>
      </c>
      <c r="E20" s="1" t="s">
        <v>32</v>
      </c>
      <c r="F20" s="1">
        <v>1280</v>
      </c>
      <c r="G20" s="1">
        <v>0.5</v>
      </c>
      <c r="H20" s="1">
        <v>1</v>
      </c>
      <c r="I20" s="3">
        <v>0.05</v>
      </c>
      <c r="J20" s="1" t="s">
        <v>33</v>
      </c>
      <c r="K20" s="1" t="s">
        <v>8</v>
      </c>
      <c r="L20" s="1">
        <v>1280</v>
      </c>
      <c r="M20" s="1" t="s">
        <v>32</v>
      </c>
      <c r="N20" s="1" t="s">
        <v>34</v>
      </c>
      <c r="O20" s="1">
        <v>1</v>
      </c>
      <c r="P20" s="1">
        <v>0.75</v>
      </c>
      <c r="Q20" s="12">
        <f t="shared" si="0"/>
        <v>640</v>
      </c>
      <c r="R20" s="2">
        <f t="shared" si="1"/>
        <v>0.7</v>
      </c>
      <c r="S20" s="17">
        <f t="shared" si="2"/>
        <v>448</v>
      </c>
    </row>
    <row r="21" spans="1:19" s="1" customFormat="1" x14ac:dyDescent="0.25">
      <c r="A21" s="20"/>
      <c r="B21" s="1" t="s">
        <v>30</v>
      </c>
      <c r="C21" s="1">
        <v>0.2</v>
      </c>
      <c r="D21" s="1" t="s">
        <v>31</v>
      </c>
      <c r="E21" s="1" t="s">
        <v>32</v>
      </c>
      <c r="F21" s="1">
        <v>1280</v>
      </c>
      <c r="G21" s="1">
        <f>0.5/3</f>
        <v>0.16666666666666666</v>
      </c>
      <c r="H21" s="1">
        <v>1</v>
      </c>
      <c r="I21" s="3">
        <v>0.05</v>
      </c>
      <c r="J21" s="1" t="s">
        <v>33</v>
      </c>
      <c r="K21" s="1" t="s">
        <v>8</v>
      </c>
      <c r="L21" s="1">
        <v>1280</v>
      </c>
      <c r="M21" s="1" t="s">
        <v>32</v>
      </c>
      <c r="N21" s="1" t="s">
        <v>34</v>
      </c>
      <c r="O21" s="1">
        <v>1</v>
      </c>
      <c r="P21" s="1">
        <v>0.75</v>
      </c>
      <c r="Q21" s="12">
        <f t="shared" si="0"/>
        <v>213.33333333333331</v>
      </c>
      <c r="R21" s="2">
        <f t="shared" si="1"/>
        <v>0.75</v>
      </c>
      <c r="S21" s="17">
        <f t="shared" si="2"/>
        <v>160</v>
      </c>
    </row>
    <row r="22" spans="1:19" s="1" customFormat="1" x14ac:dyDescent="0.25">
      <c r="A22" s="20"/>
      <c r="B22" s="1" t="s">
        <v>30</v>
      </c>
      <c r="C22" s="1">
        <v>0.125</v>
      </c>
      <c r="D22" s="1" t="s">
        <v>31</v>
      </c>
      <c r="E22" s="1" t="s">
        <v>32</v>
      </c>
      <c r="F22" s="1">
        <v>1280</v>
      </c>
      <c r="G22" s="1">
        <f>(0.5/3)*2</f>
        <v>0.33333333333333331</v>
      </c>
      <c r="H22" s="1">
        <v>1</v>
      </c>
      <c r="I22" s="1">
        <v>0.05</v>
      </c>
      <c r="J22" s="1" t="s">
        <v>33</v>
      </c>
      <c r="K22" s="1" t="s">
        <v>8</v>
      </c>
      <c r="L22" s="1">
        <v>1280</v>
      </c>
      <c r="M22" s="1" t="s">
        <v>32</v>
      </c>
      <c r="N22" s="1" t="s">
        <v>34</v>
      </c>
      <c r="O22" s="1">
        <v>1</v>
      </c>
      <c r="P22" s="1">
        <v>0.75</v>
      </c>
      <c r="Q22" s="12">
        <f t="shared" si="0"/>
        <v>426.66666666666663</v>
      </c>
      <c r="R22" s="2">
        <f t="shared" si="1"/>
        <v>0.82499999999999996</v>
      </c>
      <c r="S22" s="17">
        <f t="shared" si="2"/>
        <v>351.99999999999994</v>
      </c>
    </row>
    <row r="23" spans="1:19" s="1" customFormat="1" x14ac:dyDescent="0.25">
      <c r="A23" s="19"/>
      <c r="B23" s="1" t="s">
        <v>41</v>
      </c>
      <c r="C23" s="1">
        <v>0.25</v>
      </c>
      <c r="D23" s="3" t="s">
        <v>64</v>
      </c>
      <c r="E23" s="1" t="s">
        <v>66</v>
      </c>
      <c r="F23" s="3">
        <v>320</v>
      </c>
      <c r="G23" s="1">
        <v>1</v>
      </c>
      <c r="H23" s="1">
        <v>0.75</v>
      </c>
      <c r="I23" s="1">
        <v>0</v>
      </c>
      <c r="J23" s="1" t="s">
        <v>44</v>
      </c>
      <c r="K23" s="1" t="s">
        <v>45</v>
      </c>
      <c r="L23" s="1">
        <v>320</v>
      </c>
      <c r="M23" s="1" t="s">
        <v>46</v>
      </c>
      <c r="N23" s="1" t="s">
        <v>47</v>
      </c>
      <c r="O23" s="1">
        <v>0.75</v>
      </c>
      <c r="P23" s="1">
        <f>0.75*0.75</f>
        <v>0.5625</v>
      </c>
      <c r="Q23" s="12">
        <f>F23*G23*H23</f>
        <v>240</v>
      </c>
      <c r="R23" s="2">
        <f t="shared" si="1"/>
        <v>0.75</v>
      </c>
      <c r="S23" s="17">
        <f t="shared" si="2"/>
        <v>180</v>
      </c>
    </row>
    <row r="24" spans="1:19" s="1" customFormat="1" x14ac:dyDescent="0.25">
      <c r="A24" s="19"/>
      <c r="B24" s="1" t="s">
        <v>41</v>
      </c>
      <c r="C24" s="1">
        <v>0.25</v>
      </c>
      <c r="D24" s="3" t="s">
        <v>65</v>
      </c>
      <c r="E24" s="1" t="s">
        <v>67</v>
      </c>
      <c r="F24" s="3">
        <v>320</v>
      </c>
      <c r="G24" s="1">
        <v>1</v>
      </c>
      <c r="H24" s="1">
        <v>0.75</v>
      </c>
      <c r="I24" s="1">
        <v>0</v>
      </c>
      <c r="J24" s="1" t="s">
        <v>68</v>
      </c>
      <c r="K24" s="1" t="s">
        <v>68</v>
      </c>
      <c r="L24" s="1">
        <v>320</v>
      </c>
      <c r="M24" s="1" t="s">
        <v>69</v>
      </c>
      <c r="Q24" s="12">
        <f>F24*G24*H24</f>
        <v>240</v>
      </c>
      <c r="R24" s="2">
        <f t="shared" ref="R24" si="4">1-C24-I24</f>
        <v>0.75</v>
      </c>
      <c r="S24" s="17">
        <f t="shared" ref="S24" si="5">Q24*R24</f>
        <v>180</v>
      </c>
    </row>
    <row r="25" spans="1:19" s="1" customFormat="1" x14ac:dyDescent="0.25">
      <c r="Q25" s="17"/>
      <c r="S25" s="17"/>
    </row>
    <row r="26" spans="1:19" s="1" customFormat="1" x14ac:dyDescent="0.25">
      <c r="Q26" s="17"/>
      <c r="S26" s="17"/>
    </row>
    <row r="27" spans="1:19" s="1" customFormat="1" x14ac:dyDescent="0.25">
      <c r="Q27" s="17"/>
      <c r="S27" s="17"/>
    </row>
    <row r="28" spans="1:19" s="1" customFormat="1" x14ac:dyDescent="0.25">
      <c r="Q28" s="17"/>
      <c r="S28" s="17"/>
    </row>
    <row r="29" spans="1:19" s="1" customFormat="1" x14ac:dyDescent="0.25">
      <c r="Q29" s="17"/>
      <c r="S29" s="17"/>
    </row>
    <row r="30" spans="1:19" s="1" customFormat="1" x14ac:dyDescent="0.25">
      <c r="Q30" s="17"/>
      <c r="S30" s="17"/>
    </row>
    <row r="31" spans="1:19" s="1" customFormat="1" x14ac:dyDescent="0.25">
      <c r="Q31" s="17"/>
      <c r="S31" s="17"/>
    </row>
    <row r="32" spans="1:19" s="1" customFormat="1" x14ac:dyDescent="0.25">
      <c r="Q32" s="17"/>
      <c r="S32" s="17"/>
    </row>
    <row r="33" spans="17:19" s="1" customFormat="1" x14ac:dyDescent="0.25">
      <c r="Q33" s="17"/>
      <c r="S33" s="17"/>
    </row>
    <row r="34" spans="17:19" s="1" customFormat="1" x14ac:dyDescent="0.25">
      <c r="Q34" s="17"/>
      <c r="S34" s="17"/>
    </row>
    <row r="35" spans="17:19" s="1" customFormat="1" x14ac:dyDescent="0.25">
      <c r="Q35" s="17"/>
      <c r="S35" s="17"/>
    </row>
    <row r="36" spans="17:19" s="1" customFormat="1" x14ac:dyDescent="0.25">
      <c r="Q36" s="17"/>
      <c r="S36" s="17"/>
    </row>
    <row r="37" spans="17:19" s="1" customFormat="1" x14ac:dyDescent="0.25">
      <c r="Q37" s="17"/>
      <c r="S37" s="17"/>
    </row>
    <row r="38" spans="17:19" s="1" customFormat="1" x14ac:dyDescent="0.25">
      <c r="Q38" s="17"/>
      <c r="S38" s="17"/>
    </row>
    <row r="39" spans="17:19" s="1" customFormat="1" x14ac:dyDescent="0.25">
      <c r="Q39" s="17"/>
      <c r="S39" s="17"/>
    </row>
    <row r="40" spans="17:19" s="1" customFormat="1" x14ac:dyDescent="0.25">
      <c r="Q40" s="17"/>
      <c r="S40" s="17"/>
    </row>
    <row r="41" spans="17:19" s="1" customFormat="1" x14ac:dyDescent="0.25">
      <c r="Q41" s="17"/>
      <c r="S41" s="17"/>
    </row>
    <row r="42" spans="17:19" s="1" customFormat="1" x14ac:dyDescent="0.25">
      <c r="Q42" s="17"/>
      <c r="S42" s="17"/>
    </row>
    <row r="43" spans="17:19" s="1" customFormat="1" x14ac:dyDescent="0.25">
      <c r="Q43" s="17"/>
      <c r="S43" s="17"/>
    </row>
    <row r="44" spans="17:19" s="1" customFormat="1" x14ac:dyDescent="0.25">
      <c r="Q44" s="17"/>
      <c r="S44" s="17"/>
    </row>
    <row r="45" spans="17:19" s="1" customFormat="1" x14ac:dyDescent="0.25">
      <c r="Q45" s="17"/>
      <c r="S45" s="17"/>
    </row>
    <row r="46" spans="17:19" s="1" customFormat="1" x14ac:dyDescent="0.25">
      <c r="Q46" s="17"/>
      <c r="S46" s="17"/>
    </row>
    <row r="47" spans="17:19" s="1" customFormat="1" x14ac:dyDescent="0.25">
      <c r="Q47" s="17"/>
      <c r="S47" s="17"/>
    </row>
    <row r="48" spans="17:19" s="1" customFormat="1" x14ac:dyDescent="0.25">
      <c r="Q48" s="17"/>
      <c r="S48" s="17"/>
    </row>
    <row r="49" spans="17:19" s="1" customFormat="1" x14ac:dyDescent="0.25">
      <c r="Q49" s="17"/>
      <c r="S49" s="17"/>
    </row>
    <row r="50" spans="17:19" s="1" customFormat="1" x14ac:dyDescent="0.25">
      <c r="Q50" s="17"/>
      <c r="S50" s="17"/>
    </row>
    <row r="51" spans="17:19" s="1" customFormat="1" x14ac:dyDescent="0.25">
      <c r="Q51" s="17"/>
      <c r="S51" s="17"/>
    </row>
    <row r="52" spans="17:19" s="1" customFormat="1" x14ac:dyDescent="0.25">
      <c r="Q52" s="17"/>
      <c r="S52" s="17"/>
    </row>
    <row r="53" spans="17:19" s="1" customFormat="1" x14ac:dyDescent="0.25">
      <c r="Q53" s="17"/>
      <c r="S53" s="17"/>
    </row>
    <row r="54" spans="17:19" s="1" customFormat="1" x14ac:dyDescent="0.25">
      <c r="Q54" s="17"/>
      <c r="S54" s="17"/>
    </row>
    <row r="55" spans="17:19" s="1" customFormat="1" x14ac:dyDescent="0.25">
      <c r="Q55" s="17"/>
      <c r="S55" s="17"/>
    </row>
    <row r="56" spans="17:19" s="1" customFormat="1" x14ac:dyDescent="0.25">
      <c r="Q56" s="17"/>
      <c r="S56" s="17"/>
    </row>
    <row r="57" spans="17:19" s="1" customFormat="1" x14ac:dyDescent="0.25">
      <c r="Q57" s="17"/>
      <c r="S57" s="17"/>
    </row>
    <row r="58" spans="17:19" s="1" customFormat="1" x14ac:dyDescent="0.25">
      <c r="Q58" s="17"/>
      <c r="S58" s="17"/>
    </row>
    <row r="59" spans="17:19" s="1" customFormat="1" x14ac:dyDescent="0.25">
      <c r="Q59" s="17"/>
      <c r="S59" s="17"/>
    </row>
    <row r="60" spans="17:19" s="1" customFormat="1" x14ac:dyDescent="0.25">
      <c r="Q60" s="17"/>
      <c r="S60" s="17"/>
    </row>
    <row r="61" spans="17:19" s="1" customFormat="1" x14ac:dyDescent="0.25">
      <c r="Q61" s="17"/>
      <c r="S61" s="17"/>
    </row>
    <row r="62" spans="17:19" s="1" customFormat="1" x14ac:dyDescent="0.25">
      <c r="Q62" s="17"/>
      <c r="S62" s="17"/>
    </row>
    <row r="63" spans="17:19" s="1" customFormat="1" x14ac:dyDescent="0.25">
      <c r="Q63" s="17"/>
      <c r="S63" s="17"/>
    </row>
    <row r="64" spans="17:19" s="1" customFormat="1" x14ac:dyDescent="0.25">
      <c r="Q64" s="17"/>
      <c r="S64" s="17"/>
    </row>
    <row r="65" spans="17:19" s="1" customFormat="1" x14ac:dyDescent="0.25">
      <c r="Q65" s="17"/>
      <c r="S65" s="17"/>
    </row>
    <row r="66" spans="17:19" s="1" customFormat="1" x14ac:dyDescent="0.25">
      <c r="Q66" s="17"/>
      <c r="S66" s="17"/>
    </row>
    <row r="67" spans="17:19" s="1" customFormat="1" x14ac:dyDescent="0.25">
      <c r="Q67" s="17"/>
      <c r="S67" s="17"/>
    </row>
    <row r="68" spans="17:19" s="1" customFormat="1" x14ac:dyDescent="0.25">
      <c r="Q68" s="17"/>
      <c r="S68" s="17"/>
    </row>
    <row r="69" spans="17:19" s="1" customFormat="1" x14ac:dyDescent="0.25">
      <c r="Q69" s="17"/>
      <c r="S69" s="17"/>
    </row>
    <row r="70" spans="17:19" s="1" customFormat="1" x14ac:dyDescent="0.25">
      <c r="Q70" s="17"/>
      <c r="S70" s="17"/>
    </row>
    <row r="71" spans="17:19" s="1" customFormat="1" x14ac:dyDescent="0.25">
      <c r="Q71" s="17"/>
      <c r="S71" s="17"/>
    </row>
    <row r="72" spans="17:19" s="1" customFormat="1" x14ac:dyDescent="0.25">
      <c r="Q72" s="17"/>
      <c r="S72" s="17"/>
    </row>
    <row r="73" spans="17:19" s="1" customFormat="1" x14ac:dyDescent="0.25">
      <c r="Q73" s="17"/>
      <c r="S73" s="17"/>
    </row>
    <row r="74" spans="17:19" s="1" customFormat="1" x14ac:dyDescent="0.25">
      <c r="Q74" s="17"/>
      <c r="S74" s="17"/>
    </row>
    <row r="75" spans="17:19" s="1" customFormat="1" x14ac:dyDescent="0.25">
      <c r="Q75" s="17"/>
      <c r="S75" s="17"/>
    </row>
    <row r="76" spans="17:19" s="1" customFormat="1" x14ac:dyDescent="0.25">
      <c r="Q76" s="17"/>
      <c r="S76" s="17"/>
    </row>
    <row r="77" spans="17:19" s="1" customFormat="1" x14ac:dyDescent="0.25">
      <c r="Q77" s="17"/>
      <c r="S77" s="17"/>
    </row>
    <row r="78" spans="17:19" s="1" customFormat="1" x14ac:dyDescent="0.25">
      <c r="Q78" s="17"/>
      <c r="S78" s="17"/>
    </row>
    <row r="79" spans="17:19" s="1" customFormat="1" x14ac:dyDescent="0.25">
      <c r="Q79" s="17"/>
      <c r="S79" s="17"/>
    </row>
    <row r="80" spans="17:19" s="1" customFormat="1" x14ac:dyDescent="0.25">
      <c r="Q80" s="17"/>
      <c r="S80" s="17"/>
    </row>
    <row r="81" spans="17:19" s="1" customFormat="1" x14ac:dyDescent="0.25">
      <c r="Q81" s="17"/>
      <c r="S81" s="17"/>
    </row>
    <row r="82" spans="17:19" s="1" customFormat="1" x14ac:dyDescent="0.25">
      <c r="Q82" s="17"/>
      <c r="S82" s="17"/>
    </row>
    <row r="83" spans="17:19" s="1" customFormat="1" x14ac:dyDescent="0.25">
      <c r="Q83" s="17"/>
      <c r="S83" s="17"/>
    </row>
    <row r="84" spans="17:19" s="1" customFormat="1" x14ac:dyDescent="0.25">
      <c r="Q84" s="17"/>
      <c r="S84" s="17"/>
    </row>
    <row r="85" spans="17:19" s="1" customFormat="1" x14ac:dyDescent="0.25">
      <c r="Q85" s="17"/>
      <c r="S85" s="17"/>
    </row>
    <row r="86" spans="17:19" s="1" customFormat="1" x14ac:dyDescent="0.25">
      <c r="Q86" s="17"/>
      <c r="S86" s="17"/>
    </row>
    <row r="87" spans="17:19" s="1" customFormat="1" x14ac:dyDescent="0.25">
      <c r="Q87" s="17"/>
      <c r="S87" s="17"/>
    </row>
    <row r="88" spans="17:19" s="1" customFormat="1" x14ac:dyDescent="0.25">
      <c r="Q88" s="17"/>
      <c r="S88" s="17"/>
    </row>
    <row r="89" spans="17:19" s="1" customFormat="1" x14ac:dyDescent="0.25">
      <c r="Q89" s="17"/>
      <c r="S89" s="17"/>
    </row>
    <row r="90" spans="17:19" s="1" customFormat="1" x14ac:dyDescent="0.25">
      <c r="Q90" s="17"/>
      <c r="S90" s="17"/>
    </row>
    <row r="91" spans="17:19" s="1" customFormat="1" x14ac:dyDescent="0.25">
      <c r="Q91" s="17"/>
      <c r="S91" s="17"/>
    </row>
    <row r="92" spans="17:19" s="1" customFormat="1" x14ac:dyDescent="0.25">
      <c r="Q92" s="17"/>
      <c r="S92" s="17"/>
    </row>
    <row r="93" spans="17:19" s="1" customFormat="1" x14ac:dyDescent="0.25">
      <c r="Q93" s="17"/>
      <c r="S93" s="17"/>
    </row>
    <row r="94" spans="17:19" s="1" customFormat="1" x14ac:dyDescent="0.25">
      <c r="Q94" s="17"/>
      <c r="S94" s="17"/>
    </row>
    <row r="95" spans="17:19" s="1" customFormat="1" x14ac:dyDescent="0.25">
      <c r="Q95" s="17"/>
      <c r="S95" s="17"/>
    </row>
    <row r="96" spans="17:19" s="1" customFormat="1" x14ac:dyDescent="0.25">
      <c r="Q96" s="17"/>
      <c r="S96" s="17"/>
    </row>
    <row r="97" spans="17:19" s="1" customFormat="1" x14ac:dyDescent="0.25">
      <c r="Q97" s="17"/>
      <c r="S97" s="17"/>
    </row>
    <row r="98" spans="17:19" s="1" customFormat="1" x14ac:dyDescent="0.25">
      <c r="Q98" s="17"/>
      <c r="S98" s="17"/>
    </row>
    <row r="99" spans="17:19" s="1" customFormat="1" x14ac:dyDescent="0.25">
      <c r="Q99" s="17"/>
      <c r="S99" s="17"/>
    </row>
    <row r="100" spans="17:19" s="1" customFormat="1" x14ac:dyDescent="0.25">
      <c r="Q100" s="17"/>
      <c r="S100" s="17"/>
    </row>
    <row r="101" spans="17:19" s="1" customFormat="1" x14ac:dyDescent="0.25">
      <c r="Q101" s="17"/>
      <c r="S101" s="17"/>
    </row>
    <row r="102" spans="17:19" s="1" customFormat="1" x14ac:dyDescent="0.25">
      <c r="Q102" s="17"/>
      <c r="S102" s="17"/>
    </row>
    <row r="103" spans="17:19" s="1" customFormat="1" x14ac:dyDescent="0.25">
      <c r="Q103" s="17"/>
      <c r="S103" s="17"/>
    </row>
    <row r="104" spans="17:19" s="1" customFormat="1" x14ac:dyDescent="0.25">
      <c r="Q104" s="17"/>
      <c r="S104" s="17"/>
    </row>
    <row r="105" spans="17:19" s="1" customFormat="1" x14ac:dyDescent="0.25">
      <c r="Q105" s="17"/>
      <c r="S105" s="17"/>
    </row>
    <row r="106" spans="17:19" s="1" customFormat="1" x14ac:dyDescent="0.25">
      <c r="Q106" s="17"/>
      <c r="S106" s="17"/>
    </row>
    <row r="107" spans="17:19" s="1" customFormat="1" x14ac:dyDescent="0.25">
      <c r="Q107" s="17"/>
      <c r="S107" s="17"/>
    </row>
    <row r="108" spans="17:19" s="1" customFormat="1" x14ac:dyDescent="0.25">
      <c r="Q108" s="17"/>
      <c r="S108" s="17"/>
    </row>
    <row r="109" spans="17:19" s="1" customFormat="1" x14ac:dyDescent="0.25">
      <c r="Q109" s="17"/>
      <c r="S109" s="17"/>
    </row>
    <row r="110" spans="17:19" s="1" customFormat="1" x14ac:dyDescent="0.25">
      <c r="Q110" s="17"/>
      <c r="S110" s="17"/>
    </row>
    <row r="111" spans="17:19" s="1" customFormat="1" x14ac:dyDescent="0.25">
      <c r="Q111" s="17"/>
      <c r="S111" s="17"/>
    </row>
    <row r="112" spans="17:19" s="1" customFormat="1" x14ac:dyDescent="0.25">
      <c r="Q112" s="17"/>
      <c r="S112" s="17"/>
    </row>
    <row r="113" spans="17:19" s="1" customFormat="1" x14ac:dyDescent="0.25">
      <c r="Q113" s="17"/>
      <c r="S113" s="17"/>
    </row>
    <row r="114" spans="17:19" s="1" customFormat="1" x14ac:dyDescent="0.25">
      <c r="Q114" s="17"/>
      <c r="S114" s="17"/>
    </row>
    <row r="115" spans="17:19" s="1" customFormat="1" x14ac:dyDescent="0.25">
      <c r="Q115" s="17"/>
      <c r="S115" s="17"/>
    </row>
    <row r="116" spans="17:19" s="1" customFormat="1" x14ac:dyDescent="0.25">
      <c r="Q116" s="17"/>
      <c r="S116" s="17"/>
    </row>
    <row r="117" spans="17:19" s="1" customFormat="1" x14ac:dyDescent="0.25">
      <c r="Q117" s="17"/>
      <c r="S117" s="17"/>
    </row>
    <row r="118" spans="17:19" s="1" customFormat="1" x14ac:dyDescent="0.25">
      <c r="Q118" s="17"/>
      <c r="S118" s="17"/>
    </row>
    <row r="119" spans="17:19" s="1" customFormat="1" x14ac:dyDescent="0.25">
      <c r="Q119" s="17"/>
      <c r="S119" s="17"/>
    </row>
    <row r="120" spans="17:19" s="1" customFormat="1" x14ac:dyDescent="0.25">
      <c r="Q120" s="17"/>
      <c r="S120" s="17"/>
    </row>
    <row r="121" spans="17:19" s="1" customFormat="1" x14ac:dyDescent="0.25">
      <c r="Q121" s="17"/>
      <c r="S121" s="17"/>
    </row>
    <row r="122" spans="17:19" s="1" customFormat="1" x14ac:dyDescent="0.25">
      <c r="Q122" s="17"/>
      <c r="S122" s="17"/>
    </row>
    <row r="123" spans="17:19" s="1" customFormat="1" x14ac:dyDescent="0.25">
      <c r="Q123" s="17"/>
      <c r="S123" s="17"/>
    </row>
    <row r="124" spans="17:19" s="1" customFormat="1" x14ac:dyDescent="0.25">
      <c r="Q124" s="17"/>
      <c r="S124" s="17"/>
    </row>
    <row r="125" spans="17:19" s="1" customFormat="1" x14ac:dyDescent="0.25">
      <c r="Q125" s="17"/>
      <c r="S125" s="17"/>
    </row>
    <row r="126" spans="17:19" s="1" customFormat="1" x14ac:dyDescent="0.25">
      <c r="Q126" s="17"/>
      <c r="S126" s="17"/>
    </row>
    <row r="127" spans="17:19" s="1" customFormat="1" x14ac:dyDescent="0.25">
      <c r="Q127" s="17"/>
      <c r="S127" s="17"/>
    </row>
    <row r="128" spans="17:19" s="1" customFormat="1" x14ac:dyDescent="0.25">
      <c r="Q128" s="17"/>
      <c r="S128" s="17"/>
    </row>
    <row r="129" spans="17:19" s="1" customFormat="1" x14ac:dyDescent="0.25">
      <c r="Q129" s="17"/>
      <c r="S129" s="17"/>
    </row>
    <row r="130" spans="17:19" s="1" customFormat="1" x14ac:dyDescent="0.25">
      <c r="Q130" s="17"/>
      <c r="S130" s="17"/>
    </row>
    <row r="131" spans="17:19" s="1" customFormat="1" x14ac:dyDescent="0.25">
      <c r="Q131" s="17"/>
      <c r="S131" s="17"/>
    </row>
    <row r="132" spans="17:19" s="1" customFormat="1" x14ac:dyDescent="0.25">
      <c r="Q132" s="17"/>
      <c r="S132" s="17"/>
    </row>
    <row r="133" spans="17:19" s="1" customFormat="1" x14ac:dyDescent="0.25">
      <c r="Q133" s="17"/>
      <c r="S133" s="17"/>
    </row>
    <row r="134" spans="17:19" s="1" customFormat="1" x14ac:dyDescent="0.25">
      <c r="Q134" s="17"/>
      <c r="S134" s="17"/>
    </row>
    <row r="135" spans="17:19" s="1" customFormat="1" x14ac:dyDescent="0.25">
      <c r="Q135" s="17"/>
      <c r="S135" s="17"/>
    </row>
    <row r="136" spans="17:19" s="1" customFormat="1" x14ac:dyDescent="0.25">
      <c r="Q136" s="17"/>
      <c r="S136" s="17"/>
    </row>
    <row r="137" spans="17:19" s="1" customFormat="1" x14ac:dyDescent="0.25">
      <c r="Q137" s="17"/>
      <c r="S137" s="17"/>
    </row>
    <row r="138" spans="17:19" s="1" customFormat="1" x14ac:dyDescent="0.25">
      <c r="Q138" s="17"/>
      <c r="S138" s="17"/>
    </row>
    <row r="139" spans="17:19" s="1" customFormat="1" x14ac:dyDescent="0.25">
      <c r="Q139" s="17"/>
      <c r="S139" s="17"/>
    </row>
    <row r="140" spans="17:19" s="1" customFormat="1" x14ac:dyDescent="0.25">
      <c r="Q140" s="17"/>
      <c r="S140" s="17"/>
    </row>
    <row r="141" spans="17:19" s="1" customFormat="1" x14ac:dyDescent="0.25">
      <c r="Q141" s="17"/>
      <c r="S141" s="17"/>
    </row>
    <row r="142" spans="17:19" s="1" customFormat="1" x14ac:dyDescent="0.25">
      <c r="Q142" s="17"/>
      <c r="S142" s="17"/>
    </row>
    <row r="143" spans="17:19" s="1" customFormat="1" x14ac:dyDescent="0.25">
      <c r="Q143" s="17"/>
      <c r="S143" s="17"/>
    </row>
    <row r="144" spans="17:19" s="1" customFormat="1" x14ac:dyDescent="0.25">
      <c r="Q144" s="17"/>
      <c r="S144" s="17"/>
    </row>
    <row r="145" spans="17:19" s="1" customFormat="1" x14ac:dyDescent="0.25">
      <c r="Q145" s="17"/>
      <c r="S145" s="17"/>
    </row>
    <row r="146" spans="17:19" s="1" customFormat="1" x14ac:dyDescent="0.25">
      <c r="Q146" s="17"/>
      <c r="S146" s="17"/>
    </row>
    <row r="147" spans="17:19" s="1" customFormat="1" x14ac:dyDescent="0.25">
      <c r="Q147" s="17"/>
      <c r="S147" s="17"/>
    </row>
    <row r="148" spans="17:19" s="1" customFormat="1" x14ac:dyDescent="0.25">
      <c r="Q148" s="17"/>
      <c r="S148" s="17"/>
    </row>
    <row r="149" spans="17:19" s="1" customFormat="1" x14ac:dyDescent="0.25">
      <c r="Q149" s="17"/>
      <c r="S149" s="17"/>
    </row>
    <row r="150" spans="17:19" s="1" customFormat="1" x14ac:dyDescent="0.25">
      <c r="Q150" s="17"/>
      <c r="S150" s="17"/>
    </row>
    <row r="151" spans="17:19" s="1" customFormat="1" x14ac:dyDescent="0.25">
      <c r="Q151" s="17"/>
      <c r="S151" s="17"/>
    </row>
    <row r="152" spans="17:19" s="1" customFormat="1" x14ac:dyDescent="0.25">
      <c r="Q152" s="17"/>
      <c r="S152" s="17"/>
    </row>
    <row r="153" spans="17:19" s="1" customFormat="1" x14ac:dyDescent="0.25">
      <c r="Q153" s="17"/>
      <c r="S153" s="17"/>
    </row>
  </sheetData>
  <autoFilter ref="A7:S24" xr:uid="{4DB0347E-CB25-4FDA-85C9-412A204D4F8D}"/>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77D3F-DA78-47AF-AC15-838238F0D2A0}">
  <sheetPr>
    <tabColor theme="9" tint="0.59999389629810485"/>
  </sheetPr>
  <dimension ref="A1:S14"/>
  <sheetViews>
    <sheetView zoomScale="160" zoomScaleNormal="160" workbookViewId="0">
      <selection activeCell="K14" sqref="K14"/>
    </sheetView>
  </sheetViews>
  <sheetFormatPr defaultRowHeight="15" x14ac:dyDescent="0.25"/>
  <cols>
    <col min="1" max="1" width="10" customWidth="1"/>
    <col min="2" max="2" width="11.7109375" bestFit="1" customWidth="1"/>
    <col min="3" max="3" width="10.5703125" customWidth="1"/>
    <col min="4" max="5" width="12.7109375" bestFit="1" customWidth="1"/>
    <col min="6" max="7" width="15.85546875" bestFit="1" customWidth="1"/>
    <col min="8" max="8" width="12.7109375" bestFit="1" customWidth="1"/>
    <col min="9" max="9" width="13" customWidth="1"/>
    <col min="10" max="11" width="9.85546875" customWidth="1"/>
    <col min="12" max="12" width="26" bestFit="1" customWidth="1"/>
  </cols>
  <sheetData>
    <row r="1" spans="1:19" x14ac:dyDescent="0.25">
      <c r="A1" s="10"/>
      <c r="B1" s="10"/>
      <c r="C1" s="10"/>
      <c r="D1" s="10"/>
      <c r="E1" s="10"/>
      <c r="F1" s="10"/>
      <c r="G1" s="10"/>
      <c r="H1" s="10"/>
      <c r="I1" s="10"/>
      <c r="J1" s="53" t="s">
        <v>75</v>
      </c>
      <c r="K1" s="53"/>
      <c r="Q1" s="15"/>
      <c r="S1" s="15"/>
    </row>
    <row r="2" spans="1:19" x14ac:dyDescent="0.25">
      <c r="A2" s="10"/>
      <c r="B2" s="10"/>
      <c r="C2" s="10"/>
      <c r="D2" s="10"/>
      <c r="E2" s="10"/>
      <c r="F2" s="10"/>
      <c r="G2" s="10"/>
      <c r="H2" s="10"/>
      <c r="I2" s="10"/>
      <c r="J2" s="53"/>
      <c r="K2" s="53"/>
      <c r="Q2" s="15"/>
      <c r="S2" s="15"/>
    </row>
    <row r="3" spans="1:19" x14ac:dyDescent="0.25">
      <c r="A3" s="10"/>
      <c r="B3" s="10"/>
      <c r="C3" s="10"/>
      <c r="D3" s="10"/>
      <c r="E3" s="10"/>
      <c r="F3" s="10"/>
      <c r="G3" s="10"/>
      <c r="H3" s="10"/>
      <c r="I3" s="10"/>
      <c r="J3" s="53"/>
      <c r="K3" s="53"/>
      <c r="Q3" s="15"/>
      <c r="S3" s="15"/>
    </row>
    <row r="4" spans="1:19" x14ac:dyDescent="0.25">
      <c r="A4" s="11" t="s">
        <v>54</v>
      </c>
      <c r="B4" s="10"/>
      <c r="C4" s="10"/>
      <c r="D4" s="10"/>
      <c r="E4" s="10"/>
      <c r="F4" s="10"/>
      <c r="G4" s="10"/>
      <c r="H4" s="10"/>
      <c r="I4" s="10"/>
      <c r="J4" s="53"/>
      <c r="K4" s="53"/>
      <c r="Q4" s="15"/>
      <c r="S4" s="15"/>
    </row>
    <row r="5" spans="1:19" x14ac:dyDescent="0.25">
      <c r="A5" s="11" t="s">
        <v>72</v>
      </c>
      <c r="B5" s="10"/>
      <c r="C5" s="10"/>
      <c r="D5" s="10"/>
      <c r="E5" s="10"/>
      <c r="F5" s="10"/>
      <c r="G5" s="10"/>
      <c r="H5" s="10"/>
      <c r="I5" s="10"/>
      <c r="J5" s="53"/>
      <c r="K5" s="53"/>
      <c r="Q5" s="16"/>
      <c r="R5" s="14"/>
      <c r="S5" s="18"/>
    </row>
    <row r="6" spans="1:19" ht="15.75" thickBot="1" x14ac:dyDescent="0.3">
      <c r="A6" s="11"/>
      <c r="B6" s="10"/>
      <c r="C6" s="10"/>
      <c r="D6" s="10"/>
      <c r="E6" s="10"/>
      <c r="F6" s="10"/>
      <c r="G6" s="10"/>
      <c r="H6" s="50"/>
      <c r="I6" s="50"/>
      <c r="J6" s="50"/>
      <c r="K6" s="50"/>
      <c r="Q6" s="16"/>
      <c r="R6" s="14"/>
      <c r="S6" s="18"/>
    </row>
    <row r="7" spans="1:19" x14ac:dyDescent="0.25">
      <c r="A7" s="33" t="s">
        <v>71</v>
      </c>
      <c r="B7" s="34"/>
      <c r="C7" s="34"/>
      <c r="D7" s="34"/>
      <c r="E7" s="34"/>
      <c r="F7" s="34"/>
      <c r="G7" s="34"/>
      <c r="H7" s="33" t="s">
        <v>70</v>
      </c>
      <c r="I7" s="34"/>
      <c r="J7" s="34"/>
      <c r="K7" s="37"/>
    </row>
    <row r="8" spans="1:19" ht="30.75" thickBot="1" x14ac:dyDescent="0.3">
      <c r="A8" s="5" t="s">
        <v>17</v>
      </c>
      <c r="B8" s="8" t="s">
        <v>1</v>
      </c>
      <c r="C8" s="46" t="s">
        <v>13</v>
      </c>
      <c r="D8" s="8" t="s">
        <v>76</v>
      </c>
      <c r="E8" s="8" t="s">
        <v>77</v>
      </c>
      <c r="F8" s="8" t="s">
        <v>52</v>
      </c>
      <c r="G8" s="8" t="s">
        <v>53</v>
      </c>
      <c r="H8" s="38" t="s">
        <v>51</v>
      </c>
      <c r="I8" s="39" t="s">
        <v>50</v>
      </c>
      <c r="J8" s="40" t="s">
        <v>39</v>
      </c>
      <c r="K8" s="41" t="s">
        <v>40</v>
      </c>
    </row>
    <row r="9" spans="1:19" ht="45" hidden="1" x14ac:dyDescent="0.25">
      <c r="F9" s="4" t="s">
        <v>73</v>
      </c>
      <c r="G9" s="4" t="s">
        <v>74</v>
      </c>
      <c r="H9" s="5" t="s">
        <v>37</v>
      </c>
      <c r="I9" s="5" t="s">
        <v>38</v>
      </c>
      <c r="J9" s="5" t="s">
        <v>39</v>
      </c>
      <c r="K9" s="5" t="s">
        <v>40</v>
      </c>
    </row>
    <row r="10" spans="1:19" x14ac:dyDescent="0.25">
      <c r="A10" t="s">
        <v>44</v>
      </c>
      <c r="B10">
        <v>320</v>
      </c>
      <c r="C10" s="47" t="s">
        <v>47</v>
      </c>
      <c r="D10">
        <v>0.75</v>
      </c>
      <c r="E10">
        <v>0.5625</v>
      </c>
      <c r="F10" s="6">
        <v>240</v>
      </c>
      <c r="G10" s="6">
        <v>180</v>
      </c>
      <c r="H10" s="7">
        <f>F10/B10</f>
        <v>0.75</v>
      </c>
      <c r="I10" s="7">
        <f>G10/B10</f>
        <v>0.5625</v>
      </c>
      <c r="J10" s="48">
        <f t="shared" ref="J10:K13" si="0">D10-H10</f>
        <v>0</v>
      </c>
      <c r="K10" s="48">
        <f t="shared" si="0"/>
        <v>0</v>
      </c>
    </row>
    <row r="11" spans="1:19" x14ac:dyDescent="0.25">
      <c r="A11" t="s">
        <v>33</v>
      </c>
      <c r="B11">
        <v>1280</v>
      </c>
      <c r="C11" s="47" t="s">
        <v>34</v>
      </c>
      <c r="D11">
        <v>1</v>
      </c>
      <c r="E11">
        <v>0.75</v>
      </c>
      <c r="F11" s="6">
        <v>1280</v>
      </c>
      <c r="G11" s="6">
        <v>960</v>
      </c>
      <c r="H11" s="7">
        <f t="shared" ref="H11:H13" si="1">F11/B11</f>
        <v>1</v>
      </c>
      <c r="I11" s="7">
        <f t="shared" ref="I11:I13" si="2">G11/B11</f>
        <v>0.75</v>
      </c>
      <c r="J11" s="48">
        <f t="shared" si="0"/>
        <v>0</v>
      </c>
      <c r="K11" s="48">
        <f>E11-I11</f>
        <v>0</v>
      </c>
    </row>
    <row r="12" spans="1:19" x14ac:dyDescent="0.25">
      <c r="A12" t="s">
        <v>5</v>
      </c>
      <c r="B12">
        <v>1285.1600000000001</v>
      </c>
      <c r="C12" s="47" t="s">
        <v>6</v>
      </c>
      <c r="D12">
        <v>0.738865199663855</v>
      </c>
      <c r="E12">
        <v>0.56220237168912801</v>
      </c>
      <c r="F12" s="6">
        <v>949.56</v>
      </c>
      <c r="G12" s="6">
        <v>722.51999999999987</v>
      </c>
      <c r="H12" s="7">
        <f t="shared" si="1"/>
        <v>0.738865199663855</v>
      </c>
      <c r="I12" s="7">
        <f t="shared" si="2"/>
        <v>0.56220237168912801</v>
      </c>
      <c r="J12" s="48">
        <f t="shared" si="0"/>
        <v>0</v>
      </c>
      <c r="K12" s="48">
        <f t="shared" si="0"/>
        <v>0</v>
      </c>
    </row>
    <row r="13" spans="1:19" x14ac:dyDescent="0.25">
      <c r="A13" t="s">
        <v>5</v>
      </c>
      <c r="B13">
        <v>1285.1600000000001</v>
      </c>
      <c r="C13" s="47" t="s">
        <v>28</v>
      </c>
      <c r="D13">
        <v>0.738865199663855</v>
      </c>
      <c r="E13">
        <v>0.56220237168912801</v>
      </c>
      <c r="F13" s="6">
        <v>949.56</v>
      </c>
      <c r="G13" s="6">
        <v>722.51999999999987</v>
      </c>
      <c r="H13" s="7">
        <f t="shared" si="1"/>
        <v>0.738865199663855</v>
      </c>
      <c r="I13" s="7">
        <f t="shared" si="2"/>
        <v>0.56220237168912801</v>
      </c>
      <c r="J13" s="48">
        <f t="shared" si="0"/>
        <v>0</v>
      </c>
      <c r="K13" s="48">
        <f t="shared" si="0"/>
        <v>0</v>
      </c>
    </row>
    <row r="14" spans="1:19" x14ac:dyDescent="0.25">
      <c r="A14" s="51" t="s">
        <v>68</v>
      </c>
      <c r="B14">
        <v>320</v>
      </c>
      <c r="C14" t="s">
        <v>78</v>
      </c>
      <c r="D14" t="s">
        <v>78</v>
      </c>
      <c r="E14" t="s">
        <v>78</v>
      </c>
      <c r="F14" s="6">
        <v>240</v>
      </c>
      <c r="G14" s="6">
        <v>180</v>
      </c>
      <c r="H14" s="7">
        <f>F14/B14</f>
        <v>0.75</v>
      </c>
      <c r="I14" s="7">
        <f t="shared" ref="I14" si="3">G14/B14</f>
        <v>0.5625</v>
      </c>
      <c r="J14" s="48" t="s">
        <v>79</v>
      </c>
      <c r="K14" s="48" t="s">
        <v>79</v>
      </c>
    </row>
  </sheetData>
  <mergeCells count="1">
    <mergeCell ref="J1:K5"/>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Report Details - PRE update</vt:lpstr>
      <vt:lpstr>Report Summary - PRE update</vt:lpstr>
      <vt:lpstr>Report Details - POST update</vt:lpstr>
      <vt:lpstr>Report Summary - POST update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Honeycutt</dc:creator>
  <cp:lastModifiedBy>Erica Honeycutt</cp:lastModifiedBy>
  <dcterms:created xsi:type="dcterms:W3CDTF">2024-08-23T14:12:41Z</dcterms:created>
  <dcterms:modified xsi:type="dcterms:W3CDTF">2025-02-26T18:28:43Z</dcterms:modified>
</cp:coreProperties>
</file>