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-my.sharepoint.com/personal/bhav_patel_nhs_net/Documents/"/>
    </mc:Choice>
  </mc:AlternateContent>
  <xr:revisionPtr revIDLastSave="0" documentId="8_{C1543912-491F-4021-8C8C-26C70CDE6F0C}" xr6:coauthVersionLast="47" xr6:coauthVersionMax="47" xr10:uidLastSave="{00000000-0000-0000-0000-000000000000}"/>
  <bookViews>
    <workbookView xWindow="240" yWindow="100" windowWidth="26600" windowHeight="17360" firstSheet="2" activeTab="8" xr2:uid="{00000000-000D-0000-FFFF-FFFF00000000}"/>
  </bookViews>
  <sheets>
    <sheet name="Instructions" sheetId="19" r:id="rId1"/>
    <sheet name="Stapes" sheetId="1" r:id="rId2"/>
    <sheet name="Tympanoplasty" sheetId="2" r:id="rId3"/>
    <sheet name="Mastoids" sheetId="9" r:id="rId4"/>
    <sheet name="Ossiculoplasty" sheetId="5" r:id="rId5"/>
    <sheet name="ESS" sheetId="8" r:id="rId6"/>
    <sheet name="Septoplasty" sheetId="12" r:id="rId7"/>
    <sheet name="SRP" sheetId="14" r:id="rId8"/>
    <sheet name="Turbinoplasty" sheetId="13" r:id="rId9"/>
  </sheets>
  <definedNames>
    <definedName name="_xlnm._FilterDatabase" localSheetId="4" hidden="1">Ossiculoplasty!$H$1:$H$19</definedName>
    <definedName name="_xlnm._FilterDatabase" localSheetId="1" hidden="1">Stapes!$A$1:$P$112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3" l="1"/>
  <c r="W9" i="13"/>
  <c r="W8" i="13"/>
  <c r="AE9" i="14"/>
  <c r="AE8" i="14"/>
  <c r="AE7" i="14"/>
  <c r="AE6" i="14"/>
  <c r="AE5" i="14"/>
  <c r="AE4" i="14"/>
  <c r="AD9" i="14"/>
  <c r="AD8" i="14"/>
  <c r="AD7" i="14"/>
  <c r="AD6" i="14"/>
  <c r="AD5" i="14"/>
  <c r="AD4" i="14"/>
  <c r="AH4" i="14"/>
  <c r="Y5" i="8"/>
  <c r="Y4" i="8"/>
  <c r="Y19" i="8"/>
  <c r="AJ11" i="12"/>
  <c r="J8" i="5"/>
  <c r="P3" i="1"/>
  <c r="AC11" i="1"/>
  <c r="P11" i="1"/>
  <c r="AC3" i="1"/>
  <c r="AI7" i="2"/>
  <c r="AL4" i="9"/>
  <c r="Y26" i="8"/>
  <c r="Y25" i="8"/>
  <c r="Y28" i="8"/>
  <c r="Y27" i="8"/>
  <c r="Y24" i="8"/>
  <c r="Y23" i="8"/>
  <c r="V8" i="13"/>
  <c r="Y10" i="8"/>
  <c r="Y12" i="8"/>
  <c r="W19" i="5"/>
  <c r="J19" i="5" s="1"/>
  <c r="P19" i="5"/>
  <c r="Y21" i="8"/>
  <c r="P18" i="5"/>
  <c r="W18" i="5"/>
  <c r="J18" i="5" s="1"/>
  <c r="Y22" i="8"/>
  <c r="W7" i="13"/>
  <c r="V7" i="13"/>
  <c r="Y20" i="8"/>
  <c r="W17" i="5"/>
  <c r="J17" i="5" s="1"/>
  <c r="P17" i="5"/>
  <c r="Y3" i="8"/>
  <c r="Y16" i="8"/>
  <c r="Y17" i="8"/>
  <c r="Y18" i="8"/>
  <c r="AJ6" i="12"/>
  <c r="AJ7" i="12"/>
  <c r="AJ8" i="12"/>
  <c r="AJ9" i="12"/>
  <c r="AJ10" i="12"/>
  <c r="AJ12" i="12"/>
  <c r="AJ5" i="12"/>
  <c r="AH5" i="12"/>
  <c r="AI5" i="12"/>
  <c r="AI6" i="12"/>
  <c r="AI7" i="12"/>
  <c r="AI8" i="12"/>
  <c r="AI9" i="12"/>
  <c r="AI10" i="12"/>
  <c r="AI11" i="12"/>
  <c r="AI12" i="12"/>
  <c r="AG11" i="12"/>
  <c r="AH11" i="12"/>
  <c r="P16" i="5"/>
  <c r="W16" i="5"/>
  <c r="J16" i="5" s="1"/>
  <c r="Y7" i="8"/>
  <c r="Y8" i="8"/>
  <c r="Y9" i="8"/>
  <c r="Y11" i="8"/>
  <c r="Y13" i="8"/>
  <c r="Y14" i="8"/>
  <c r="Y15" i="8"/>
  <c r="V4" i="13"/>
  <c r="W3" i="5"/>
  <c r="J3" i="5" s="1"/>
  <c r="W4" i="5"/>
  <c r="J4" i="5" s="1"/>
  <c r="W5" i="5"/>
  <c r="J5" i="5" s="1"/>
  <c r="W6" i="5"/>
  <c r="J6" i="5" s="1"/>
  <c r="W7" i="5"/>
  <c r="J7" i="5" s="1"/>
  <c r="W9" i="5"/>
  <c r="J9" i="5" s="1"/>
  <c r="W10" i="5"/>
  <c r="J10" i="5" s="1"/>
  <c r="W11" i="5"/>
  <c r="J11" i="5" s="1"/>
  <c r="W12" i="5"/>
  <c r="J12" i="5" s="1"/>
  <c r="W13" i="5"/>
  <c r="J13" i="5" s="1"/>
  <c r="W14" i="5"/>
  <c r="J14" i="5" s="1"/>
  <c r="W15" i="5"/>
  <c r="J15" i="5" s="1"/>
  <c r="AB4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W11" i="13"/>
  <c r="W12" i="13"/>
  <c r="W13" i="13"/>
  <c r="W14" i="13"/>
  <c r="W15" i="13"/>
  <c r="W16" i="13"/>
  <c r="W17" i="13"/>
  <c r="W18" i="13"/>
  <c r="W19" i="13"/>
  <c r="W20" i="13"/>
  <c r="W5" i="13"/>
  <c r="W6" i="13"/>
  <c r="W4" i="13"/>
  <c r="V6" i="13"/>
  <c r="V5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Z6" i="13"/>
  <c r="AH5" i="14"/>
  <c r="AH6" i="12"/>
  <c r="AH7" i="12"/>
  <c r="AH8" i="12"/>
  <c r="AH9" i="12"/>
  <c r="AH10" i="12"/>
  <c r="AH13" i="12"/>
  <c r="AG5" i="12"/>
  <c r="AG6" i="12"/>
  <c r="AG7" i="12"/>
  <c r="AG8" i="12"/>
  <c r="AG9" i="12"/>
  <c r="AG10" i="12"/>
  <c r="AG12" i="12"/>
  <c r="AG13" i="12"/>
  <c r="AG4" i="12"/>
  <c r="AI6" i="2"/>
  <c r="AI5" i="2"/>
  <c r="AD10" i="2"/>
  <c r="AL8" i="9"/>
  <c r="AE8" i="9"/>
  <c r="AL9" i="9"/>
  <c r="AE9" i="9"/>
  <c r="AD7" i="2"/>
  <c r="AD8" i="2"/>
  <c r="AD9" i="2"/>
  <c r="AD11" i="2"/>
  <c r="AD12" i="2"/>
  <c r="AD13" i="2"/>
  <c r="AD14" i="2"/>
  <c r="AD15" i="2"/>
  <c r="AD6" i="2"/>
  <c r="W6" i="2"/>
  <c r="W7" i="2"/>
  <c r="W8" i="2"/>
  <c r="W9" i="2"/>
  <c r="W10" i="2"/>
  <c r="W11" i="2"/>
  <c r="W12" i="2"/>
  <c r="W13" i="2"/>
  <c r="W14" i="2"/>
  <c r="W15" i="2"/>
  <c r="W5" i="2"/>
  <c r="P9" i="2"/>
  <c r="P3" i="2"/>
  <c r="P4" i="2"/>
  <c r="P15" i="2"/>
  <c r="P14" i="2"/>
  <c r="P13" i="2"/>
  <c r="P12" i="2"/>
  <c r="P11" i="2"/>
  <c r="P10" i="2"/>
  <c r="P8" i="2"/>
  <c r="P7" i="2"/>
  <c r="P6" i="2"/>
  <c r="P5" i="2"/>
  <c r="AL5" i="9"/>
  <c r="AE5" i="9"/>
  <c r="W3" i="2"/>
  <c r="W4" i="2"/>
  <c r="AC8" i="1"/>
  <c r="P8" i="1" s="1"/>
  <c r="AC4" i="1"/>
  <c r="P4" i="1" s="1"/>
  <c r="AC5" i="1"/>
  <c r="P5" i="1" s="1"/>
  <c r="AC6" i="1"/>
  <c r="P6" i="1" s="1"/>
  <c r="AC7" i="1"/>
  <c r="P7" i="1" s="1"/>
  <c r="AC9" i="1"/>
  <c r="P9" i="1" s="1"/>
  <c r="AC10" i="1"/>
  <c r="P10" i="1" s="1"/>
  <c r="AC12" i="1"/>
  <c r="P12" i="1" s="1"/>
  <c r="V4" i="1"/>
  <c r="V5" i="1"/>
  <c r="V6" i="1"/>
  <c r="V7" i="1"/>
  <c r="V8" i="1"/>
  <c r="V9" i="1"/>
  <c r="V10" i="1"/>
  <c r="V11" i="1"/>
  <c r="V12" i="1"/>
  <c r="V3" i="1"/>
  <c r="Z5" i="13" l="1"/>
  <c r="AB6" i="5"/>
  <c r="AB5" i="5"/>
  <c r="AH9" i="1"/>
  <c r="AH11" i="1"/>
  <c r="AH10" i="1"/>
  <c r="AI10" i="1" s="1"/>
  <c r="AC4" i="5"/>
  <c r="AC5" i="5"/>
  <c r="AC6" i="5"/>
  <c r="AC3" i="8"/>
  <c r="AM4" i="12"/>
  <c r="AM9" i="12"/>
  <c r="AM5" i="12"/>
  <c r="AM10" i="12"/>
  <c r="AI11" i="1" l="1"/>
  <c r="AI9" i="1"/>
</calcChain>
</file>

<file path=xl/sharedStrings.xml><?xml version="1.0" encoding="utf-8"?>
<sst xmlns="http://schemas.openxmlformats.org/spreadsheetml/2006/main" count="998" uniqueCount="288">
  <si>
    <t>ENT Surgical Outcomes Workbook</t>
  </si>
  <si>
    <t>ENTCalculator.com</t>
  </si>
  <si>
    <t>Version</t>
  </si>
  <si>
    <t>Last Updated</t>
  </si>
  <si>
    <t>Developed By</t>
  </si>
  <si>
    <t xml:space="preserve">Mr Bhav Patel </t>
  </si>
  <si>
    <t>Website</t>
  </si>
  <si>
    <t>www.entcalculator.com</t>
  </si>
  <si>
    <t>PURPOSE</t>
  </si>
  <si>
    <t>This workbook provides a standardised framework for prospectively collecting ENT surgical outcomes in routine clinical practice. It supports clinical audit, quality improvement, research, appraisal, revalidation and personal outcomes monitoring. Each worksheet is procedure-specific and allows collection of operative details, objective outcomes and patient-reported outcome measures (PROMs).</t>
  </si>
  <si>
    <t>HOW TO USE</t>
  </si>
  <si>
    <t>1. One worksheet per procedure.</t>
  </si>
  <si>
    <t>2. One patient per row.</t>
  </si>
  <si>
    <t>3. Record baseline data before surgery.</t>
  </si>
  <si>
    <t>4. Update postoperative outcomes at follow-up.</t>
  </si>
  <si>
    <t>5. Use non-identifiable patient IDs.</t>
  </si>
  <si>
    <t>6. Preserve formula cells - these are coloured and automatically calculate outcomes and % changes</t>
  </si>
  <si>
    <t>7. Add local columns if required.</t>
  </si>
  <si>
    <t>DATA PROTECTION</t>
  </si>
  <si>
    <t>Do not store identifiable patient information. Users are responsible for complying with GDPR and local information governance policies.</t>
  </si>
  <si>
    <t>DISCLAIMER</t>
  </si>
  <si>
    <t>Provided free of charge by ENTCalculator.com to support clinical audit and quality improvement. Users remain responsible for data quality, governance and interpretation of results.</t>
  </si>
  <si>
    <t xml:space="preserve">
</t>
  </si>
  <si>
    <t>FEEDBACK</t>
  </si>
  <si>
    <t>Website: www.entcalculator.com</t>
  </si>
  <si>
    <t>Email: admin@londonentsurgery.com</t>
  </si>
  <si>
    <t>© 2026 ENTCalculator.com • Free for personal, educational and non-commercial clinical use.</t>
  </si>
  <si>
    <t>Surgey date</t>
  </si>
  <si>
    <t>Name</t>
  </si>
  <si>
    <t>MRN</t>
  </si>
  <si>
    <t>NHS</t>
  </si>
  <si>
    <t>Approach</t>
  </si>
  <si>
    <t>Laterality</t>
  </si>
  <si>
    <t>Consultant</t>
  </si>
  <si>
    <t>Supervision</t>
  </si>
  <si>
    <t>Prosthesis</t>
  </si>
  <si>
    <t>Microscope vs Endoscope</t>
  </si>
  <si>
    <t>Primary/ Second side/ Revision</t>
  </si>
  <si>
    <t>Footplate Type</t>
  </si>
  <si>
    <t>Comments</t>
  </si>
  <si>
    <t>Duration of Surgery</t>
  </si>
  <si>
    <t>Unilateral or Bilateral disease?</t>
  </si>
  <si>
    <t>Outcome</t>
  </si>
  <si>
    <t>Pre op ABG</t>
  </si>
  <si>
    <t>Post op (3 months)</t>
  </si>
  <si>
    <t>500</t>
  </si>
  <si>
    <t>1000</t>
  </si>
  <si>
    <t>2000</t>
  </si>
  <si>
    <t>3000</t>
  </si>
  <si>
    <t>4000</t>
  </si>
  <si>
    <t>Ave</t>
  </si>
  <si>
    <t>Ave AC Threshold</t>
  </si>
  <si>
    <t>Permeatal</t>
  </si>
  <si>
    <t>Right</t>
  </si>
  <si>
    <t>STS</t>
  </si>
  <si>
    <t>4.5mm Smart 360</t>
  </si>
  <si>
    <t>Microscope</t>
  </si>
  <si>
    <t>Primary</t>
  </si>
  <si>
    <t>Unilateral</t>
  </si>
  <si>
    <t>Left</t>
  </si>
  <si>
    <t>Bilateral</t>
  </si>
  <si>
    <t>STU</t>
  </si>
  <si>
    <t>Excellent</t>
  </si>
  <si>
    <t>&lt;10 db ABG</t>
  </si>
  <si>
    <t>Good</t>
  </si>
  <si>
    <t>10-20 db ABG</t>
  </si>
  <si>
    <t>P</t>
  </si>
  <si>
    <t>Suboptimal</t>
  </si>
  <si>
    <t>&gt;20 db ABG</t>
  </si>
  <si>
    <t>Dead Ear</t>
  </si>
  <si>
    <t>Review in 3 months</t>
  </si>
  <si>
    <t>Repeat Audio in december</t>
  </si>
  <si>
    <t xml:space="preserve">Unable to find on audiobase or cerner </t>
  </si>
  <si>
    <t>2 week</t>
  </si>
  <si>
    <t>Await audio</t>
  </si>
  <si>
    <t>Surgery date</t>
  </si>
  <si>
    <t>Side</t>
  </si>
  <si>
    <t>Procedure</t>
  </si>
  <si>
    <t>Size</t>
  </si>
  <si>
    <t>Site</t>
  </si>
  <si>
    <t>Graft</t>
  </si>
  <si>
    <t>Malleus</t>
  </si>
  <si>
    <t>Technique</t>
  </si>
  <si>
    <t>PRP?</t>
  </si>
  <si>
    <t>Audio Outcome</t>
  </si>
  <si>
    <t>Revision Tympanoplasty</t>
  </si>
  <si>
    <t>Closure</t>
  </si>
  <si>
    <t>Central</t>
  </si>
  <si>
    <t>Perichondrium</t>
  </si>
  <si>
    <t>Underlay</t>
  </si>
  <si>
    <t>All Time</t>
  </si>
  <si>
    <t>Posterior</t>
  </si>
  <si>
    <t>Residual Perforation</t>
  </si>
  <si>
    <t>T</t>
  </si>
  <si>
    <t>Inferior</t>
  </si>
  <si>
    <t>Cartilage + perichondrium</t>
  </si>
  <si>
    <t>Closed</t>
  </si>
  <si>
    <t>Anterior</t>
  </si>
  <si>
    <t>Stripped, Cartilage on top</t>
  </si>
  <si>
    <t>Underlay with Mastoidectomy</t>
  </si>
  <si>
    <t>Infected perforation</t>
  </si>
  <si>
    <t>Post Auricular</t>
  </si>
  <si>
    <t xml:space="preserve">Cartilage + fascia </t>
  </si>
  <si>
    <t xml:space="preserve">Cartilage + perichondrium </t>
  </si>
  <si>
    <t>Underlay, Antero- inferior</t>
  </si>
  <si>
    <t>Extensive tympanosclerosis</t>
  </si>
  <si>
    <t>Endoscopic</t>
  </si>
  <si>
    <t>antero-inferior</t>
  </si>
  <si>
    <t>Underlay, Endoscopic</t>
  </si>
  <si>
    <t>Residual perforation</t>
  </si>
  <si>
    <t>Adhesions of incus to TM</t>
  </si>
  <si>
    <t>P/STS</t>
  </si>
  <si>
    <t>Subtotal</t>
  </si>
  <si>
    <t>Underlay, endoscopic</t>
  </si>
  <si>
    <t>Primary/ Revision</t>
  </si>
  <si>
    <t>STAMCO</t>
  </si>
  <si>
    <t xml:space="preserve">DWI </t>
  </si>
  <si>
    <t>Hearing Outcome</t>
  </si>
  <si>
    <t>AC</t>
  </si>
  <si>
    <t>Supratubal Recess (S1)</t>
  </si>
  <si>
    <t>Sinus Tympani (S2)</t>
  </si>
  <si>
    <t>Tympanic Cavity</t>
  </si>
  <si>
    <t>Attic</t>
  </si>
  <si>
    <t>Mastoid</t>
  </si>
  <si>
    <t>C</t>
  </si>
  <si>
    <t>O</t>
  </si>
  <si>
    <t>Laser</t>
  </si>
  <si>
    <t>Year 1</t>
  </si>
  <si>
    <t>Year 2</t>
  </si>
  <si>
    <t>Year 3</t>
  </si>
  <si>
    <t>Year 4</t>
  </si>
  <si>
    <t>Year 5</t>
  </si>
  <si>
    <t>Post auricular</t>
  </si>
  <si>
    <t>Revision</t>
  </si>
  <si>
    <t>Not performed</t>
  </si>
  <si>
    <t>Clear</t>
  </si>
  <si>
    <t>FlexiBal PORP</t>
  </si>
  <si>
    <t>Tegmen erosion</t>
  </si>
  <si>
    <t>Incus</t>
  </si>
  <si>
    <t>Improved</t>
  </si>
  <si>
    <t>N</t>
  </si>
  <si>
    <t>Flexiball PORP</t>
  </si>
  <si>
    <t>Variac TTP</t>
  </si>
  <si>
    <t>None</t>
  </si>
  <si>
    <t>Flexiball PORP, Anterior epitympanum CSF leak</t>
  </si>
  <si>
    <t>Flexiball PORP - not fully on</t>
  </si>
  <si>
    <t>Lateral Petrosectomy</t>
  </si>
  <si>
    <t>Nil</t>
  </si>
  <si>
    <t>Tegmen Dehisence x 3</t>
  </si>
  <si>
    <t>Stapes superstructure</t>
  </si>
  <si>
    <t>Y</t>
  </si>
  <si>
    <t>Lateral petrosectomy with multiple tegmen dehiscence</t>
  </si>
  <si>
    <t>Permeatal La</t>
  </si>
  <si>
    <t xml:space="preserve"> Bell PORP (2.5mm)</t>
  </si>
  <si>
    <t>Incus dislocated</t>
  </si>
  <si>
    <t>PORP Flexiball</t>
  </si>
  <si>
    <t>&lt;20</t>
  </si>
  <si>
    <t>TORP with Omega</t>
  </si>
  <si>
    <t>Retracted ++, eroded superstructure and LPI, mobile footplate</t>
  </si>
  <si>
    <t>20-30</t>
  </si>
  <si>
    <t>Permeatal LA</t>
  </si>
  <si>
    <t>Perforation, malleus stripped and FlexiBall</t>
  </si>
  <si>
    <t>&gt;30</t>
  </si>
  <si>
    <t>Angular Clip</t>
  </si>
  <si>
    <t>TORP resting on superstructire</t>
  </si>
  <si>
    <t>Perforation, deficient capitulum</t>
  </si>
  <si>
    <t>Postauricular</t>
  </si>
  <si>
    <t>Front to back mastoid</t>
  </si>
  <si>
    <t>Tympanoplasty +/ - Ossiculoplasty</t>
  </si>
  <si>
    <t>PORP FlexiBAL</t>
  </si>
  <si>
    <t>Perforation, repaired with PRP</t>
  </si>
  <si>
    <t>Myringostapedopexy</t>
  </si>
  <si>
    <t>Permeatal Endoscopic</t>
  </si>
  <si>
    <t>TORP w Omega</t>
  </si>
  <si>
    <t>Ossiculoplasty</t>
  </si>
  <si>
    <t>Variac PORP (2.5mm)</t>
  </si>
  <si>
    <t>Previous Cholesteatoma</t>
  </si>
  <si>
    <t>Tympanosclerosis</t>
  </si>
  <si>
    <t>CAT + Ossicluplasty</t>
  </si>
  <si>
    <t>Registrar</t>
  </si>
  <si>
    <t>Endotype</t>
  </si>
  <si>
    <t>Maxillary</t>
  </si>
  <si>
    <t>Ethmoid</t>
  </si>
  <si>
    <t>Sphenoid</t>
  </si>
  <si>
    <t>Frontal (EFSS)</t>
  </si>
  <si>
    <t>Bone</t>
  </si>
  <si>
    <t>Middle Turbinate</t>
  </si>
  <si>
    <t>MT Medialised</t>
  </si>
  <si>
    <t>Packing</t>
  </si>
  <si>
    <t>2 Week Review</t>
  </si>
  <si>
    <t>Pre-Op</t>
  </si>
  <si>
    <t>Post Op 2 weeks</t>
  </si>
  <si>
    <t>3 months</t>
  </si>
  <si>
    <t>12 months</t>
  </si>
  <si>
    <t>Change in Snot 22</t>
  </si>
  <si>
    <t>Post op Haemorrage</t>
  </si>
  <si>
    <t>Crusting</t>
  </si>
  <si>
    <t>Polyps</t>
  </si>
  <si>
    <t>Adhesions</t>
  </si>
  <si>
    <t>Snot-22</t>
  </si>
  <si>
    <t>Lund Mackay</t>
  </si>
  <si>
    <t>Antrochoanal polyp</t>
  </si>
  <si>
    <t>Grade II</t>
  </si>
  <si>
    <t>Normal</t>
  </si>
  <si>
    <t>No</t>
  </si>
  <si>
    <t>MT to lateral wall</t>
  </si>
  <si>
    <t>Reduction in SNOT-22</t>
  </si>
  <si>
    <t>Preserved</t>
  </si>
  <si>
    <t>IT to septum</t>
  </si>
  <si>
    <t>Grade IV</t>
  </si>
  <si>
    <t>Chitogel</t>
  </si>
  <si>
    <t>Fungal Mucin</t>
  </si>
  <si>
    <t>Grade III</t>
  </si>
  <si>
    <t>Minimal</t>
  </si>
  <si>
    <t>MT to septum</t>
  </si>
  <si>
    <t>Polpys</t>
  </si>
  <si>
    <t>Middle Meatus</t>
  </si>
  <si>
    <t>Minimal in middle meatus</t>
  </si>
  <si>
    <t>Pus</t>
  </si>
  <si>
    <t>Not Opened</t>
  </si>
  <si>
    <t>Not opened</t>
  </si>
  <si>
    <t>Soft</t>
  </si>
  <si>
    <t>Hot FESS for Periosteal abscess</t>
  </si>
  <si>
    <t>Middle meatii BL</t>
  </si>
  <si>
    <t>MT to Septum</t>
  </si>
  <si>
    <t>Inflamed</t>
  </si>
  <si>
    <t>Osteitic</t>
  </si>
  <si>
    <t>Right Splint</t>
  </si>
  <si>
    <t>Septoplasty, and extensive drilling of beak on right</t>
  </si>
  <si>
    <t>BL</t>
  </si>
  <si>
    <t>-</t>
  </si>
  <si>
    <t>Splints</t>
  </si>
  <si>
    <t>ST depression intra-op</t>
  </si>
  <si>
    <t>Left destabilised - polyps in olfactory fossa</t>
  </si>
  <si>
    <t>Yes</t>
  </si>
  <si>
    <t>High septal deviation to the right</t>
  </si>
  <si>
    <t>Septoplasty</t>
  </si>
  <si>
    <t>Narrow AP diameter BL</t>
  </si>
  <si>
    <t>Flo Seal</t>
  </si>
  <si>
    <t>Polps</t>
  </si>
  <si>
    <t>Grade II Right, absent left</t>
  </si>
  <si>
    <t>Mucopus</t>
  </si>
  <si>
    <t>Right skull base thin and dehiscent</t>
  </si>
  <si>
    <t>Yes at 10 days - packed</t>
  </si>
  <si>
    <t>Sutured</t>
  </si>
  <si>
    <t>Bolgerised</t>
  </si>
  <si>
    <t>Revision x 4</t>
  </si>
  <si>
    <t>Small</t>
  </si>
  <si>
    <t>Operation</t>
  </si>
  <si>
    <t>Notes</t>
  </si>
  <si>
    <t>Pre-op Scores</t>
  </si>
  <si>
    <t>2 Week Post Op</t>
  </si>
  <si>
    <t>3 Months Post Op</t>
  </si>
  <si>
    <t>3 Month</t>
  </si>
  <si>
    <t>Nose Score</t>
  </si>
  <si>
    <t>BL NIPF</t>
  </si>
  <si>
    <t>L NIPF</t>
  </si>
  <si>
    <t>R NIPF</t>
  </si>
  <si>
    <t>Complications</t>
  </si>
  <si>
    <t>Nose score change</t>
  </si>
  <si>
    <t>NIPF Change</t>
  </si>
  <si>
    <t>Pre-decongestion</t>
  </si>
  <si>
    <t>Decongested</t>
  </si>
  <si>
    <t>2 Week</t>
  </si>
  <si>
    <t>Reduction in Nose</t>
  </si>
  <si>
    <t>Septoplasty + SEG, no IT reduction</t>
  </si>
  <si>
    <t>P/ STS</t>
  </si>
  <si>
    <t>Post op infection</t>
  </si>
  <si>
    <t>Increase in NIPF</t>
  </si>
  <si>
    <t>3 month</t>
  </si>
  <si>
    <t>Left ENV Collapse</t>
  </si>
  <si>
    <t>Right Septoplasty + Left PLNA</t>
  </si>
  <si>
    <t>Fracture line, batten graft</t>
  </si>
  <si>
    <t>Septoplasty and IT</t>
  </si>
  <si>
    <t>3 Month Post-op Scores</t>
  </si>
  <si>
    <t>Schnoss</t>
  </si>
  <si>
    <t>Pre- Decongestion</t>
  </si>
  <si>
    <t>Post- Decongestion</t>
  </si>
  <si>
    <t>Change NOSE</t>
  </si>
  <si>
    <t>Change NIPF</t>
  </si>
  <si>
    <t>Functional</t>
  </si>
  <si>
    <t>Cosmetic</t>
  </si>
  <si>
    <t>Overall</t>
  </si>
  <si>
    <t>External Septoplasty</t>
  </si>
  <si>
    <t>&lt;30</t>
  </si>
  <si>
    <t>External SRP</t>
  </si>
  <si>
    <t>External SRP + PLNA</t>
  </si>
  <si>
    <t>3 Month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</si>
</sst>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2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  <charset val="1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0000"/>
      <name val="Calibri"/>
      <charset val="1"/>
    </font>
    <font>
      <sz val="11"/>
      <color rgb="FF242424"/>
      <name val="Aptos Narrow"/>
      <charset val="1"/>
    </font>
    <font>
      <sz val="10"/>
      <name val="Arial"/>
      <charset val="1"/>
    </font>
    <font>
      <sz val="9"/>
      <color theme="1"/>
      <name val="Helvetica"/>
      <charset val="1"/>
    </font>
    <font>
      <i/>
      <sz val="8"/>
      <color rgb="FF666666"/>
      <name val="Helvetica-Oblique"/>
      <charset val="1"/>
    </font>
    <font>
      <b/>
      <sz val="14"/>
      <color rgb="FFDDDFDC"/>
      <name val="Helvetica"/>
      <charset val="1"/>
    </font>
    <font>
      <b/>
      <sz val="8"/>
      <color rgb="FFDDDFDC"/>
      <name val="Helvetica"/>
      <charset val="1"/>
    </font>
    <font>
      <b/>
      <sz val="9"/>
      <color rgb="FFDDDFDC"/>
      <name val="Helvetica"/>
      <charset val="1"/>
    </font>
    <font>
      <sz val="10"/>
      <color rgb="FF000000"/>
      <name val="Helvetica"/>
      <charset val="1"/>
    </font>
    <font>
      <b/>
      <sz val="10"/>
      <color rgb="FF000000"/>
      <name val="Helvetica"/>
      <charset val="1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FDC"/>
        <bgColor indexed="64"/>
      </patternFill>
    </fill>
    <fill>
      <patternFill patternType="solid">
        <fgColor rgb="FF314546"/>
        <bgColor indexed="64"/>
      </patternFill>
    </fill>
    <fill>
      <patternFill patternType="solid">
        <fgColor rgb="FFFFB0AA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theme="8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7F7F7F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thin">
        <color theme="8" tint="0.39997558519241921"/>
      </right>
      <top style="medium">
        <color rgb="FF000000"/>
      </top>
      <bottom/>
      <diagonal/>
    </border>
    <border>
      <left style="thin">
        <color theme="8" tint="0.39997558519241921"/>
      </left>
      <right/>
      <top style="medium">
        <color rgb="FF000000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rgb="FF7F7F7F"/>
      </left>
      <right/>
      <top style="medium">
        <color rgb="FF000000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rgb="FF000000"/>
      </bottom>
      <diagonal/>
    </border>
    <border>
      <left style="thin">
        <color theme="9"/>
      </left>
      <right style="thin">
        <color theme="9"/>
      </right>
      <top/>
      <bottom style="medium">
        <color rgb="FF000000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15" applyNumberFormat="0" applyFill="0" applyAlignment="0" applyProtection="0"/>
  </cellStyleXfs>
  <cellXfs count="207">
    <xf numFmtId="0" fontId="0" fillId="0" borderId="0" xfId="0"/>
    <xf numFmtId="15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22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6" xfId="1" applyBorder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center"/>
    </xf>
    <xf numFmtId="0" fontId="3" fillId="3" borderId="0" xfId="2"/>
    <xf numFmtId="9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2" borderId="10" xfId="1" applyBorder="1" applyAlignment="1"/>
    <xf numFmtId="0" fontId="1" fillId="2" borderId="9" xfId="1" applyBorder="1" applyAlignme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15" xfId="3" applyFill="1" applyAlignment="1">
      <alignment horizontal="right"/>
    </xf>
    <xf numFmtId="0" fontId="1" fillId="2" borderId="7" xfId="1" applyBorder="1" applyAlignment="1">
      <alignment horizontal="center"/>
    </xf>
    <xf numFmtId="0" fontId="1" fillId="2" borderId="8" xfId="1" applyBorder="1" applyAlignment="1">
      <alignment horizontal="center"/>
    </xf>
    <xf numFmtId="0" fontId="1" fillId="2" borderId="11" xfId="1" applyBorder="1" applyAlignment="1">
      <alignment horizontal="center"/>
    </xf>
    <xf numFmtId="0" fontId="1" fillId="2" borderId="12" xfId="1" applyBorder="1" applyAlignment="1">
      <alignment horizontal="center"/>
    </xf>
    <xf numFmtId="0" fontId="1" fillId="2" borderId="13" xfId="1" applyBorder="1" applyAlignment="1">
      <alignment horizontal="center"/>
    </xf>
    <xf numFmtId="0" fontId="1" fillId="2" borderId="14" xfId="1" applyBorder="1" applyAlignment="1">
      <alignment horizontal="center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6" fillId="0" borderId="16" xfId="0" applyFont="1" applyBorder="1" applyAlignment="1">
      <alignment horizontal="right"/>
    </xf>
    <xf numFmtId="0" fontId="7" fillId="0" borderId="0" xfId="0" applyFont="1"/>
    <xf numFmtId="0" fontId="1" fillId="2" borderId="3" xfId="1" applyBorder="1" applyAlignment="1">
      <alignment vertical="center" wrapText="1"/>
    </xf>
    <xf numFmtId="0" fontId="1" fillId="2" borderId="0" xfId="1" applyBorder="1" applyAlignment="1">
      <alignment vertical="center" wrapText="1"/>
    </xf>
    <xf numFmtId="165" fontId="0" fillId="0" borderId="0" xfId="0" applyNumberFormat="1"/>
    <xf numFmtId="0" fontId="8" fillId="0" borderId="0" xfId="0" applyFont="1"/>
    <xf numFmtId="0" fontId="0" fillId="4" borderId="0" xfId="0" applyFill="1"/>
    <xf numFmtId="0" fontId="1" fillId="2" borderId="3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1" fillId="2" borderId="0" xfId="1" applyBorder="1" applyAlignment="1">
      <alignment horizontal="left" vertical="center" wrapText="1"/>
    </xf>
    <xf numFmtId="0" fontId="0" fillId="0" borderId="4" xfId="0" applyBorder="1"/>
    <xf numFmtId="0" fontId="0" fillId="0" borderId="15" xfId="0" applyBorder="1"/>
    <xf numFmtId="0" fontId="5" fillId="0" borderId="0" xfId="3" applyFill="1" applyBorder="1" applyAlignment="1">
      <alignment horizontal="right"/>
    </xf>
    <xf numFmtId="0" fontId="1" fillId="2" borderId="6" xfId="1" applyBorder="1" applyAlignment="1">
      <alignment vertical="center" wrapText="1"/>
    </xf>
    <xf numFmtId="0" fontId="1" fillId="2" borderId="0" xfId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0" xfId="1" applyBorder="1"/>
    <xf numFmtId="0" fontId="1" fillId="2" borderId="9" xfId="1" applyBorder="1"/>
    <xf numFmtId="0" fontId="5" fillId="0" borderId="15" xfId="3" applyAlignment="1">
      <alignment horizontal="right"/>
    </xf>
    <xf numFmtId="14" fontId="9" fillId="0" borderId="0" xfId="0" applyNumberFormat="1" applyFont="1" applyAlignment="1">
      <alignment horizontal="left"/>
    </xf>
    <xf numFmtId="0" fontId="5" fillId="0" borderId="0" xfId="3" applyBorder="1" applyAlignment="1">
      <alignment horizontal="right"/>
    </xf>
    <xf numFmtId="0" fontId="1" fillId="2" borderId="5" xfId="1" applyBorder="1" applyAlignment="1">
      <alignment horizontal="center" vertical="center" wrapText="1"/>
    </xf>
    <xf numFmtId="0" fontId="1" fillId="2" borderId="18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1" fillId="2" borderId="5" xfId="1" applyBorder="1" applyAlignment="1">
      <alignment horizontal="left" vertical="center" wrapText="1"/>
    </xf>
    <xf numFmtId="0" fontId="1" fillId="2" borderId="7" xfId="1" applyBorder="1" applyAlignment="1">
      <alignment horizontal="left" vertical="center" wrapText="1"/>
    </xf>
    <xf numFmtId="0" fontId="1" fillId="2" borderId="8" xfId="1" applyBorder="1" applyAlignment="1">
      <alignment horizontal="left" vertical="center" wrapText="1"/>
    </xf>
    <xf numFmtId="0" fontId="1" fillId="2" borderId="18" xfId="1" applyBorder="1" applyAlignment="1">
      <alignment horizontal="left" vertical="center" wrapText="1"/>
    </xf>
    <xf numFmtId="0" fontId="1" fillId="2" borderId="29" xfId="1" applyBorder="1" applyAlignment="1">
      <alignment horizontal="center" vertical="center" wrapText="1"/>
    </xf>
    <xf numFmtId="0" fontId="1" fillId="2" borderId="8" xfId="1" applyBorder="1" applyAlignment="1">
      <alignment horizontal="center" wrapText="1"/>
    </xf>
    <xf numFmtId="0" fontId="1" fillId="2" borderId="30" xfId="1" applyBorder="1" applyAlignment="1">
      <alignment horizontal="left" vertical="center" wrapText="1"/>
    </xf>
    <xf numFmtId="10" fontId="0" fillId="0" borderId="0" xfId="0" applyNumberFormat="1"/>
    <xf numFmtId="0" fontId="1" fillId="2" borderId="1" xfId="1"/>
    <xf numFmtId="9" fontId="1" fillId="2" borderId="1" xfId="1" applyNumberFormat="1"/>
    <xf numFmtId="9" fontId="1" fillId="2" borderId="8" xfId="1" applyNumberFormat="1" applyBorder="1" applyAlignment="1">
      <alignment horizontal="center"/>
    </xf>
    <xf numFmtId="9" fontId="0" fillId="0" borderId="6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1" applyAlignment="1">
      <alignment horizontal="center"/>
    </xf>
    <xf numFmtId="0" fontId="0" fillId="0" borderId="2" xfId="0" applyBorder="1"/>
    <xf numFmtId="9" fontId="0" fillId="0" borderId="17" xfId="0" applyNumberFormat="1" applyBorder="1"/>
    <xf numFmtId="9" fontId="0" fillId="0" borderId="18" xfId="0" applyNumberFormat="1" applyBorder="1"/>
    <xf numFmtId="0" fontId="0" fillId="0" borderId="5" xfId="0" applyBorder="1" applyAlignment="1">
      <alignment horizontal="center"/>
    </xf>
    <xf numFmtId="0" fontId="5" fillId="0" borderId="15" xfId="3" applyAlignment="1">
      <alignment horizontal="center"/>
    </xf>
    <xf numFmtId="0" fontId="1" fillId="2" borderId="33" xfId="1" applyBorder="1"/>
    <xf numFmtId="9" fontId="1" fillId="2" borderId="34" xfId="1" applyNumberFormat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" fillId="2" borderId="4" xfId="1" applyBorder="1" applyAlignment="1">
      <alignment horizontal="left" vertical="center" wrapText="1"/>
    </xf>
    <xf numFmtId="0" fontId="1" fillId="2" borderId="19" xfId="1" applyBorder="1" applyAlignment="1">
      <alignment horizontal="left" vertical="center" wrapText="1"/>
    </xf>
    <xf numFmtId="9" fontId="0" fillId="0" borderId="4" xfId="0" applyNumberFormat="1" applyBorder="1"/>
    <xf numFmtId="9" fontId="1" fillId="2" borderId="0" xfId="1" applyNumberFormat="1" applyBorder="1" applyAlignment="1">
      <alignment horizontal="center"/>
    </xf>
    <xf numFmtId="9" fontId="0" fillId="0" borderId="0" xfId="0" applyNumberFormat="1" applyAlignment="1">
      <alignment horizontal="right"/>
    </xf>
    <xf numFmtId="0" fontId="0" fillId="6" borderId="0" xfId="0" applyFill="1"/>
    <xf numFmtId="0" fontId="17" fillId="6" borderId="0" xfId="0" applyFont="1" applyFill="1"/>
    <xf numFmtId="0" fontId="12" fillId="7" borderId="0" xfId="0" applyFont="1" applyFill="1"/>
    <xf numFmtId="0" fontId="13" fillId="7" borderId="0" xfId="0" applyFont="1" applyFill="1"/>
    <xf numFmtId="0" fontId="16" fillId="6" borderId="0" xfId="0" applyFont="1" applyFill="1"/>
    <xf numFmtId="0" fontId="15" fillId="6" borderId="0" xfId="0" applyFont="1" applyFill="1"/>
    <xf numFmtId="17" fontId="15" fillId="6" borderId="0" xfId="0" applyNumberFormat="1" applyFont="1" applyFill="1"/>
    <xf numFmtId="0" fontId="15" fillId="6" borderId="0" xfId="0" applyFont="1" applyFill="1" applyAlignment="1">
      <alignment horizontal="right"/>
    </xf>
    <xf numFmtId="0" fontId="10" fillId="6" borderId="0" xfId="0" applyFont="1" applyFill="1" applyAlignment="1">
      <alignment wrapText="1"/>
    </xf>
    <xf numFmtId="0" fontId="5" fillId="0" borderId="15" xfId="3" applyFill="1" applyAlignment="1">
      <alignment horizontal="center"/>
    </xf>
    <xf numFmtId="0" fontId="5" fillId="0" borderId="18" xfId="3" applyFill="1" applyBorder="1" applyAlignment="1">
      <alignment horizontal="center"/>
    </xf>
    <xf numFmtId="0" fontId="5" fillId="0" borderId="6" xfId="3" applyFill="1" applyBorder="1" applyAlignment="1">
      <alignment horizontal="center"/>
    </xf>
    <xf numFmtId="15" fontId="0" fillId="0" borderId="0" xfId="0" applyNumberFormat="1" applyAlignment="1">
      <alignment horizontal="left"/>
    </xf>
    <xf numFmtId="0" fontId="0" fillId="8" borderId="6" xfId="0" applyFill="1" applyBorder="1" applyAlignment="1">
      <alignment horizontal="right"/>
    </xf>
    <xf numFmtId="0" fontId="18" fillId="8" borderId="6" xfId="0" applyFont="1" applyFill="1" applyBorder="1" applyAlignment="1">
      <alignment horizontal="right"/>
    </xf>
    <xf numFmtId="0" fontId="1" fillId="2" borderId="35" xfId="1" applyBorder="1" applyAlignment="1">
      <alignment horizontal="center"/>
    </xf>
    <xf numFmtId="0" fontId="1" fillId="2" borderId="36" xfId="1" applyBorder="1" applyAlignment="1">
      <alignment horizontal="center"/>
    </xf>
    <xf numFmtId="0" fontId="1" fillId="2" borderId="37" xfId="1" applyBorder="1" applyAlignment="1">
      <alignment horizontal="center"/>
    </xf>
    <xf numFmtId="0" fontId="1" fillId="2" borderId="7" xfId="1" applyBorder="1" applyAlignment="1">
      <alignment horizontal="center" vertical="center" wrapText="1"/>
    </xf>
    <xf numFmtId="0" fontId="1" fillId="2" borderId="30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8" borderId="0" xfId="1" applyFill="1" applyBorder="1" applyAlignment="1">
      <alignment vertical="center" wrapText="1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25" xfId="1" applyBorder="1" applyAlignment="1">
      <alignment horizontal="center"/>
    </xf>
    <xf numFmtId="0" fontId="1" fillId="2" borderId="26" xfId="1" applyBorder="1" applyAlignment="1">
      <alignment horizontal="center"/>
    </xf>
    <xf numFmtId="0" fontId="1" fillId="2" borderId="27" xfId="1" applyBorder="1" applyAlignment="1">
      <alignment horizontal="center"/>
    </xf>
    <xf numFmtId="0" fontId="1" fillId="2" borderId="28" xfId="1" applyBorder="1" applyAlignment="1">
      <alignment horizontal="center"/>
    </xf>
    <xf numFmtId="0" fontId="15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 vertical="center"/>
    </xf>
    <xf numFmtId="0" fontId="1" fillId="2" borderId="3" xfId="1" applyBorder="1" applyAlignment="1">
      <alignment horizontal="left" vertical="center" wrapText="1"/>
    </xf>
    <xf numFmtId="0" fontId="1" fillId="2" borderId="6" xfId="1" applyBorder="1" applyAlignment="1">
      <alignment horizontal="left" vertical="center" wrapText="1"/>
    </xf>
    <xf numFmtId="0" fontId="1" fillId="2" borderId="3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1" fillId="2" borderId="2" xfId="1" applyBorder="1" applyAlignment="1">
      <alignment horizontal="left" vertical="center" wrapText="1"/>
    </xf>
    <xf numFmtId="0" fontId="1" fillId="2" borderId="5" xfId="1" applyBorder="1" applyAlignment="1">
      <alignment horizontal="left" vertical="center" wrapText="1"/>
    </xf>
    <xf numFmtId="0" fontId="1" fillId="2" borderId="7" xfId="1" applyBorder="1" applyAlignment="1">
      <alignment horizontal="center"/>
    </xf>
    <xf numFmtId="0" fontId="1" fillId="2" borderId="8" xfId="1" applyBorder="1" applyAlignment="1">
      <alignment horizontal="center"/>
    </xf>
    <xf numFmtId="0" fontId="1" fillId="2" borderId="30" xfId="1" applyBorder="1" applyAlignment="1">
      <alignment horizontal="center"/>
    </xf>
    <xf numFmtId="0" fontId="19" fillId="8" borderId="3" xfId="1" applyFont="1" applyFill="1" applyBorder="1" applyAlignment="1">
      <alignment horizontal="left" vertical="center" wrapText="1"/>
    </xf>
    <xf numFmtId="0" fontId="19" fillId="8" borderId="6" xfId="1" applyFont="1" applyFill="1" applyBorder="1" applyAlignment="1">
      <alignment horizontal="left" vertical="center" wrapText="1"/>
    </xf>
    <xf numFmtId="0" fontId="1" fillId="2" borderId="2" xfId="1" applyBorder="1" applyAlignment="1">
      <alignment horizontal="center" vertical="center" wrapText="1"/>
    </xf>
    <xf numFmtId="0" fontId="1" fillId="2" borderId="17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1" fillId="2" borderId="32" xfId="1" applyBorder="1" applyAlignment="1">
      <alignment horizontal="center" vertical="center" wrapText="1"/>
    </xf>
    <xf numFmtId="0" fontId="1" fillId="2" borderId="20" xfId="1" applyBorder="1" applyAlignment="1">
      <alignment horizontal="center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18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  <xf numFmtId="0" fontId="1" fillId="2" borderId="30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1" fillId="5" borderId="3" xfId="1" applyFill="1" applyBorder="1" applyAlignment="1">
      <alignment horizontal="center" vertical="center" wrapText="1"/>
    </xf>
    <xf numFmtId="0" fontId="1" fillId="5" borderId="0" xfId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right"/>
    </xf>
    <xf numFmtId="0" fontId="19" fillId="9" borderId="3" xfId="0" applyFont="1" applyFill="1" applyBorder="1" applyAlignment="1">
      <alignment horizontal="right"/>
    </xf>
    <xf numFmtId="0" fontId="19" fillId="8" borderId="38" xfId="0" applyFont="1" applyFill="1" applyBorder="1" applyAlignment="1">
      <alignment horizontal="right"/>
    </xf>
    <xf numFmtId="0" fontId="0" fillId="10" borderId="39" xfId="0" applyFont="1" applyFill="1" applyBorder="1"/>
    <xf numFmtId="0" fontId="0" fillId="10" borderId="3" xfId="0" applyFont="1" applyFill="1" applyBorder="1"/>
    <xf numFmtId="0" fontId="6" fillId="10" borderId="38" xfId="0" applyFont="1" applyFill="1" applyBorder="1" applyAlignment="1">
      <alignment horizontal="right"/>
    </xf>
    <xf numFmtId="0" fontId="0" fillId="0" borderId="40" xfId="0" applyFont="1" applyBorder="1"/>
    <xf numFmtId="0" fontId="0" fillId="0" borderId="41" xfId="0" applyFont="1" applyBorder="1"/>
    <xf numFmtId="0" fontId="6" fillId="0" borderId="42" xfId="0" applyFont="1" applyBorder="1" applyAlignment="1">
      <alignment horizontal="right"/>
    </xf>
    <xf numFmtId="0" fontId="0" fillId="10" borderId="40" xfId="0" applyFont="1" applyFill="1" applyBorder="1"/>
    <xf numFmtId="0" fontId="0" fillId="10" borderId="41" xfId="0" applyFont="1" applyFill="1" applyBorder="1"/>
    <xf numFmtId="0" fontId="6" fillId="10" borderId="42" xfId="0" applyFont="1" applyFill="1" applyBorder="1" applyAlignment="1">
      <alignment horizontal="right"/>
    </xf>
    <xf numFmtId="0" fontId="0" fillId="0" borderId="43" xfId="0" applyFont="1" applyBorder="1"/>
    <xf numFmtId="0" fontId="0" fillId="10" borderId="43" xfId="0" applyFont="1" applyFill="1" applyBorder="1"/>
    <xf numFmtId="0" fontId="0" fillId="10" borderId="44" xfId="0" applyFont="1" applyFill="1" applyBorder="1"/>
    <xf numFmtId="0" fontId="0" fillId="10" borderId="45" xfId="0" applyFont="1" applyFill="1" applyBorder="1"/>
    <xf numFmtId="0" fontId="0" fillId="10" borderId="46" xfId="0" applyFont="1" applyFill="1" applyBorder="1"/>
    <xf numFmtId="0" fontId="0" fillId="0" borderId="47" xfId="0" applyFont="1" applyBorder="1"/>
    <xf numFmtId="0" fontId="0" fillId="0" borderId="48" xfId="0" applyFont="1" applyBorder="1"/>
    <xf numFmtId="0" fontId="0" fillId="10" borderId="47" xfId="0" applyFont="1" applyFill="1" applyBorder="1"/>
    <xf numFmtId="0" fontId="0" fillId="10" borderId="48" xfId="0" applyFont="1" applyFill="1" applyBorder="1"/>
    <xf numFmtId="0" fontId="0" fillId="0" borderId="47" xfId="0" applyFont="1" applyBorder="1" applyAlignment="1">
      <alignment wrapText="1"/>
    </xf>
    <xf numFmtId="0" fontId="3" fillId="3" borderId="48" xfId="2" applyFont="1" applyFill="1" applyBorder="1"/>
    <xf numFmtId="0" fontId="0" fillId="0" borderId="49" xfId="0" applyFont="1" applyBorder="1"/>
    <xf numFmtId="0" fontId="0" fillId="0" borderId="50" xfId="0" applyFont="1" applyBorder="1"/>
    <xf numFmtId="0" fontId="0" fillId="11" borderId="49" xfId="0" applyFont="1" applyFill="1" applyBorder="1"/>
    <xf numFmtId="0" fontId="0" fillId="11" borderId="50" xfId="0" applyFont="1" applyFill="1" applyBorder="1"/>
    <xf numFmtId="0" fontId="21" fillId="0" borderId="0" xfId="0" applyFont="1"/>
    <xf numFmtId="0" fontId="20" fillId="0" borderId="5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55" xfId="0" applyFont="1" applyBorder="1" applyAlignment="1">
      <alignment horizontal="right"/>
    </xf>
    <xf numFmtId="0" fontId="5" fillId="0" borderId="18" xfId="3" applyFill="1" applyBorder="1" applyAlignment="1">
      <alignment horizontal="right"/>
    </xf>
    <xf numFmtId="0" fontId="0" fillId="11" borderId="52" xfId="0" applyFont="1" applyFill="1" applyBorder="1"/>
    <xf numFmtId="0" fontId="0" fillId="11" borderId="53" xfId="0" applyFont="1" applyFill="1" applyBorder="1"/>
    <xf numFmtId="0" fontId="20" fillId="0" borderId="6" xfId="0" applyFont="1" applyBorder="1" applyAlignment="1">
      <alignment horizontal="right"/>
    </xf>
    <xf numFmtId="0" fontId="0" fillId="10" borderId="56" xfId="0" applyFont="1" applyFill="1" applyBorder="1"/>
    <xf numFmtId="0" fontId="0" fillId="10" borderId="57" xfId="0" applyFont="1" applyFill="1" applyBorder="1"/>
    <xf numFmtId="0" fontId="20" fillId="0" borderId="58" xfId="0" applyFont="1" applyBorder="1" applyAlignment="1">
      <alignment horizontal="right"/>
    </xf>
    <xf numFmtId="0" fontId="20" fillId="0" borderId="59" xfId="0" applyFont="1" applyBorder="1" applyAlignment="1">
      <alignment horizontal="right"/>
    </xf>
    <xf numFmtId="9" fontId="18" fillId="0" borderId="0" xfId="0" applyNumberFormat="1" applyFont="1"/>
    <xf numFmtId="0" fontId="1" fillId="2" borderId="4" xfId="1" applyBorder="1" applyAlignment="1">
      <alignment horizontal="center" vertical="center" wrapText="1"/>
    </xf>
    <xf numFmtId="0" fontId="1" fillId="2" borderId="33" xfId="1" applyBorder="1" applyAlignment="1">
      <alignment horizontal="center" vertical="center"/>
    </xf>
    <xf numFmtId="0" fontId="1" fillId="2" borderId="60" xfId="1" applyBorder="1" applyAlignment="1">
      <alignment horizontal="center" vertical="center"/>
    </xf>
    <xf numFmtId="0" fontId="1" fillId="2" borderId="61" xfId="1" applyBorder="1" applyAlignment="1">
      <alignment horizontal="center" vertical="center"/>
    </xf>
    <xf numFmtId="0" fontId="1" fillId="2" borderId="62" xfId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" fillId="2" borderId="63" xfId="1" applyBorder="1" applyAlignment="1">
      <alignment horizontal="center" vertical="center"/>
    </xf>
    <xf numFmtId="0" fontId="1" fillId="2" borderId="64" xfId="1" applyBorder="1" applyAlignment="1">
      <alignment horizontal="center" vertical="center"/>
    </xf>
    <xf numFmtId="0" fontId="1" fillId="2" borderId="65" xfId="1" applyBorder="1" applyAlignment="1">
      <alignment horizontal="center" vertical="center"/>
    </xf>
    <xf numFmtId="0" fontId="1" fillId="2" borderId="51" xfId="1" applyBorder="1" applyAlignment="1">
      <alignment horizontal="center" vertical="center"/>
    </xf>
    <xf numFmtId="0" fontId="1" fillId="2" borderId="19" xfId="1" applyBorder="1" applyAlignment="1">
      <alignment horizontal="center" vertical="center" wrapText="1"/>
    </xf>
    <xf numFmtId="0" fontId="1" fillId="2" borderId="25" xfId="1" applyBorder="1" applyAlignment="1">
      <alignment horizontal="center" vertical="center"/>
    </xf>
    <xf numFmtId="0" fontId="12" fillId="7" borderId="0" xfId="0" applyFont="1" applyFill="1" applyAlignment="1"/>
    <xf numFmtId="0" fontId="13" fillId="7" borderId="0" xfId="0" applyFont="1" applyFill="1" applyAlignment="1"/>
    <xf numFmtId="0" fontId="14" fillId="7" borderId="0" xfId="0" applyFont="1" applyFill="1" applyAlignment="1"/>
    <xf numFmtId="0" fontId="15" fillId="6" borderId="0" xfId="0" applyFont="1" applyFill="1" applyAlignment="1"/>
    <xf numFmtId="0" fontId="11" fillId="6" borderId="0" xfId="0" applyFont="1" applyFill="1" applyAlignment="1"/>
  </cellXfs>
  <cellStyles count="4">
    <cellStyle name="Calculation" xfId="1" builtinId="22"/>
    <cellStyle name="Good" xfId="2" builtinId="26"/>
    <cellStyle name="Linked Cell" xfId="3" builtinId="2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theme="8"/>
        </bottom>
        <vertical/>
        <horizontal/>
      </border>
    </dxf>
    <dxf>
      <border outline="0">
        <bottom style="medium">
          <color rgb="FF000000"/>
        </bottom>
      </border>
    </dxf>
    <dxf>
      <border outline="0">
        <top style="medium">
          <color rgb="FF000000"/>
        </top>
      </border>
    </dxf>
    <dxf>
      <alignment horizontal="righ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border outline="0">
        <top style="medium">
          <color rgb="FF000000"/>
        </top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border outline="0">
        <top style="medium">
          <color rgb="FF000000"/>
        </top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FB0AA"/>
      <color rgb="FFDDDFDC"/>
      <color rgb="FF314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-180975</xdr:rowOff>
    </xdr:from>
    <xdr:to>
      <xdr:col>1</xdr:col>
      <xdr:colOff>209550</xdr:colOff>
      <xdr:row>0</xdr:row>
      <xdr:rowOff>-180975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3E5284F-D9BF-B909-D9DE-E5EA9F3F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-1809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7</xdr:row>
      <xdr:rowOff>28575</xdr:rowOff>
    </xdr:from>
    <xdr:to>
      <xdr:col>5</xdr:col>
      <xdr:colOff>28575</xdr:colOff>
      <xdr:row>13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FF44A-F3A9-0FF9-F666-9639AA7ED301}"/>
            </a:ext>
            <a:ext uri="{147F2762-F138-4A5C-976F-8EAC2B608ADB}">
              <a16:predDERef xmlns:a16="http://schemas.microsoft.com/office/drawing/2014/main" pred="{33E5284F-D9BF-B909-D9DE-E5EA9F3F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1943100"/>
          <a:ext cx="1352550" cy="13525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40D9B-E7A2-4BBF-962E-CC3423FF6E60}" name="Table1" displayName="Table1" ref="Q2:V77" totalsRowShown="0" headerRowDxfId="20" dataDxfId="19" headerRowBorderDxfId="17" tableBorderDxfId="18">
  <autoFilter ref="Q2:V77" xr:uid="{1FB40D9B-E7A2-4BBF-962E-CC3423FF6E60}"/>
  <tableColumns count="6">
    <tableColumn id="1" xr3:uid="{30B2B574-4499-48B1-9E38-0A1F8D67E1A4}" name="500"/>
    <tableColumn id="2" xr3:uid="{7D212A23-4177-490A-8256-E8DF204E86CB}" name="1000"/>
    <tableColumn id="3" xr3:uid="{4753CEE9-9DFA-4C9A-B37A-EB27271C5463}" name="2000"/>
    <tableColumn id="4" xr3:uid="{0878EFE6-338F-44CE-B401-EB3DCD5C9FBE}" name="3000"/>
    <tableColumn id="5" xr3:uid="{BA3FAA39-F03D-4A8D-B1D4-411BAFF87F88}" name="4000"/>
    <tableColumn id="6" xr3:uid="{43E429CB-BF45-4632-99D5-BECA47501287}" name="Ave" dataDxfId="16">
      <calculatedColumnFormula>IFERROR(AVERAGE(Q3:T3),"")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758733-B8B5-48B4-917B-A7A4E7D0FE97}" name="Table2" displayName="Table2" ref="X2:AC77" totalsRowShown="0" headerRowDxfId="15" dataDxfId="14" headerRowBorderDxfId="12" tableBorderDxfId="13">
  <autoFilter ref="X2:AC77" xr:uid="{F3758733-B8B5-48B4-917B-A7A4E7D0FE97}"/>
  <tableColumns count="6">
    <tableColumn id="1" xr3:uid="{B5017AA6-E5CB-4F49-B250-BBF3EEBF85B1}" name="500" dataDxfId="11"/>
    <tableColumn id="2" xr3:uid="{1F1619DB-B541-4D00-B62E-97CF99022CF3}" name="1000" dataDxfId="10"/>
    <tableColumn id="3" xr3:uid="{7CE64CC6-7C27-4D59-9812-161157CF1FE2}" name="2000" dataDxfId="9"/>
    <tableColumn id="4" xr3:uid="{4C62CDC9-C423-446B-AF1A-F3029F27CBB5}" name="3000" dataDxfId="8"/>
    <tableColumn id="5" xr3:uid="{46AAFEBC-9A20-4B66-8686-D723B82F7CE4}" name="4000" dataDxfId="7"/>
    <tableColumn id="6" xr3:uid="{DEA9F72F-9FC6-4536-93AC-38F10CCB1FF1}" name="Ave" dataDxfId="6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EF8B47-BE14-44D1-9619-AB5954632AFB}" name="Table5" displayName="Table5" ref="Y2:AD73" totalsRowShown="0" headerRowDxfId="3" headerRowBorderDxfId="1" tableBorderDxfId="2">
  <autoFilter ref="Y2:AD73" xr:uid="{F1EF8B47-BE14-44D1-9619-AB5954632AFB}"/>
  <tableColumns count="6">
    <tableColumn id="1" xr3:uid="{F7633FDC-0938-46A3-914A-D203A85BBCBE}" name="500"/>
    <tableColumn id="2" xr3:uid="{E2EBCC4E-8B8A-43DA-BE84-D58630F62C1F}" name="1000"/>
    <tableColumn id="3" xr3:uid="{5B16045F-FCCA-45E3-968E-1FFE2CA21F98}" name="2000"/>
    <tableColumn id="4" xr3:uid="{CBE48B17-F019-4EE3-BB6D-00AC0C7B07D8}" name="3000"/>
    <tableColumn id="5" xr3:uid="{44429633-CB7F-4DDF-877C-45A82D0A36EC}" name="4000"/>
    <tableColumn id="6" xr3:uid="{3330F88B-26C2-4D60-B53D-3D683164CB68}" name="Av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9247-CF08-4710-BF0B-F1DB1590167A}">
  <dimension ref="B1:E25"/>
  <sheetViews>
    <sheetView showGridLines="0" workbookViewId="0">
      <selection activeCell="D23" sqref="D23"/>
    </sheetView>
  </sheetViews>
  <sheetFormatPr defaultRowHeight="15"/>
  <cols>
    <col min="1" max="1" width="4.7109375" style="93" customWidth="1"/>
    <col min="2" max="2" width="37" style="93" customWidth="1"/>
    <col min="3" max="3" width="24.5703125" style="93" customWidth="1"/>
    <col min="4" max="4" width="25.85546875" style="93" customWidth="1"/>
    <col min="5" max="5" width="40.42578125" style="93" customWidth="1"/>
    <col min="6" max="16384" width="9.140625" style="93"/>
  </cols>
  <sheetData>
    <row r="1" spans="2:5" ht="18">
      <c r="B1" s="202" t="s">
        <v>0</v>
      </c>
      <c r="C1" s="202"/>
      <c r="D1" s="95"/>
      <c r="E1" s="95"/>
    </row>
    <row r="2" spans="2:5">
      <c r="B2" s="203" t="s">
        <v>1</v>
      </c>
      <c r="C2" s="203"/>
      <c r="D2" s="96"/>
      <c r="E2" s="96"/>
    </row>
    <row r="3" spans="2:5">
      <c r="B3" s="97" t="s">
        <v>2</v>
      </c>
      <c r="C3" s="98">
        <v>1</v>
      </c>
      <c r="D3" s="97" t="s">
        <v>3</v>
      </c>
      <c r="E3" s="99">
        <v>46204</v>
      </c>
    </row>
    <row r="4" spans="2:5">
      <c r="B4" s="97" t="s">
        <v>4</v>
      </c>
      <c r="C4" s="98" t="s">
        <v>5</v>
      </c>
      <c r="D4" s="97" t="s">
        <v>6</v>
      </c>
      <c r="E4" s="100" t="s">
        <v>7</v>
      </c>
    </row>
    <row r="5" spans="2:5">
      <c r="B5" s="204" t="s">
        <v>8</v>
      </c>
      <c r="C5" s="204"/>
      <c r="D5" s="204"/>
      <c r="E5" s="204"/>
    </row>
    <row r="6" spans="2:5" ht="57.75" customHeight="1">
      <c r="B6" s="121" t="s">
        <v>9</v>
      </c>
      <c r="C6" s="121"/>
      <c r="D6" s="121"/>
      <c r="E6" s="121"/>
    </row>
    <row r="7" spans="2:5">
      <c r="B7" s="204" t="s">
        <v>10</v>
      </c>
      <c r="C7" s="204"/>
      <c r="D7" s="204"/>
      <c r="E7" s="204"/>
    </row>
    <row r="8" spans="2:5">
      <c r="B8" s="98" t="s">
        <v>11</v>
      </c>
    </row>
    <row r="9" spans="2:5">
      <c r="B9" s="98" t="s">
        <v>12</v>
      </c>
    </row>
    <row r="10" spans="2:5">
      <c r="B10" s="98" t="s">
        <v>13</v>
      </c>
    </row>
    <row r="11" spans="2:5">
      <c r="B11" s="98" t="s">
        <v>14</v>
      </c>
    </row>
    <row r="12" spans="2:5">
      <c r="B12" s="98" t="s">
        <v>15</v>
      </c>
    </row>
    <row r="13" spans="2:5">
      <c r="B13" s="98" t="s">
        <v>16</v>
      </c>
    </row>
    <row r="14" spans="2:5" ht="20.25" customHeight="1">
      <c r="B14" s="98" t="s">
        <v>17</v>
      </c>
    </row>
    <row r="15" spans="2:5">
      <c r="B15" s="204" t="s">
        <v>18</v>
      </c>
      <c r="C15" s="204"/>
      <c r="D15" s="204"/>
      <c r="E15" s="204"/>
    </row>
    <row r="16" spans="2:5" s="94" customFormat="1" ht="18.75" customHeight="1">
      <c r="B16" s="122" t="s">
        <v>19</v>
      </c>
      <c r="C16" s="122"/>
      <c r="D16" s="122"/>
      <c r="E16" s="122"/>
    </row>
    <row r="17" spans="2:5">
      <c r="B17" s="204" t="s">
        <v>20</v>
      </c>
      <c r="C17" s="204"/>
      <c r="D17" s="204"/>
      <c r="E17" s="204"/>
    </row>
    <row r="18" spans="2:5" s="94" customFormat="1" ht="12.75">
      <c r="B18" s="205" t="s">
        <v>21</v>
      </c>
      <c r="C18" s="205"/>
      <c r="D18" s="205"/>
      <c r="E18" s="205"/>
    </row>
    <row r="19" spans="2:5" ht="11.25" customHeight="1">
      <c r="B19" s="101" t="s">
        <v>22</v>
      </c>
      <c r="C19" s="101" t="s">
        <v>22</v>
      </c>
      <c r="D19" s="101" t="s">
        <v>22</v>
      </c>
      <c r="E19" s="101" t="s">
        <v>22</v>
      </c>
    </row>
    <row r="20" spans="2:5">
      <c r="B20" s="204" t="s">
        <v>23</v>
      </c>
      <c r="C20" s="204"/>
      <c r="D20" s="204"/>
      <c r="E20" s="204"/>
    </row>
    <row r="21" spans="2:5" s="94" customFormat="1" ht="12.75">
      <c r="B21" s="98" t="s">
        <v>24</v>
      </c>
    </row>
    <row r="22" spans="2:5" s="94" customFormat="1" ht="12.75">
      <c r="B22" s="98" t="s">
        <v>25</v>
      </c>
    </row>
    <row r="23" spans="2:5" ht="12.75" customHeight="1">
      <c r="B23" s="101" t="s">
        <v>22</v>
      </c>
      <c r="C23" s="101" t="s">
        <v>22</v>
      </c>
      <c r="D23" s="101" t="s">
        <v>22</v>
      </c>
      <c r="E23" s="101" t="s">
        <v>22</v>
      </c>
    </row>
    <row r="24" spans="2:5">
      <c r="B24" s="206" t="s">
        <v>26</v>
      </c>
      <c r="C24" s="206"/>
      <c r="D24" s="206"/>
      <c r="E24" s="206"/>
    </row>
    <row r="25" spans="2:5" hidden="1"/>
  </sheetData>
  <sheetProtection algorithmName="SHA-512" hashValue="XSBLpSwelLiiuFP/pGNV3jA7OBCa23ntuuV4FeYvhDo12Gvnlo60H0KJ24Bd3ueTwlfGpNnQ9gYZKNtejn+zjg==" saltValue="sFcZqJOP2yph9IR63na29A==" spinCount="100000" sheet="1" objects="1" scenarios="1"/>
  <mergeCells count="11">
    <mergeCell ref="B1:C1"/>
    <mergeCell ref="B24:E24"/>
    <mergeCell ref="B5:E5"/>
    <mergeCell ref="B6:E6"/>
    <mergeCell ref="B7:E7"/>
    <mergeCell ref="B2:C2"/>
    <mergeCell ref="B15:E15"/>
    <mergeCell ref="B16:E16"/>
    <mergeCell ref="B17:E17"/>
    <mergeCell ref="B18:E18"/>
    <mergeCell ref="B20:E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4546"/>
  </sheetPr>
  <dimension ref="A1:AI153"/>
  <sheetViews>
    <sheetView workbookViewId="0">
      <pane ySplit="2" topLeftCell="Q3" activePane="bottomLeft" state="frozen"/>
      <selection pane="bottomLeft" activeCell="W2" sqref="W2"/>
    </sheetView>
  </sheetViews>
  <sheetFormatPr defaultColWidth="8.85546875" defaultRowHeight="15"/>
  <cols>
    <col min="1" max="1" width="14.28515625" style="2" customWidth="1"/>
    <col min="2" max="2" width="19.7109375" customWidth="1"/>
    <col min="3" max="3" width="15.140625" customWidth="1"/>
    <col min="4" max="4" width="14.42578125" customWidth="1"/>
    <col min="5" max="5" width="18.42578125" customWidth="1"/>
    <col min="6" max="6" width="14.42578125" customWidth="1"/>
    <col min="7" max="7" width="13.85546875" customWidth="1"/>
    <col min="8" max="8" width="12.7109375" customWidth="1"/>
    <col min="9" max="9" width="20.42578125" customWidth="1"/>
    <col min="10" max="10" width="22.5703125" customWidth="1"/>
    <col min="11" max="11" width="19.140625" bestFit="1" customWidth="1"/>
    <col min="12" max="12" width="11.140625" customWidth="1"/>
    <col min="13" max="13" width="14.7109375" customWidth="1"/>
    <col min="14" max="14" width="13.140625" customWidth="1"/>
    <col min="15" max="15" width="13" customWidth="1"/>
    <col min="16" max="16" width="14.28515625" customWidth="1"/>
    <col min="17" max="17" width="13.85546875" customWidth="1"/>
    <col min="23" max="23" width="15.85546875" customWidth="1"/>
    <col min="29" max="29" width="9.28515625" bestFit="1" customWidth="1"/>
    <col min="30" max="30" width="19.5703125" customWidth="1"/>
    <col min="32" max="32" width="11.140625" bestFit="1" customWidth="1"/>
    <col min="33" max="33" width="16.5703125" customWidth="1"/>
  </cols>
  <sheetData>
    <row r="1" spans="1:35">
      <c r="A1" s="127" t="s">
        <v>27</v>
      </c>
      <c r="B1" s="123" t="s">
        <v>28</v>
      </c>
      <c r="C1" s="123" t="s">
        <v>29</v>
      </c>
      <c r="D1" s="123" t="s">
        <v>30</v>
      </c>
      <c r="E1" s="125" t="s">
        <v>31</v>
      </c>
      <c r="F1" s="123" t="s">
        <v>32</v>
      </c>
      <c r="G1" s="123" t="s">
        <v>33</v>
      </c>
      <c r="H1" s="123" t="s">
        <v>34</v>
      </c>
      <c r="I1" s="125" t="s">
        <v>35</v>
      </c>
      <c r="J1" s="125" t="s">
        <v>36</v>
      </c>
      <c r="K1" s="123" t="s">
        <v>37</v>
      </c>
      <c r="L1" s="123" t="s">
        <v>38</v>
      </c>
      <c r="M1" s="125" t="s">
        <v>39</v>
      </c>
      <c r="N1" s="123" t="s">
        <v>40</v>
      </c>
      <c r="O1" s="123" t="s">
        <v>41</v>
      </c>
      <c r="P1" s="132" t="s">
        <v>42</v>
      </c>
      <c r="Q1" s="129" t="s">
        <v>43</v>
      </c>
      <c r="R1" s="130"/>
      <c r="S1" s="130"/>
      <c r="T1" s="130"/>
      <c r="U1" s="130"/>
      <c r="V1" s="130"/>
      <c r="W1" s="131"/>
      <c r="X1" s="130" t="s">
        <v>44</v>
      </c>
      <c r="Y1" s="130"/>
      <c r="Z1" s="130"/>
      <c r="AA1" s="130"/>
      <c r="AB1" s="130"/>
      <c r="AC1" s="130"/>
      <c r="AD1" s="131"/>
    </row>
    <row r="2" spans="1:35" s="6" customFormat="1" ht="30.75" customHeight="1">
      <c r="A2" s="128"/>
      <c r="B2" s="124"/>
      <c r="C2" s="124"/>
      <c r="D2" s="124"/>
      <c r="E2" s="126"/>
      <c r="F2" s="124"/>
      <c r="G2" s="124"/>
      <c r="H2" s="124"/>
      <c r="I2" s="126"/>
      <c r="J2" s="126"/>
      <c r="K2" s="124"/>
      <c r="L2" s="124"/>
      <c r="M2" s="126"/>
      <c r="N2" s="124"/>
      <c r="O2" s="124"/>
      <c r="P2" s="133"/>
      <c r="Q2" s="19" t="s">
        <v>45</v>
      </c>
      <c r="R2" s="20" t="s">
        <v>46</v>
      </c>
      <c r="S2" s="20" t="s">
        <v>47</v>
      </c>
      <c r="T2" s="20" t="s">
        <v>48</v>
      </c>
      <c r="U2" s="20" t="s">
        <v>49</v>
      </c>
      <c r="V2" s="106" t="s">
        <v>50</v>
      </c>
      <c r="W2" s="104" t="s">
        <v>51</v>
      </c>
      <c r="X2" s="19" t="s">
        <v>45</v>
      </c>
      <c r="Y2" s="20" t="s">
        <v>46</v>
      </c>
      <c r="Z2" s="20" t="s">
        <v>47</v>
      </c>
      <c r="AA2" s="20" t="s">
        <v>48</v>
      </c>
      <c r="AB2" s="20" t="s">
        <v>49</v>
      </c>
      <c r="AC2" s="107" t="s">
        <v>50</v>
      </c>
      <c r="AD2" s="103" t="s">
        <v>51</v>
      </c>
    </row>
    <row r="3" spans="1:35" ht="15" customHeight="1">
      <c r="A3" s="105">
        <v>44480</v>
      </c>
      <c r="C3" s="5"/>
      <c r="D3" s="10"/>
      <c r="E3" s="10" t="s">
        <v>52</v>
      </c>
      <c r="F3" s="2" t="s">
        <v>53</v>
      </c>
      <c r="H3" t="s">
        <v>54</v>
      </c>
      <c r="I3" t="s">
        <v>55</v>
      </c>
      <c r="J3" t="s">
        <v>56</v>
      </c>
      <c r="K3" t="s">
        <v>57</v>
      </c>
      <c r="L3">
        <v>2</v>
      </c>
      <c r="O3" t="s">
        <v>58</v>
      </c>
      <c r="P3" s="13" t="str">
        <f>IFERROR(IF(Table2[[#This Row],[Ave]]&lt;11,"Excellent",IF(Table2[[#This Row],[Ave]]&gt;20,"Suboptimal","Good")),"")</f>
        <v>Excellent</v>
      </c>
      <c r="Q3">
        <v>35</v>
      </c>
      <c r="R3">
        <v>25</v>
      </c>
      <c r="S3">
        <v>15</v>
      </c>
      <c r="T3">
        <v>15</v>
      </c>
      <c r="U3">
        <v>25</v>
      </c>
      <c r="V3" s="8">
        <f>IFERROR(AVERAGE(Q3:T3),"")</f>
        <v>22.5</v>
      </c>
      <c r="W3" s="102">
        <v>55</v>
      </c>
      <c r="X3" s="8">
        <v>10</v>
      </c>
      <c r="Y3" s="8">
        <v>5</v>
      </c>
      <c r="Z3" s="8">
        <v>5</v>
      </c>
      <c r="AA3" s="8">
        <v>10</v>
      </c>
      <c r="AB3" s="8">
        <v>10</v>
      </c>
      <c r="AC3" s="8">
        <f>IFERROR(AVERAGE(X3:AA3),"")</f>
        <v>7.5</v>
      </c>
      <c r="AD3" s="21">
        <v>23</v>
      </c>
    </row>
    <row r="4" spans="1:35" ht="15" customHeight="1">
      <c r="A4" s="105">
        <v>44508</v>
      </c>
      <c r="B4" s="2"/>
      <c r="C4" s="2"/>
      <c r="E4" t="s">
        <v>52</v>
      </c>
      <c r="F4" s="2" t="s">
        <v>59</v>
      </c>
      <c r="H4" t="s">
        <v>54</v>
      </c>
      <c r="I4" t="s">
        <v>55</v>
      </c>
      <c r="J4" t="s">
        <v>56</v>
      </c>
      <c r="K4" t="s">
        <v>57</v>
      </c>
      <c r="L4">
        <v>2</v>
      </c>
      <c r="O4" t="s">
        <v>60</v>
      </c>
      <c r="P4" s="13" t="str">
        <f>IFERROR(IF(Table2[[#This Row],[Ave]]&lt;11,"Excellent",IF(Table2[[#This Row],[Ave]]&gt;20,"Suboptimal","Good")),"")</f>
        <v>Excellent</v>
      </c>
      <c r="Q4">
        <v>45</v>
      </c>
      <c r="R4">
        <v>40</v>
      </c>
      <c r="S4">
        <v>20</v>
      </c>
      <c r="T4">
        <v>25</v>
      </c>
      <c r="U4">
        <v>20</v>
      </c>
      <c r="V4" s="30">
        <f t="shared" ref="V4:V24" si="0">IFERROR(AVERAGE(Q4:T4),"")</f>
        <v>32.5</v>
      </c>
      <c r="W4" s="6">
        <v>63</v>
      </c>
      <c r="X4">
        <v>5</v>
      </c>
      <c r="Y4">
        <v>5</v>
      </c>
      <c r="Z4">
        <v>0</v>
      </c>
      <c r="AA4">
        <v>5</v>
      </c>
      <c r="AB4">
        <v>20</v>
      </c>
      <c r="AC4" s="8">
        <f t="shared" ref="AC4:AC12" si="1">IFERROR(AVERAGE(X4:AA4),"")</f>
        <v>3.75</v>
      </c>
      <c r="AD4">
        <v>25</v>
      </c>
    </row>
    <row r="5" spans="1:35" ht="15" customHeight="1">
      <c r="A5" s="105">
        <v>44522</v>
      </c>
      <c r="B5" s="2"/>
      <c r="C5" s="2"/>
      <c r="E5" t="s">
        <v>52</v>
      </c>
      <c r="F5" s="2" t="s">
        <v>59</v>
      </c>
      <c r="H5" t="s">
        <v>54</v>
      </c>
      <c r="I5" t="s">
        <v>55</v>
      </c>
      <c r="J5" t="s">
        <v>56</v>
      </c>
      <c r="K5" t="s">
        <v>57</v>
      </c>
      <c r="L5">
        <v>3</v>
      </c>
      <c r="O5" t="s">
        <v>58</v>
      </c>
      <c r="P5" s="13" t="str">
        <f>IFERROR(IF(Table2[[#This Row],[Ave]]&lt;11,"Excellent",IF(Table2[[#This Row],[Ave]]&gt;20,"Suboptimal","Good")),"")</f>
        <v>Excellent</v>
      </c>
      <c r="Q5">
        <v>40</v>
      </c>
      <c r="R5">
        <v>35</v>
      </c>
      <c r="S5">
        <v>5</v>
      </c>
      <c r="T5">
        <v>20</v>
      </c>
      <c r="U5">
        <v>30</v>
      </c>
      <c r="V5" s="30">
        <f t="shared" si="0"/>
        <v>25</v>
      </c>
      <c r="W5" s="6">
        <v>47</v>
      </c>
      <c r="X5">
        <v>10</v>
      </c>
      <c r="Y5">
        <v>12</v>
      </c>
      <c r="Z5">
        <v>0</v>
      </c>
      <c r="AA5">
        <v>10</v>
      </c>
      <c r="AB5">
        <v>10</v>
      </c>
      <c r="AC5" s="8">
        <f t="shared" si="1"/>
        <v>8</v>
      </c>
      <c r="AD5">
        <v>32</v>
      </c>
    </row>
    <row r="6" spans="1:35" ht="15" customHeight="1">
      <c r="A6" s="105">
        <v>44571</v>
      </c>
      <c r="B6" s="2"/>
      <c r="C6" s="2"/>
      <c r="E6" t="s">
        <v>52</v>
      </c>
      <c r="F6" s="2" t="s">
        <v>59</v>
      </c>
      <c r="H6" t="s">
        <v>54</v>
      </c>
      <c r="I6" t="s">
        <v>55</v>
      </c>
      <c r="J6" t="s">
        <v>56</v>
      </c>
      <c r="K6" t="s">
        <v>57</v>
      </c>
      <c r="L6">
        <v>2</v>
      </c>
      <c r="O6" t="s">
        <v>58</v>
      </c>
      <c r="P6" s="13" t="str">
        <f>IFERROR(IF(Table2[[#This Row],[Ave]]&lt;11,"Excellent",IF(Table2[[#This Row],[Ave]]&gt;20,"Suboptimal","Good")),"")</f>
        <v>Excellent</v>
      </c>
      <c r="Q6">
        <v>45</v>
      </c>
      <c r="R6">
        <v>35</v>
      </c>
      <c r="S6">
        <v>25</v>
      </c>
      <c r="T6">
        <v>30</v>
      </c>
      <c r="U6">
        <v>35</v>
      </c>
      <c r="V6" s="30">
        <f t="shared" si="0"/>
        <v>33.75</v>
      </c>
      <c r="W6" s="6">
        <v>57</v>
      </c>
      <c r="X6">
        <v>10</v>
      </c>
      <c r="Y6">
        <v>15</v>
      </c>
      <c r="Z6">
        <v>-5</v>
      </c>
      <c r="AA6">
        <v>0</v>
      </c>
      <c r="AB6">
        <v>15</v>
      </c>
      <c r="AC6" s="8">
        <f t="shared" si="1"/>
        <v>5</v>
      </c>
      <c r="AD6">
        <v>23</v>
      </c>
    </row>
    <row r="7" spans="1:35" ht="15" customHeight="1">
      <c r="A7" s="105">
        <v>44599</v>
      </c>
      <c r="B7" s="2"/>
      <c r="C7" s="2"/>
      <c r="E7" t="s">
        <v>52</v>
      </c>
      <c r="F7" s="2" t="s">
        <v>59</v>
      </c>
      <c r="H7" t="s">
        <v>61</v>
      </c>
      <c r="I7" t="s">
        <v>55</v>
      </c>
      <c r="J7" t="s">
        <v>56</v>
      </c>
      <c r="K7" t="s">
        <v>57</v>
      </c>
      <c r="L7">
        <v>2</v>
      </c>
      <c r="O7" t="s">
        <v>60</v>
      </c>
      <c r="P7" s="13" t="str">
        <f>IFERROR(IF(Table2[[#This Row],[Ave]]&lt;11,"Excellent",IF(Table2[[#This Row],[Ave]]&gt;20,"Suboptimal","Good")),"")</f>
        <v>Excellent</v>
      </c>
      <c r="Q7">
        <v>50</v>
      </c>
      <c r="R7">
        <v>35</v>
      </c>
      <c r="S7">
        <v>10</v>
      </c>
      <c r="T7">
        <v>30</v>
      </c>
      <c r="U7">
        <v>35</v>
      </c>
      <c r="V7" s="30">
        <f t="shared" si="0"/>
        <v>31.25</v>
      </c>
      <c r="W7" s="6">
        <v>48</v>
      </c>
      <c r="X7">
        <v>0</v>
      </c>
      <c r="Y7">
        <v>0</v>
      </c>
      <c r="Z7">
        <v>0</v>
      </c>
      <c r="AA7">
        <v>0</v>
      </c>
      <c r="AB7">
        <v>0</v>
      </c>
      <c r="AC7" s="8">
        <f t="shared" si="1"/>
        <v>0</v>
      </c>
      <c r="AD7">
        <v>18</v>
      </c>
    </row>
    <row r="8" spans="1:35" ht="15" customHeight="1">
      <c r="A8" s="105">
        <v>44600</v>
      </c>
      <c r="B8" s="2"/>
      <c r="C8" s="2"/>
      <c r="E8" t="s">
        <v>52</v>
      </c>
      <c r="F8" s="2" t="s">
        <v>53</v>
      </c>
      <c r="H8" t="s">
        <v>61</v>
      </c>
      <c r="I8" t="s">
        <v>55</v>
      </c>
      <c r="J8" t="s">
        <v>56</v>
      </c>
      <c r="K8" t="s">
        <v>57</v>
      </c>
      <c r="L8">
        <v>3</v>
      </c>
      <c r="O8" t="s">
        <v>58</v>
      </c>
      <c r="P8" s="13" t="str">
        <f>IFERROR(IF(Table2[[#This Row],[Ave]]&lt;11,"Excellent",IF(Table2[[#This Row],[Ave]]&gt;20,"Suboptimal","Good")),"")</f>
        <v>Excellent</v>
      </c>
      <c r="Q8">
        <v>70</v>
      </c>
      <c r="R8">
        <v>75</v>
      </c>
      <c r="S8">
        <v>65</v>
      </c>
      <c r="T8">
        <v>55</v>
      </c>
      <c r="U8">
        <v>55</v>
      </c>
      <c r="V8" s="30">
        <f t="shared" si="0"/>
        <v>66.25</v>
      </c>
      <c r="W8" s="6">
        <v>65</v>
      </c>
      <c r="X8">
        <v>0</v>
      </c>
      <c r="Y8">
        <v>0</v>
      </c>
      <c r="Z8">
        <v>0</v>
      </c>
      <c r="AA8">
        <v>0</v>
      </c>
      <c r="AB8">
        <v>10</v>
      </c>
      <c r="AC8" s="8">
        <f>IFERROR(AVERAGE(X8:AA8),"")</f>
        <v>0</v>
      </c>
      <c r="AD8">
        <v>30</v>
      </c>
    </row>
    <row r="9" spans="1:35" ht="15" customHeight="1">
      <c r="A9" s="105">
        <v>44621</v>
      </c>
      <c r="B9" s="2"/>
      <c r="C9" s="2"/>
      <c r="E9" t="s">
        <v>52</v>
      </c>
      <c r="F9" s="2" t="s">
        <v>53</v>
      </c>
      <c r="H9" t="s">
        <v>61</v>
      </c>
      <c r="I9" t="s">
        <v>55</v>
      </c>
      <c r="J9" t="s">
        <v>56</v>
      </c>
      <c r="K9" t="s">
        <v>57</v>
      </c>
      <c r="L9">
        <v>2</v>
      </c>
      <c r="O9" t="s">
        <v>60</v>
      </c>
      <c r="P9" s="13" t="str">
        <f>IFERROR(IF(Table2[[#This Row],[Ave]]&lt;11,"Excellent",IF(Table2[[#This Row],[Ave]]&gt;20,"Suboptimal","Good")),"")</f>
        <v>Excellent</v>
      </c>
      <c r="Q9">
        <v>40</v>
      </c>
      <c r="R9">
        <v>45</v>
      </c>
      <c r="S9">
        <v>30</v>
      </c>
      <c r="T9">
        <v>40</v>
      </c>
      <c r="U9">
        <v>40</v>
      </c>
      <c r="V9" s="30">
        <f t="shared" si="0"/>
        <v>38.75</v>
      </c>
      <c r="W9" s="6">
        <v>80</v>
      </c>
      <c r="X9">
        <v>5</v>
      </c>
      <c r="Y9">
        <v>5</v>
      </c>
      <c r="Z9">
        <v>5</v>
      </c>
      <c r="AA9">
        <v>0</v>
      </c>
      <c r="AB9">
        <v>0</v>
      </c>
      <c r="AC9" s="8">
        <f t="shared" si="1"/>
        <v>3.75</v>
      </c>
      <c r="AD9">
        <v>23</v>
      </c>
      <c r="AF9" s="108" t="s">
        <v>62</v>
      </c>
      <c r="AG9" s="73" t="s">
        <v>63</v>
      </c>
      <c r="AH9" s="73">
        <f>COUNTIF(P:P,"Excellent")</f>
        <v>10</v>
      </c>
      <c r="AI9" s="74">
        <f>AH9/(SUM(AH9:AH12))</f>
        <v>1</v>
      </c>
    </row>
    <row r="10" spans="1:35" ht="15" customHeight="1">
      <c r="A10" s="105">
        <v>44628</v>
      </c>
      <c r="B10" s="2"/>
      <c r="C10" s="2"/>
      <c r="E10" t="s">
        <v>52</v>
      </c>
      <c r="F10" s="2" t="s">
        <v>59</v>
      </c>
      <c r="H10" t="s">
        <v>61</v>
      </c>
      <c r="I10" t="s">
        <v>55</v>
      </c>
      <c r="J10" t="s">
        <v>56</v>
      </c>
      <c r="K10" t="s">
        <v>57</v>
      </c>
      <c r="L10">
        <v>2</v>
      </c>
      <c r="O10" t="s">
        <v>60</v>
      </c>
      <c r="P10" s="13" t="str">
        <f>IFERROR(IF(Table2[[#This Row],[Ave]]&lt;11,"Excellent",IF(Table2[[#This Row],[Ave]]&gt;20,"Suboptimal","Good")),"")</f>
        <v>Excellent</v>
      </c>
      <c r="Q10">
        <v>20</v>
      </c>
      <c r="R10">
        <v>20</v>
      </c>
      <c r="S10">
        <v>0</v>
      </c>
      <c r="T10">
        <v>15</v>
      </c>
      <c r="U10">
        <v>20</v>
      </c>
      <c r="V10" s="30">
        <f t="shared" si="0"/>
        <v>13.75</v>
      </c>
      <c r="W10" s="6">
        <v>40</v>
      </c>
      <c r="X10">
        <v>0</v>
      </c>
      <c r="Y10">
        <v>0</v>
      </c>
      <c r="Z10">
        <v>0</v>
      </c>
      <c r="AA10">
        <v>0</v>
      </c>
      <c r="AB10">
        <v>0</v>
      </c>
      <c r="AC10" s="8">
        <f t="shared" si="1"/>
        <v>0</v>
      </c>
      <c r="AD10">
        <v>22</v>
      </c>
      <c r="AF10" s="109" t="s">
        <v>64</v>
      </c>
      <c r="AG10" s="12" t="s">
        <v>65</v>
      </c>
      <c r="AH10" s="6">
        <f>COUNTIF(P:P,"Good")</f>
        <v>0</v>
      </c>
      <c r="AI10" s="75">
        <f>AH10/(SUM(AH9:AH12))</f>
        <v>0</v>
      </c>
    </row>
    <row r="11" spans="1:35" ht="15" customHeight="1">
      <c r="A11" s="105">
        <v>44628</v>
      </c>
      <c r="B11" s="2"/>
      <c r="C11" s="2"/>
      <c r="E11" t="s">
        <v>52</v>
      </c>
      <c r="F11" s="2" t="s">
        <v>59</v>
      </c>
      <c r="H11" t="s">
        <v>66</v>
      </c>
      <c r="I11" t="s">
        <v>55</v>
      </c>
      <c r="J11" t="s">
        <v>56</v>
      </c>
      <c r="K11" t="s">
        <v>57</v>
      </c>
      <c r="L11">
        <v>2</v>
      </c>
      <c r="O11" t="s">
        <v>58</v>
      </c>
      <c r="P11" s="13" t="str">
        <f>IFERROR(IF(Table2[[#This Row],[Ave]]&lt;11,"Excellent",IF(Table2[[#This Row],[Ave]]&gt;20,"Suboptimal","Good")),"")</f>
        <v>Excellent</v>
      </c>
      <c r="Q11">
        <v>15</v>
      </c>
      <c r="R11">
        <v>25</v>
      </c>
      <c r="S11">
        <v>15</v>
      </c>
      <c r="T11">
        <v>25</v>
      </c>
      <c r="U11">
        <v>35</v>
      </c>
      <c r="V11" s="30">
        <f t="shared" si="0"/>
        <v>20</v>
      </c>
      <c r="W11" s="6">
        <v>48</v>
      </c>
      <c r="X11">
        <v>5</v>
      </c>
      <c r="Y11">
        <v>0</v>
      </c>
      <c r="Z11">
        <v>-10</v>
      </c>
      <c r="AA11">
        <v>0</v>
      </c>
      <c r="AB11">
        <v>20</v>
      </c>
      <c r="AC11" s="8">
        <f>IFERROR(AVERAGE(X11:AA11),"")</f>
        <v>-1.25</v>
      </c>
      <c r="AD11">
        <v>23</v>
      </c>
      <c r="AF11" s="109" t="s">
        <v>67</v>
      </c>
      <c r="AG11" s="6" t="s">
        <v>68</v>
      </c>
      <c r="AH11" s="6">
        <f>COUNTIF(P:P,"Suboptimal")</f>
        <v>0</v>
      </c>
      <c r="AI11" s="75">
        <f>AH11/(SUM(AH9:AH12))</f>
        <v>0</v>
      </c>
    </row>
    <row r="12" spans="1:35" ht="15" customHeight="1">
      <c r="A12" s="105">
        <v>44635</v>
      </c>
      <c r="B12" s="2"/>
      <c r="C12" s="2"/>
      <c r="E12" t="s">
        <v>52</v>
      </c>
      <c r="F12" s="2" t="s">
        <v>59</v>
      </c>
      <c r="H12" t="s">
        <v>66</v>
      </c>
      <c r="I12" t="s">
        <v>55</v>
      </c>
      <c r="J12" t="s">
        <v>56</v>
      </c>
      <c r="K12" t="s">
        <v>57</v>
      </c>
      <c r="L12">
        <v>2</v>
      </c>
      <c r="O12" t="s">
        <v>60</v>
      </c>
      <c r="P12" s="13" t="str">
        <f>IFERROR(IF(Table2[[#This Row],[Ave]]&lt;11,"Excellent",IF(Table2[[#This Row],[Ave]]&gt;20,"Suboptimal","Good")),"")</f>
        <v>Excellent</v>
      </c>
      <c r="Q12">
        <v>40</v>
      </c>
      <c r="R12">
        <v>40</v>
      </c>
      <c r="S12">
        <v>30</v>
      </c>
      <c r="T12">
        <v>40</v>
      </c>
      <c r="U12">
        <v>25</v>
      </c>
      <c r="V12" s="30">
        <f t="shared" si="0"/>
        <v>37.5</v>
      </c>
      <c r="W12" s="6">
        <v>62</v>
      </c>
      <c r="X12">
        <v>0</v>
      </c>
      <c r="Y12">
        <v>5</v>
      </c>
      <c r="Z12">
        <v>0</v>
      </c>
      <c r="AA12">
        <v>0</v>
      </c>
      <c r="AB12">
        <v>0</v>
      </c>
      <c r="AC12" s="8">
        <f t="shared" si="1"/>
        <v>1.25</v>
      </c>
      <c r="AD12">
        <v>27</v>
      </c>
      <c r="AF12" s="110" t="s">
        <v>69</v>
      </c>
      <c r="AG12" s="76"/>
      <c r="AH12" s="76">
        <v>0</v>
      </c>
      <c r="AI12" s="77"/>
    </row>
    <row r="13" spans="1:35" ht="15" customHeight="1"/>
    <row r="14" spans="1:35" ht="15" customHeight="1"/>
    <row r="15" spans="1:35" ht="15" customHeight="1"/>
    <row r="16" spans="1:35" ht="15" customHeight="1"/>
    <row r="17" ht="15" customHeight="1"/>
    <row r="18" ht="15" customHeight="1"/>
    <row r="19" ht="15" customHeight="1"/>
    <row r="33" spans="31:31">
      <c r="AE33" t="s">
        <v>70</v>
      </c>
    </row>
    <row r="52" spans="31:31">
      <c r="AE52" t="s">
        <v>71</v>
      </c>
    </row>
    <row r="63" spans="31:31">
      <c r="AE63" t="s">
        <v>72</v>
      </c>
    </row>
    <row r="75" spans="31:34">
      <c r="AE75" t="s">
        <v>73</v>
      </c>
      <c r="AF75">
        <v>0</v>
      </c>
      <c r="AG75">
        <v>-5</v>
      </c>
      <c r="AH75">
        <v>0</v>
      </c>
    </row>
    <row r="76" spans="31:34">
      <c r="AE76" t="s">
        <v>73</v>
      </c>
    </row>
    <row r="77" spans="31:34">
      <c r="AE77" t="s">
        <v>73</v>
      </c>
    </row>
    <row r="84" spans="31:31">
      <c r="AE84" t="s">
        <v>74</v>
      </c>
    </row>
    <row r="86" spans="31:31">
      <c r="AE86" t="s">
        <v>73</v>
      </c>
    </row>
    <row r="89" spans="31:31">
      <c r="AE89" t="s">
        <v>74</v>
      </c>
    </row>
    <row r="94" spans="31:31">
      <c r="AE94" t="s">
        <v>74</v>
      </c>
    </row>
    <row r="96" spans="31:31">
      <c r="AE96" t="s">
        <v>74</v>
      </c>
    </row>
    <row r="153" spans="31:31">
      <c r="AE153" t="s">
        <v>73</v>
      </c>
    </row>
  </sheetData>
  <sortState xmlns:xlrd2="http://schemas.microsoft.com/office/spreadsheetml/2017/richdata2" ref="A7:G16">
    <sortCondition ref="A7:A16"/>
  </sortState>
  <mergeCells count="18">
    <mergeCell ref="O1:O2"/>
    <mergeCell ref="N1:N2"/>
    <mergeCell ref="Q1:W1"/>
    <mergeCell ref="X1:AD1"/>
    <mergeCell ref="H1:H2"/>
    <mergeCell ref="P1:P2"/>
    <mergeCell ref="A1:A2"/>
    <mergeCell ref="B1:B2"/>
    <mergeCell ref="C1:C2"/>
    <mergeCell ref="D1:D2"/>
    <mergeCell ref="F1:F2"/>
    <mergeCell ref="G1:G2"/>
    <mergeCell ref="M1:M2"/>
    <mergeCell ref="I1:I2"/>
    <mergeCell ref="E1:E2"/>
    <mergeCell ref="J1:J2"/>
    <mergeCell ref="K1:K2"/>
    <mergeCell ref="L1:L2"/>
  </mergeCells>
  <conditionalFormatting sqref="P1:P1048576">
    <cfRule type="containsText" dxfId="23" priority="3" operator="containsText" text="Excellent">
      <formula>NOT(ISERROR(SEARCH("Excellent",P1)))</formula>
    </cfRule>
  </conditionalFormatting>
  <conditionalFormatting sqref="P1:P1048576">
    <cfRule type="containsText" dxfId="22" priority="2" operator="containsText" text="Good">
      <formula>NOT(ISERROR(SEARCH("Good",P1)))</formula>
    </cfRule>
  </conditionalFormatting>
  <conditionalFormatting sqref="P1:P1048576">
    <cfRule type="containsText" dxfId="21" priority="1" operator="containsText" text="Suboptimal">
      <formula>NOT(ISERROR(SEARCH("Suboptimal",P1)))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4BCF-57C0-434E-9CCE-E93F4BCBDA35}">
  <sheetPr>
    <tabColor rgb="FF314546"/>
  </sheetPr>
  <dimension ref="A1:AN100"/>
  <sheetViews>
    <sheetView workbookViewId="0">
      <pane ySplit="2" topLeftCell="X3" activePane="bottomLeft" state="frozen"/>
      <selection pane="bottomLeft" activeCell="X2" sqref="X2"/>
    </sheetView>
  </sheetViews>
  <sheetFormatPr defaultColWidth="8.85546875" defaultRowHeight="15"/>
  <cols>
    <col min="1" max="1" width="30.28515625" bestFit="1" customWidth="1"/>
    <col min="2" max="2" width="22.7109375" customWidth="1"/>
    <col min="3" max="3" width="15.140625" style="87" customWidth="1"/>
    <col min="4" max="4" width="27.5703125" customWidth="1"/>
    <col min="5" max="5" width="18.42578125" customWidth="1"/>
    <col min="6" max="6" width="23.5703125" customWidth="1"/>
    <col min="7" max="7" width="13.85546875" customWidth="1"/>
    <col min="8" max="8" width="12.7109375" customWidth="1"/>
    <col min="9" max="10" width="24.28515625" style="2" customWidth="1"/>
    <col min="11" max="11" width="31.7109375" bestFit="1" customWidth="1"/>
    <col min="12" max="12" width="26.140625" customWidth="1"/>
    <col min="13" max="13" width="49" customWidth="1"/>
    <col min="14" max="14" width="8.85546875" customWidth="1"/>
    <col min="15" max="16" width="27.42578125" customWidth="1"/>
    <col min="17" max="17" width="26.140625" customWidth="1"/>
    <col min="23" max="23" width="9.28515625" bestFit="1" customWidth="1"/>
    <col min="24" max="24" width="19.140625" customWidth="1"/>
    <col min="25" max="30" width="11.42578125" bestFit="1" customWidth="1"/>
    <col min="31" max="31" width="17" customWidth="1"/>
    <col min="32" max="32" width="7.28515625" customWidth="1"/>
    <col min="33" max="33" width="9.5703125" customWidth="1"/>
    <col min="34" max="34" width="19.140625" customWidth="1"/>
    <col min="36" max="36" width="19.140625" customWidth="1"/>
  </cols>
  <sheetData>
    <row r="1" spans="1:40" ht="15.95" customHeight="1">
      <c r="A1" s="125" t="s">
        <v>75</v>
      </c>
      <c r="B1" s="125" t="s">
        <v>28</v>
      </c>
      <c r="C1" s="148" t="s">
        <v>29</v>
      </c>
      <c r="D1" s="125" t="s">
        <v>31</v>
      </c>
      <c r="E1" s="125" t="s">
        <v>76</v>
      </c>
      <c r="F1" s="125" t="s">
        <v>77</v>
      </c>
      <c r="G1" s="125" t="s">
        <v>33</v>
      </c>
      <c r="H1" s="125" t="s">
        <v>34</v>
      </c>
      <c r="I1" s="125" t="s">
        <v>78</v>
      </c>
      <c r="J1" s="125" t="s">
        <v>79</v>
      </c>
      <c r="K1" s="32" t="s">
        <v>80</v>
      </c>
      <c r="L1" s="32" t="s">
        <v>81</v>
      </c>
      <c r="M1" s="32" t="s">
        <v>82</v>
      </c>
      <c r="N1" s="32" t="s">
        <v>83</v>
      </c>
      <c r="O1" s="32" t="s">
        <v>42</v>
      </c>
      <c r="P1" s="33" t="s">
        <v>84</v>
      </c>
      <c r="Q1" s="33" t="s">
        <v>39</v>
      </c>
      <c r="R1" s="115" t="s">
        <v>43</v>
      </c>
      <c r="S1" s="116"/>
      <c r="T1" s="116"/>
      <c r="U1" s="116"/>
      <c r="V1" s="116"/>
      <c r="W1" s="117"/>
      <c r="X1" s="17"/>
      <c r="Y1" s="118" t="s">
        <v>44</v>
      </c>
      <c r="Z1" s="119"/>
      <c r="AA1" s="119"/>
      <c r="AB1" s="119"/>
      <c r="AC1" s="119"/>
      <c r="AD1" s="120"/>
      <c r="AE1" s="17"/>
    </row>
    <row r="2" spans="1:40" ht="15.95" customHeight="1">
      <c r="A2" s="145"/>
      <c r="B2" s="145"/>
      <c r="C2" s="149"/>
      <c r="D2" s="145"/>
      <c r="E2" s="145"/>
      <c r="F2" s="145"/>
      <c r="G2" s="145"/>
      <c r="H2" s="145"/>
      <c r="I2" s="145"/>
      <c r="J2" s="145"/>
      <c r="K2" s="33"/>
      <c r="L2" s="33"/>
      <c r="M2" s="33"/>
      <c r="N2" s="33"/>
      <c r="O2" s="33"/>
      <c r="P2" s="114"/>
      <c r="Q2" s="33"/>
      <c r="R2" s="150" t="s">
        <v>45</v>
      </c>
      <c r="S2" s="151" t="s">
        <v>46</v>
      </c>
      <c r="T2" s="151" t="s">
        <v>47</v>
      </c>
      <c r="U2" s="151" t="s">
        <v>48</v>
      </c>
      <c r="V2" s="151" t="s">
        <v>49</v>
      </c>
      <c r="W2" s="152" t="s">
        <v>50</v>
      </c>
      <c r="X2" s="177" t="s">
        <v>51</v>
      </c>
      <c r="Y2" s="20" t="s">
        <v>45</v>
      </c>
      <c r="Z2" s="20" t="s">
        <v>46</v>
      </c>
      <c r="AA2" s="20" t="s">
        <v>47</v>
      </c>
      <c r="AB2" s="20" t="s">
        <v>48</v>
      </c>
      <c r="AC2" s="20" t="s">
        <v>49</v>
      </c>
      <c r="AD2" s="106" t="s">
        <v>50</v>
      </c>
      <c r="AE2" s="177" t="s">
        <v>51</v>
      </c>
      <c r="AH2" s="68"/>
    </row>
    <row r="3" spans="1:40">
      <c r="A3" s="34"/>
      <c r="C3" s="86"/>
      <c r="D3" s="10" t="s">
        <v>52</v>
      </c>
      <c r="E3" s="5" t="s">
        <v>59</v>
      </c>
      <c r="F3" s="2" t="s">
        <v>85</v>
      </c>
      <c r="H3" t="s">
        <v>66</v>
      </c>
      <c r="O3" s="13" t="s">
        <v>86</v>
      </c>
      <c r="P3" s="13" t="str">
        <f>IF(X3&gt;AE3,"Improved",IF(X3&lt;AE3,"Worse","No change"))</f>
        <v>No change</v>
      </c>
      <c r="Q3" s="13"/>
      <c r="R3" s="153"/>
      <c r="S3" s="154"/>
      <c r="T3" s="154"/>
      <c r="U3" s="154"/>
      <c r="V3" s="154"/>
      <c r="W3" s="155" t="str">
        <f t="shared" ref="W3:W5" si="0">IFERROR(AVERAGE(R3:U3),"")</f>
        <v/>
      </c>
      <c r="Y3" s="20"/>
      <c r="Z3" s="20"/>
      <c r="AA3" s="20"/>
      <c r="AB3" s="20"/>
      <c r="AC3" s="20"/>
      <c r="AD3" s="20"/>
    </row>
    <row r="4" spans="1:40">
      <c r="A4" s="34"/>
      <c r="C4" s="86"/>
      <c r="D4" s="10" t="s">
        <v>52</v>
      </c>
      <c r="E4" s="5" t="s">
        <v>59</v>
      </c>
      <c r="F4" s="2" t="s">
        <v>85</v>
      </c>
      <c r="H4" t="s">
        <v>61</v>
      </c>
      <c r="O4" s="13" t="s">
        <v>86</v>
      </c>
      <c r="P4" s="13" t="str">
        <f>IF(X4&gt;AE4,"Improved",IF(X4&lt;AE4,"Worse","No change"))</f>
        <v>No change</v>
      </c>
      <c r="Q4" s="13"/>
      <c r="R4" s="156"/>
      <c r="S4" s="157"/>
      <c r="T4" s="157"/>
      <c r="U4" s="157"/>
      <c r="V4" s="157"/>
      <c r="W4" s="158" t="str">
        <f t="shared" si="0"/>
        <v/>
      </c>
    </row>
    <row r="5" spans="1:40">
      <c r="A5" s="34"/>
      <c r="C5" s="86"/>
      <c r="D5" s="5" t="s">
        <v>52</v>
      </c>
      <c r="E5" s="5" t="s">
        <v>59</v>
      </c>
      <c r="F5" s="2" t="s">
        <v>85</v>
      </c>
      <c r="H5" t="s">
        <v>66</v>
      </c>
      <c r="I5" s="147">
        <v>0.2</v>
      </c>
      <c r="J5" s="2" t="s">
        <v>87</v>
      </c>
      <c r="K5" t="s">
        <v>88</v>
      </c>
      <c r="M5" t="s">
        <v>89</v>
      </c>
      <c r="O5" s="13" t="s">
        <v>86</v>
      </c>
      <c r="P5" s="13" t="str">
        <f>IF(X5&gt;AE5,"Improved",IF(X5&lt;AE5,"Worse","No change"))</f>
        <v>Improved</v>
      </c>
      <c r="Q5" s="13"/>
      <c r="R5" s="159">
        <v>15</v>
      </c>
      <c r="S5" s="160">
        <v>20</v>
      </c>
      <c r="T5" s="160">
        <v>15</v>
      </c>
      <c r="U5" s="160"/>
      <c r="V5" s="160"/>
      <c r="W5" s="161">
        <f>IFERROR(AVERAGE(R5:U5),"")</f>
        <v>16.666666666666668</v>
      </c>
      <c r="X5">
        <v>50</v>
      </c>
      <c r="Y5">
        <v>0</v>
      </c>
      <c r="Z5">
        <v>0</v>
      </c>
      <c r="AA5">
        <v>0</v>
      </c>
      <c r="AB5">
        <v>0</v>
      </c>
      <c r="AC5">
        <v>0</v>
      </c>
      <c r="AD5" s="30">
        <v>0</v>
      </c>
      <c r="AE5">
        <v>45</v>
      </c>
      <c r="AH5" s="69" t="s">
        <v>90</v>
      </c>
      <c r="AI5" s="70">
        <f>AI7/(AI7+AI6)</f>
        <v>0.92307692307692313</v>
      </c>
    </row>
    <row r="6" spans="1:40">
      <c r="A6" s="34"/>
      <c r="D6" s="2" t="s">
        <v>52</v>
      </c>
      <c r="E6" s="2" t="s">
        <v>59</v>
      </c>
      <c r="F6" s="2" t="s">
        <v>57</v>
      </c>
      <c r="H6" t="s">
        <v>66</v>
      </c>
      <c r="I6" s="147">
        <v>0.2</v>
      </c>
      <c r="J6" s="2" t="s">
        <v>91</v>
      </c>
      <c r="K6" t="s">
        <v>88</v>
      </c>
      <c r="M6" t="s">
        <v>89</v>
      </c>
      <c r="O6" s="13" t="s">
        <v>86</v>
      </c>
      <c r="P6" s="13" t="str">
        <f t="shared" ref="P6:P15" si="1">IF(X6&gt;AE6,"Improved",IF(X6&lt;AE6,"Worse","No change"))</f>
        <v>Improved</v>
      </c>
      <c r="Q6" s="13"/>
      <c r="R6" s="156">
        <v>20</v>
      </c>
      <c r="S6" s="157">
        <v>25</v>
      </c>
      <c r="T6" s="157">
        <v>0</v>
      </c>
      <c r="U6" s="157">
        <v>10</v>
      </c>
      <c r="V6" s="157">
        <v>25</v>
      </c>
      <c r="W6" s="158">
        <f t="shared" ref="W6:W15" si="2">IFERROR(AVERAGE(R6:U6),"")</f>
        <v>13.75</v>
      </c>
      <c r="X6">
        <v>27</v>
      </c>
      <c r="Y6">
        <v>0</v>
      </c>
      <c r="Z6">
        <v>0</v>
      </c>
      <c r="AA6">
        <v>0</v>
      </c>
      <c r="AB6">
        <v>0</v>
      </c>
      <c r="AC6">
        <v>0</v>
      </c>
      <c r="AD6" s="30">
        <f>IFERROR(AVERAGE(Y6:AB6),"")</f>
        <v>0</v>
      </c>
      <c r="AE6">
        <v>23</v>
      </c>
      <c r="AH6" s="40" t="s">
        <v>92</v>
      </c>
      <c r="AI6" s="56">
        <f>COUNTIF($O$2:$O$500,"Residual Perforation")</f>
        <v>1</v>
      </c>
      <c r="AN6" s="68"/>
    </row>
    <row r="7" spans="1:40">
      <c r="A7" s="34"/>
      <c r="D7" t="s">
        <v>52</v>
      </c>
      <c r="E7" t="s">
        <v>53</v>
      </c>
      <c r="F7" t="s">
        <v>85</v>
      </c>
      <c r="H7" t="s">
        <v>93</v>
      </c>
      <c r="I7" s="147">
        <v>0.5</v>
      </c>
      <c r="J7" s="147" t="s">
        <v>94</v>
      </c>
      <c r="K7" t="s">
        <v>95</v>
      </c>
      <c r="M7" t="s">
        <v>89</v>
      </c>
      <c r="O7" s="13" t="s">
        <v>86</v>
      </c>
      <c r="P7" s="13" t="str">
        <f t="shared" si="1"/>
        <v>Improved</v>
      </c>
      <c r="Q7" s="13"/>
      <c r="R7" s="159">
        <v>10</v>
      </c>
      <c r="S7" s="160">
        <v>5</v>
      </c>
      <c r="T7" s="160">
        <v>5</v>
      </c>
      <c r="U7" s="160">
        <v>10</v>
      </c>
      <c r="V7" s="160">
        <v>5</v>
      </c>
      <c r="W7" s="161">
        <f t="shared" si="2"/>
        <v>7.5</v>
      </c>
      <c r="X7">
        <v>22</v>
      </c>
      <c r="Y7">
        <v>5</v>
      </c>
      <c r="Z7">
        <v>5</v>
      </c>
      <c r="AA7">
        <v>5</v>
      </c>
      <c r="AB7">
        <v>5</v>
      </c>
      <c r="AC7">
        <v>5</v>
      </c>
      <c r="AD7" s="30">
        <f t="shared" ref="AD7:AD15" si="3">IFERROR(AVERAGE(Y7:AB7),"")</f>
        <v>5</v>
      </c>
      <c r="AE7">
        <v>10</v>
      </c>
      <c r="AH7" s="57" t="s">
        <v>96</v>
      </c>
      <c r="AI7" s="58">
        <f>COUNTIF($O$3:$O$500,"Closure")</f>
        <v>12</v>
      </c>
      <c r="AM7" s="68"/>
    </row>
    <row r="8" spans="1:40" ht="16.5" customHeight="1">
      <c r="A8" s="34"/>
      <c r="D8" t="s">
        <v>52</v>
      </c>
      <c r="E8" t="s">
        <v>53</v>
      </c>
      <c r="F8" t="s">
        <v>57</v>
      </c>
      <c r="H8" t="s">
        <v>66</v>
      </c>
      <c r="I8" s="147">
        <v>0.4</v>
      </c>
      <c r="J8" s="147" t="s">
        <v>94</v>
      </c>
      <c r="K8" t="s">
        <v>95</v>
      </c>
      <c r="M8" t="s">
        <v>89</v>
      </c>
      <c r="O8" s="13" t="s">
        <v>86</v>
      </c>
      <c r="P8" s="13" t="str">
        <f t="shared" si="1"/>
        <v>Improved</v>
      </c>
      <c r="Q8" s="13"/>
      <c r="R8" s="156">
        <v>50</v>
      </c>
      <c r="S8" s="157">
        <v>30</v>
      </c>
      <c r="T8" s="157">
        <v>20</v>
      </c>
      <c r="U8" s="157">
        <v>30</v>
      </c>
      <c r="V8" s="157">
        <v>30</v>
      </c>
      <c r="W8" s="158">
        <f t="shared" si="2"/>
        <v>32.5</v>
      </c>
      <c r="X8">
        <v>58</v>
      </c>
      <c r="Y8">
        <v>20</v>
      </c>
      <c r="Z8">
        <v>15</v>
      </c>
      <c r="AA8">
        <v>5</v>
      </c>
      <c r="AB8">
        <v>5</v>
      </c>
      <c r="AC8">
        <v>20</v>
      </c>
      <c r="AD8" s="30">
        <f t="shared" si="3"/>
        <v>11.25</v>
      </c>
      <c r="AE8">
        <v>43</v>
      </c>
    </row>
    <row r="9" spans="1:40">
      <c r="A9" s="34"/>
      <c r="D9" t="s">
        <v>52</v>
      </c>
      <c r="E9" t="s">
        <v>53</v>
      </c>
      <c r="F9" t="s">
        <v>57</v>
      </c>
      <c r="H9" t="s">
        <v>66</v>
      </c>
      <c r="I9" s="147">
        <v>0.3</v>
      </c>
      <c r="J9" s="147" t="s">
        <v>97</v>
      </c>
      <c r="K9" t="s">
        <v>95</v>
      </c>
      <c r="L9" t="s">
        <v>98</v>
      </c>
      <c r="M9" t="s">
        <v>99</v>
      </c>
      <c r="O9" s="13" t="s">
        <v>86</v>
      </c>
      <c r="P9" s="13" t="str">
        <f t="shared" si="1"/>
        <v>Improved</v>
      </c>
      <c r="Q9" s="13"/>
      <c r="R9" s="159">
        <v>35</v>
      </c>
      <c r="S9" s="160">
        <v>30</v>
      </c>
      <c r="T9" s="160">
        <v>30</v>
      </c>
      <c r="U9" s="160">
        <v>40</v>
      </c>
      <c r="V9" s="160">
        <v>45</v>
      </c>
      <c r="W9" s="161">
        <f t="shared" si="2"/>
        <v>33.75</v>
      </c>
      <c r="X9">
        <v>83</v>
      </c>
      <c r="Y9">
        <v>25</v>
      </c>
      <c r="Z9">
        <v>10</v>
      </c>
      <c r="AA9">
        <v>15</v>
      </c>
      <c r="AB9">
        <v>10</v>
      </c>
      <c r="AC9">
        <v>30</v>
      </c>
      <c r="AD9" s="30">
        <f t="shared" si="3"/>
        <v>15</v>
      </c>
      <c r="AE9">
        <v>80</v>
      </c>
    </row>
    <row r="10" spans="1:40">
      <c r="A10" s="34"/>
      <c r="D10" t="s">
        <v>52</v>
      </c>
      <c r="E10" t="s">
        <v>59</v>
      </c>
      <c r="F10" t="s">
        <v>57</v>
      </c>
      <c r="H10" t="s">
        <v>66</v>
      </c>
      <c r="I10" s="147">
        <v>0.3</v>
      </c>
      <c r="J10" s="2" t="s">
        <v>87</v>
      </c>
      <c r="K10" t="s">
        <v>95</v>
      </c>
      <c r="L10" t="s">
        <v>98</v>
      </c>
      <c r="M10" t="s">
        <v>89</v>
      </c>
      <c r="O10" s="13" t="s">
        <v>86</v>
      </c>
      <c r="P10" s="13" t="str">
        <f t="shared" si="1"/>
        <v>Worse</v>
      </c>
      <c r="Q10" s="35" t="s">
        <v>100</v>
      </c>
      <c r="R10" s="156">
        <v>-5</v>
      </c>
      <c r="S10" s="157">
        <v>15</v>
      </c>
      <c r="T10" s="157">
        <v>0</v>
      </c>
      <c r="U10" s="157">
        <v>0</v>
      </c>
      <c r="V10" s="157">
        <v>30</v>
      </c>
      <c r="W10" s="158">
        <f t="shared" si="2"/>
        <v>2.5</v>
      </c>
      <c r="X10">
        <v>45</v>
      </c>
      <c r="Y10">
        <v>25</v>
      </c>
      <c r="Z10">
        <v>35</v>
      </c>
      <c r="AA10">
        <v>25</v>
      </c>
      <c r="AB10">
        <v>25</v>
      </c>
      <c r="AC10">
        <v>25</v>
      </c>
      <c r="AD10" s="30">
        <f>IFERROR(AVERAGE(Y10:AB10),"")</f>
        <v>27.5</v>
      </c>
      <c r="AE10">
        <v>73</v>
      </c>
    </row>
    <row r="11" spans="1:40" ht="18" customHeight="1">
      <c r="A11" s="34"/>
      <c r="D11" t="s">
        <v>101</v>
      </c>
      <c r="E11" t="s">
        <v>53</v>
      </c>
      <c r="F11" t="s">
        <v>57</v>
      </c>
      <c r="H11" t="s">
        <v>66</v>
      </c>
      <c r="I11" s="147">
        <v>0.4</v>
      </c>
      <c r="J11" s="2" t="s">
        <v>97</v>
      </c>
      <c r="K11" t="s">
        <v>102</v>
      </c>
      <c r="L11" t="s">
        <v>98</v>
      </c>
      <c r="M11" t="s">
        <v>89</v>
      </c>
      <c r="O11" s="13" t="s">
        <v>86</v>
      </c>
      <c r="P11" s="13" t="str">
        <f t="shared" si="1"/>
        <v>Worse</v>
      </c>
      <c r="R11" s="159">
        <v>5</v>
      </c>
      <c r="S11" s="160">
        <v>5</v>
      </c>
      <c r="T11" s="160">
        <v>5</v>
      </c>
      <c r="U11" s="160">
        <v>10</v>
      </c>
      <c r="V11" s="160">
        <v>15</v>
      </c>
      <c r="W11" s="161">
        <f t="shared" si="2"/>
        <v>6.25</v>
      </c>
      <c r="X11">
        <v>23</v>
      </c>
      <c r="Y11">
        <v>25</v>
      </c>
      <c r="Z11">
        <v>25</v>
      </c>
      <c r="AA11">
        <v>25</v>
      </c>
      <c r="AB11">
        <v>30</v>
      </c>
      <c r="AC11">
        <v>40</v>
      </c>
      <c r="AD11" s="30">
        <f t="shared" si="3"/>
        <v>26.25</v>
      </c>
      <c r="AE11">
        <v>35</v>
      </c>
    </row>
    <row r="12" spans="1:40">
      <c r="A12" s="34"/>
      <c r="D12" t="s">
        <v>52</v>
      </c>
      <c r="E12" t="s">
        <v>53</v>
      </c>
      <c r="F12" t="s">
        <v>57</v>
      </c>
      <c r="H12" t="s">
        <v>93</v>
      </c>
      <c r="I12" s="147">
        <v>0.5</v>
      </c>
      <c r="J12" s="2" t="s">
        <v>94</v>
      </c>
      <c r="K12" t="s">
        <v>103</v>
      </c>
      <c r="L12" t="s">
        <v>98</v>
      </c>
      <c r="M12" t="s">
        <v>104</v>
      </c>
      <c r="O12" s="13" t="s">
        <v>86</v>
      </c>
      <c r="P12" s="13" t="str">
        <f t="shared" si="1"/>
        <v>Improved</v>
      </c>
      <c r="Q12" t="s">
        <v>105</v>
      </c>
      <c r="R12" s="156">
        <v>45</v>
      </c>
      <c r="S12" s="157">
        <v>45</v>
      </c>
      <c r="T12" s="157">
        <v>15</v>
      </c>
      <c r="U12" s="157">
        <v>15</v>
      </c>
      <c r="V12" s="157">
        <v>30</v>
      </c>
      <c r="W12" s="158">
        <f t="shared" si="2"/>
        <v>30</v>
      </c>
      <c r="X12">
        <v>65</v>
      </c>
      <c r="Y12">
        <v>30</v>
      </c>
      <c r="Z12">
        <v>25</v>
      </c>
      <c r="AA12">
        <v>8</v>
      </c>
      <c r="AB12">
        <v>5</v>
      </c>
      <c r="AC12">
        <v>10</v>
      </c>
      <c r="AD12" s="30">
        <f t="shared" si="3"/>
        <v>17</v>
      </c>
      <c r="AE12">
        <v>48</v>
      </c>
    </row>
    <row r="13" spans="1:40">
      <c r="A13" s="34"/>
      <c r="D13" t="s">
        <v>106</v>
      </c>
      <c r="E13" t="s">
        <v>59</v>
      </c>
      <c r="F13" t="s">
        <v>57</v>
      </c>
      <c r="H13" t="s">
        <v>93</v>
      </c>
      <c r="I13" s="147">
        <v>0.3</v>
      </c>
      <c r="J13" s="31" t="s">
        <v>107</v>
      </c>
      <c r="K13" t="s">
        <v>103</v>
      </c>
      <c r="L13" t="s">
        <v>98</v>
      </c>
      <c r="M13" t="s">
        <v>108</v>
      </c>
      <c r="O13" s="36" t="s">
        <v>109</v>
      </c>
      <c r="P13" s="13" t="str">
        <f t="shared" si="1"/>
        <v>Worse</v>
      </c>
      <c r="Q13" s="35" t="s">
        <v>100</v>
      </c>
      <c r="R13" s="159">
        <v>40</v>
      </c>
      <c r="S13" s="160">
        <v>30</v>
      </c>
      <c r="T13" s="160">
        <v>10</v>
      </c>
      <c r="U13" s="160">
        <v>20</v>
      </c>
      <c r="V13" s="160">
        <v>25</v>
      </c>
      <c r="W13" s="161">
        <f t="shared" si="2"/>
        <v>25</v>
      </c>
      <c r="X13">
        <v>33</v>
      </c>
      <c r="Y13">
        <v>35</v>
      </c>
      <c r="Z13">
        <v>25</v>
      </c>
      <c r="AA13">
        <v>15</v>
      </c>
      <c r="AB13">
        <v>10</v>
      </c>
      <c r="AC13">
        <v>20</v>
      </c>
      <c r="AD13" s="30">
        <f t="shared" si="3"/>
        <v>21.25</v>
      </c>
      <c r="AE13">
        <v>37</v>
      </c>
    </row>
    <row r="14" spans="1:40">
      <c r="A14" s="34"/>
      <c r="D14" t="s">
        <v>106</v>
      </c>
      <c r="E14" t="s">
        <v>53</v>
      </c>
      <c r="F14" t="s">
        <v>57</v>
      </c>
      <c r="H14" t="s">
        <v>93</v>
      </c>
      <c r="I14" s="147">
        <v>0.3</v>
      </c>
      <c r="J14" s="31" t="s">
        <v>107</v>
      </c>
      <c r="K14" t="s">
        <v>103</v>
      </c>
      <c r="L14" t="s">
        <v>98</v>
      </c>
      <c r="M14" t="s">
        <v>108</v>
      </c>
      <c r="O14" s="13" t="s">
        <v>86</v>
      </c>
      <c r="P14" s="13" t="str">
        <f t="shared" si="1"/>
        <v>Improved</v>
      </c>
      <c r="Q14" t="s">
        <v>110</v>
      </c>
      <c r="R14" s="156">
        <v>20</v>
      </c>
      <c r="S14" s="157">
        <v>20</v>
      </c>
      <c r="T14" s="157">
        <v>15</v>
      </c>
      <c r="U14" s="157">
        <v>25</v>
      </c>
      <c r="V14" s="157">
        <v>30</v>
      </c>
      <c r="W14" s="158">
        <f t="shared" si="2"/>
        <v>20</v>
      </c>
      <c r="X14">
        <v>45</v>
      </c>
      <c r="Y14">
        <v>45</v>
      </c>
      <c r="Z14">
        <v>25</v>
      </c>
      <c r="AA14">
        <v>25</v>
      </c>
      <c r="AB14">
        <v>25</v>
      </c>
      <c r="AC14">
        <v>30</v>
      </c>
      <c r="AD14" s="30">
        <f t="shared" si="3"/>
        <v>30</v>
      </c>
      <c r="AE14">
        <v>42</v>
      </c>
    </row>
    <row r="15" spans="1:40">
      <c r="A15" s="34"/>
      <c r="D15" t="s">
        <v>52</v>
      </c>
      <c r="E15" t="s">
        <v>59</v>
      </c>
      <c r="F15" t="s">
        <v>57</v>
      </c>
      <c r="H15" t="s">
        <v>111</v>
      </c>
      <c r="I15" s="2" t="s">
        <v>112</v>
      </c>
      <c r="K15" t="s">
        <v>95</v>
      </c>
      <c r="L15" t="s">
        <v>98</v>
      </c>
      <c r="M15" t="s">
        <v>113</v>
      </c>
      <c r="O15" s="13" t="s">
        <v>86</v>
      </c>
      <c r="P15" s="13" t="str">
        <f t="shared" si="1"/>
        <v>Improved</v>
      </c>
      <c r="R15" s="159">
        <v>30</v>
      </c>
      <c r="S15" s="160">
        <v>45</v>
      </c>
      <c r="T15" s="160">
        <v>30</v>
      </c>
      <c r="U15" s="160">
        <v>25</v>
      </c>
      <c r="V15" s="160">
        <v>30</v>
      </c>
      <c r="W15" s="161">
        <f t="shared" si="2"/>
        <v>32.5</v>
      </c>
      <c r="X15">
        <v>52</v>
      </c>
      <c r="Y15">
        <v>15</v>
      </c>
      <c r="Z15">
        <v>20</v>
      </c>
      <c r="AA15">
        <v>5</v>
      </c>
      <c r="AB15">
        <v>0</v>
      </c>
      <c r="AC15">
        <v>10</v>
      </c>
      <c r="AD15" s="30">
        <f t="shared" si="3"/>
        <v>10</v>
      </c>
      <c r="AE15">
        <v>27</v>
      </c>
    </row>
    <row r="16" spans="1:40" ht="13.5" customHeight="1">
      <c r="C16"/>
      <c r="R16" s="156"/>
      <c r="S16" s="157"/>
      <c r="T16" s="157"/>
      <c r="U16" s="157"/>
      <c r="V16" s="157"/>
      <c r="W16" s="162"/>
    </row>
    <row r="17" spans="3:23">
      <c r="C17"/>
      <c r="R17" s="159"/>
      <c r="S17" s="160"/>
      <c r="T17" s="160"/>
      <c r="U17" s="160"/>
      <c r="V17" s="160"/>
      <c r="W17" s="163"/>
    </row>
    <row r="18" spans="3:23">
      <c r="C18"/>
      <c r="R18" s="156"/>
      <c r="S18" s="157"/>
      <c r="T18" s="157"/>
      <c r="U18" s="157"/>
      <c r="V18" s="157"/>
      <c r="W18" s="162"/>
    </row>
    <row r="19" spans="3:23">
      <c r="C19"/>
      <c r="R19" s="159"/>
      <c r="S19" s="160"/>
      <c r="T19" s="160"/>
      <c r="U19" s="160"/>
      <c r="V19" s="160"/>
      <c r="W19" s="163"/>
    </row>
    <row r="20" spans="3:23">
      <c r="C20"/>
      <c r="R20" s="156"/>
      <c r="S20" s="157"/>
      <c r="T20" s="157"/>
      <c r="U20" s="157"/>
      <c r="V20" s="157"/>
      <c r="W20" s="162"/>
    </row>
    <row r="21" spans="3:23">
      <c r="C21"/>
      <c r="R21" s="159"/>
      <c r="S21" s="160"/>
      <c r="T21" s="160"/>
      <c r="U21" s="160"/>
      <c r="V21" s="160"/>
      <c r="W21" s="163"/>
    </row>
    <row r="22" spans="3:23">
      <c r="C22"/>
      <c r="R22" s="156"/>
      <c r="S22" s="157"/>
      <c r="T22" s="157"/>
      <c r="U22" s="157"/>
      <c r="V22" s="157"/>
      <c r="W22" s="162"/>
    </row>
    <row r="23" spans="3:23">
      <c r="C23"/>
      <c r="R23" s="159"/>
      <c r="S23" s="160"/>
      <c r="T23" s="160"/>
      <c r="U23" s="160"/>
      <c r="V23" s="160"/>
      <c r="W23" s="163"/>
    </row>
    <row r="24" spans="3:23">
      <c r="C24"/>
      <c r="R24" s="156"/>
      <c r="S24" s="157"/>
      <c r="T24" s="157"/>
      <c r="U24" s="157"/>
      <c r="V24" s="157"/>
      <c r="W24" s="162"/>
    </row>
    <row r="25" spans="3:23">
      <c r="C25"/>
      <c r="R25" s="159"/>
      <c r="S25" s="160"/>
      <c r="T25" s="160"/>
      <c r="U25" s="160"/>
      <c r="V25" s="160"/>
      <c r="W25" s="163"/>
    </row>
    <row r="26" spans="3:23">
      <c r="C26"/>
      <c r="R26" s="156"/>
      <c r="S26" s="157"/>
      <c r="T26" s="157"/>
      <c r="U26" s="157"/>
      <c r="V26" s="157"/>
      <c r="W26" s="162"/>
    </row>
    <row r="27" spans="3:23">
      <c r="C27"/>
      <c r="R27" s="159"/>
      <c r="S27" s="160"/>
      <c r="T27" s="160"/>
      <c r="U27" s="160"/>
      <c r="V27" s="160"/>
      <c r="W27" s="163"/>
    </row>
    <row r="28" spans="3:23">
      <c r="C28"/>
      <c r="R28" s="156"/>
      <c r="S28" s="157"/>
      <c r="T28" s="157"/>
      <c r="U28" s="157"/>
      <c r="V28" s="157"/>
      <c r="W28" s="162"/>
    </row>
    <row r="29" spans="3:23">
      <c r="C29"/>
      <c r="R29" s="159"/>
      <c r="S29" s="160"/>
      <c r="T29" s="160"/>
      <c r="U29" s="160"/>
      <c r="V29" s="160"/>
      <c r="W29" s="163"/>
    </row>
    <row r="30" spans="3:23">
      <c r="C30"/>
      <c r="R30" s="156"/>
      <c r="S30" s="157"/>
      <c r="T30" s="157"/>
      <c r="U30" s="157"/>
      <c r="V30" s="157"/>
      <c r="W30" s="162"/>
    </row>
    <row r="31" spans="3:23">
      <c r="C31"/>
      <c r="R31" s="159"/>
      <c r="S31" s="160"/>
      <c r="T31" s="160"/>
      <c r="U31" s="160"/>
      <c r="V31" s="160"/>
      <c r="W31" s="163"/>
    </row>
    <row r="32" spans="3:23">
      <c r="C32"/>
      <c r="R32" s="156"/>
      <c r="S32" s="157"/>
      <c r="T32" s="157"/>
      <c r="U32" s="157"/>
      <c r="V32" s="157"/>
      <c r="W32" s="162"/>
    </row>
    <row r="33" spans="3:23">
      <c r="C33"/>
      <c r="R33" s="159"/>
      <c r="S33" s="160"/>
      <c r="T33" s="160"/>
      <c r="U33" s="160"/>
      <c r="V33" s="160"/>
      <c r="W33" s="163"/>
    </row>
    <row r="34" spans="3:23">
      <c r="C34"/>
      <c r="R34" s="156"/>
      <c r="S34" s="157"/>
      <c r="T34" s="157"/>
      <c r="U34" s="157"/>
      <c r="V34" s="157"/>
      <c r="W34" s="162"/>
    </row>
    <row r="35" spans="3:23">
      <c r="C35"/>
      <c r="R35" s="159"/>
      <c r="S35" s="160"/>
      <c r="T35" s="160"/>
      <c r="U35" s="160"/>
      <c r="V35" s="160"/>
      <c r="W35" s="163"/>
    </row>
    <row r="36" spans="3:23" ht="21" customHeight="1">
      <c r="C36"/>
      <c r="R36" s="156"/>
      <c r="S36" s="157"/>
      <c r="T36" s="157"/>
      <c r="U36" s="157"/>
      <c r="V36" s="157"/>
      <c r="W36" s="162"/>
    </row>
    <row r="37" spans="3:23">
      <c r="C37"/>
      <c r="R37" s="159"/>
      <c r="S37" s="160"/>
      <c r="T37" s="160"/>
      <c r="U37" s="160"/>
      <c r="V37" s="160"/>
      <c r="W37" s="163"/>
    </row>
    <row r="38" spans="3:23">
      <c r="C38"/>
      <c r="R38" s="156"/>
      <c r="S38" s="157"/>
      <c r="T38" s="157"/>
      <c r="U38" s="157"/>
      <c r="V38" s="157"/>
      <c r="W38" s="162"/>
    </row>
    <row r="39" spans="3:23">
      <c r="C39"/>
      <c r="R39" s="159"/>
      <c r="S39" s="160"/>
      <c r="T39" s="160"/>
      <c r="U39" s="160"/>
      <c r="V39" s="160"/>
      <c r="W39" s="163"/>
    </row>
    <row r="40" spans="3:23">
      <c r="C40"/>
      <c r="R40" s="156"/>
      <c r="S40" s="157"/>
      <c r="T40" s="157"/>
      <c r="U40" s="157"/>
      <c r="V40" s="157"/>
      <c r="W40" s="162"/>
    </row>
    <row r="41" spans="3:23">
      <c r="C41"/>
      <c r="R41" s="159"/>
      <c r="S41" s="160"/>
      <c r="T41" s="160"/>
      <c r="U41" s="160"/>
      <c r="V41" s="160"/>
      <c r="W41" s="163"/>
    </row>
    <row r="42" spans="3:23">
      <c r="C42"/>
      <c r="R42" s="156"/>
      <c r="S42" s="157"/>
      <c r="T42" s="157"/>
      <c r="U42" s="157"/>
      <c r="V42" s="157"/>
      <c r="W42" s="162"/>
    </row>
    <row r="43" spans="3:23" ht="16.5" customHeight="1">
      <c r="C43"/>
      <c r="R43" s="159"/>
      <c r="S43" s="160"/>
      <c r="T43" s="160"/>
      <c r="U43" s="160"/>
      <c r="V43" s="160"/>
      <c r="W43" s="163"/>
    </row>
    <row r="44" spans="3:23">
      <c r="C44"/>
      <c r="R44" s="156"/>
      <c r="S44" s="157"/>
      <c r="T44" s="157"/>
      <c r="U44" s="157"/>
      <c r="V44" s="157"/>
      <c r="W44" s="162"/>
    </row>
    <row r="45" spans="3:23">
      <c r="C45"/>
      <c r="R45" s="159"/>
      <c r="S45" s="160"/>
      <c r="T45" s="160"/>
      <c r="U45" s="160"/>
      <c r="V45" s="160"/>
      <c r="W45" s="163"/>
    </row>
    <row r="46" spans="3:23" ht="16.5" customHeight="1">
      <c r="C46"/>
      <c r="R46" s="156"/>
      <c r="S46" s="157"/>
      <c r="T46" s="157"/>
      <c r="U46" s="157"/>
      <c r="V46" s="157"/>
      <c r="W46" s="162"/>
    </row>
    <row r="47" spans="3:23">
      <c r="C47"/>
      <c r="R47" s="159"/>
      <c r="S47" s="160"/>
      <c r="T47" s="160"/>
      <c r="U47" s="160"/>
      <c r="V47" s="160"/>
      <c r="W47" s="163"/>
    </row>
    <row r="48" spans="3:23">
      <c r="C48"/>
      <c r="R48" s="156"/>
      <c r="S48" s="157"/>
      <c r="T48" s="157"/>
      <c r="U48" s="157"/>
      <c r="V48" s="157"/>
      <c r="W48" s="162"/>
    </row>
    <row r="49" spans="3:23">
      <c r="C49"/>
      <c r="R49" s="159"/>
      <c r="S49" s="160"/>
      <c r="T49" s="160"/>
      <c r="U49" s="160"/>
      <c r="V49" s="160"/>
      <c r="W49" s="163"/>
    </row>
    <row r="50" spans="3:23">
      <c r="C50"/>
      <c r="R50" s="156"/>
      <c r="S50" s="157"/>
      <c r="T50" s="157"/>
      <c r="U50" s="157"/>
      <c r="V50" s="157"/>
      <c r="W50" s="162"/>
    </row>
    <row r="51" spans="3:23">
      <c r="C51"/>
      <c r="R51" s="159"/>
      <c r="S51" s="160"/>
      <c r="T51" s="160"/>
      <c r="U51" s="160"/>
      <c r="V51" s="160"/>
      <c r="W51" s="163"/>
    </row>
    <row r="52" spans="3:23">
      <c r="C52"/>
      <c r="R52" s="156"/>
      <c r="S52" s="157"/>
      <c r="T52" s="157"/>
      <c r="U52" s="157"/>
      <c r="V52" s="157"/>
      <c r="W52" s="162"/>
    </row>
    <row r="53" spans="3:23">
      <c r="C53"/>
      <c r="R53" s="159"/>
      <c r="S53" s="160"/>
      <c r="T53" s="160"/>
      <c r="U53" s="160"/>
      <c r="V53" s="160"/>
      <c r="W53" s="163"/>
    </row>
    <row r="54" spans="3:23">
      <c r="C54"/>
      <c r="R54" s="156"/>
      <c r="S54" s="157"/>
      <c r="T54" s="157"/>
      <c r="U54" s="157"/>
      <c r="V54" s="157"/>
      <c r="W54" s="162"/>
    </row>
    <row r="55" spans="3:23">
      <c r="C55"/>
      <c r="R55" s="159"/>
      <c r="S55" s="160"/>
      <c r="T55" s="160"/>
      <c r="U55" s="160"/>
      <c r="V55" s="160"/>
      <c r="W55" s="163"/>
    </row>
    <row r="56" spans="3:23">
      <c r="C56"/>
      <c r="R56" s="156"/>
      <c r="S56" s="157"/>
      <c r="T56" s="157"/>
      <c r="U56" s="157"/>
      <c r="V56" s="157"/>
      <c r="W56" s="162"/>
    </row>
    <row r="57" spans="3:23">
      <c r="C57"/>
      <c r="R57" s="159"/>
      <c r="S57" s="160"/>
      <c r="T57" s="160"/>
      <c r="U57" s="160"/>
      <c r="V57" s="160"/>
      <c r="W57" s="163"/>
    </row>
    <row r="58" spans="3:23">
      <c r="C58"/>
      <c r="R58" s="156"/>
      <c r="S58" s="157"/>
      <c r="T58" s="157"/>
      <c r="U58" s="157"/>
      <c r="V58" s="157"/>
      <c r="W58" s="162"/>
    </row>
    <row r="59" spans="3:23">
      <c r="C59"/>
      <c r="R59" s="159"/>
      <c r="S59" s="160"/>
      <c r="T59" s="160"/>
      <c r="U59" s="160"/>
      <c r="V59" s="160"/>
      <c r="W59" s="163"/>
    </row>
    <row r="60" spans="3:23">
      <c r="C60"/>
      <c r="R60" s="156"/>
      <c r="S60" s="157"/>
      <c r="T60" s="157"/>
      <c r="U60" s="157"/>
      <c r="V60" s="157"/>
      <c r="W60" s="162"/>
    </row>
    <row r="61" spans="3:23" ht="18.75" customHeight="1">
      <c r="C61"/>
      <c r="R61" s="159"/>
      <c r="S61" s="160"/>
      <c r="T61" s="160"/>
      <c r="U61" s="160"/>
      <c r="V61" s="160"/>
      <c r="W61" s="163"/>
    </row>
    <row r="62" spans="3:23">
      <c r="C62"/>
      <c r="R62" s="156"/>
      <c r="S62" s="157"/>
      <c r="T62" s="157"/>
      <c r="U62" s="157"/>
      <c r="V62" s="157"/>
      <c r="W62" s="162"/>
    </row>
    <row r="63" spans="3:23">
      <c r="C63"/>
      <c r="R63" s="159"/>
      <c r="S63" s="160"/>
      <c r="T63" s="160"/>
      <c r="U63" s="160"/>
      <c r="V63" s="160"/>
      <c r="W63" s="163"/>
    </row>
    <row r="64" spans="3:23">
      <c r="C64"/>
      <c r="R64" s="156"/>
      <c r="S64" s="157"/>
      <c r="T64" s="157"/>
      <c r="U64" s="157"/>
      <c r="V64" s="157"/>
      <c r="W64" s="162"/>
    </row>
    <row r="65" spans="3:23" ht="20.25" customHeight="1">
      <c r="C65"/>
      <c r="R65" s="159"/>
      <c r="S65" s="160"/>
      <c r="T65" s="160"/>
      <c r="U65" s="160"/>
      <c r="V65" s="160"/>
      <c r="W65" s="163"/>
    </row>
    <row r="66" spans="3:23" ht="13.5" customHeight="1">
      <c r="C66"/>
      <c r="R66" s="156"/>
      <c r="S66" s="157"/>
      <c r="T66" s="157"/>
      <c r="U66" s="157"/>
      <c r="V66" s="157"/>
      <c r="W66" s="162"/>
    </row>
    <row r="67" spans="3:23">
      <c r="C67"/>
      <c r="R67" s="159"/>
      <c r="S67" s="160"/>
      <c r="T67" s="160"/>
      <c r="U67" s="160"/>
      <c r="V67" s="160"/>
      <c r="W67" s="163"/>
    </row>
    <row r="68" spans="3:23">
      <c r="C68"/>
      <c r="R68" s="156"/>
      <c r="S68" s="157"/>
      <c r="T68" s="157"/>
      <c r="U68" s="157"/>
      <c r="V68" s="157"/>
      <c r="W68" s="162"/>
    </row>
    <row r="69" spans="3:23">
      <c r="C69"/>
      <c r="R69" s="159"/>
      <c r="S69" s="160"/>
      <c r="T69" s="160"/>
      <c r="U69" s="160"/>
      <c r="V69" s="160"/>
      <c r="W69" s="163"/>
    </row>
    <row r="70" spans="3:23">
      <c r="C70"/>
      <c r="R70" s="156"/>
      <c r="S70" s="157"/>
      <c r="T70" s="157"/>
      <c r="U70" s="157"/>
      <c r="V70" s="157"/>
      <c r="W70" s="162"/>
    </row>
    <row r="71" spans="3:23">
      <c r="C71"/>
      <c r="R71" s="159"/>
      <c r="S71" s="160"/>
      <c r="T71" s="160"/>
      <c r="U71" s="160"/>
      <c r="V71" s="160"/>
      <c r="W71" s="163"/>
    </row>
    <row r="72" spans="3:23">
      <c r="C72"/>
      <c r="R72" s="156"/>
      <c r="S72" s="157"/>
      <c r="T72" s="157"/>
      <c r="U72" s="157"/>
      <c r="V72" s="157"/>
      <c r="W72" s="162"/>
    </row>
    <row r="73" spans="3:23">
      <c r="C73"/>
      <c r="R73" s="164"/>
      <c r="S73" s="165"/>
      <c r="T73" s="165"/>
      <c r="U73" s="165"/>
      <c r="V73" s="165"/>
      <c r="W73" s="166"/>
    </row>
    <row r="74" spans="3:23">
      <c r="C74"/>
    </row>
    <row r="75" spans="3:23">
      <c r="C75"/>
    </row>
    <row r="76" spans="3:23">
      <c r="C76"/>
    </row>
    <row r="77" spans="3:23">
      <c r="C77"/>
    </row>
    <row r="78" spans="3:23">
      <c r="C78"/>
    </row>
    <row r="79" spans="3:23">
      <c r="C79"/>
    </row>
    <row r="80" spans="3:23" ht="22.5" customHeight="1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 hidden="1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23:30">
      <c r="W97" s="30"/>
      <c r="AD97" s="30"/>
    </row>
    <row r="98" spans="23:30">
      <c r="W98" s="30"/>
      <c r="AD98" s="30"/>
    </row>
    <row r="99" spans="23:30">
      <c r="AD99" s="30"/>
    </row>
    <row r="100" spans="23:30">
      <c r="AD100" s="30"/>
    </row>
  </sheetData>
  <sortState xmlns:xlrd2="http://schemas.microsoft.com/office/spreadsheetml/2017/richdata2" ref="A3:XFA20">
    <sortCondition ref="A3:A20"/>
  </sortState>
  <mergeCells count="12">
    <mergeCell ref="R1:W1"/>
    <mergeCell ref="Y1:AD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O97:O1048576 O1:O15">
    <cfRule type="containsText" dxfId="5" priority="2" operator="containsText" text="Closure">
      <formula>NOT(ISERROR(SEARCH("Closure",O1)))</formula>
    </cfRule>
  </conditionalFormatting>
  <conditionalFormatting sqref="O97:O1048576 O1:O15">
    <cfRule type="containsText" dxfId="4" priority="1" operator="containsText" text="Residual perforation">
      <formula>NOT(ISERROR(SEARCH("Residual perforation",O1)))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D120-E765-4B08-A240-8A641E03BEB1}">
  <sheetPr>
    <tabColor rgb="FF314546"/>
  </sheetPr>
  <dimension ref="A1:AM23"/>
  <sheetViews>
    <sheetView topLeftCell="AG1" workbookViewId="0">
      <selection activeCell="AM3" sqref="AM3"/>
    </sheetView>
  </sheetViews>
  <sheetFormatPr defaultColWidth="8.85546875" defaultRowHeight="15"/>
  <cols>
    <col min="1" max="1" width="14.5703125" customWidth="1"/>
    <col min="2" max="2" width="22.7109375" customWidth="1"/>
    <col min="3" max="3" width="15.140625" customWidth="1"/>
    <col min="4" max="4" width="17.42578125" customWidth="1"/>
    <col min="5" max="7" width="18.42578125" customWidth="1"/>
    <col min="8" max="8" width="13.85546875" customWidth="1"/>
    <col min="9" max="9" width="12.7109375" customWidth="1"/>
    <col min="10" max="10" width="16.85546875" bestFit="1" customWidth="1"/>
    <col min="11" max="18" width="16.85546875" customWidth="1"/>
    <col min="19" max="19" width="44.42578125" bestFit="1" customWidth="1"/>
    <col min="20" max="24" width="16.28515625" customWidth="1"/>
    <col min="25" max="25" width="27.42578125" customWidth="1"/>
    <col min="32" max="32" width="17" customWidth="1"/>
    <col min="39" max="39" width="16.7109375" customWidth="1"/>
  </cols>
  <sheetData>
    <row r="1" spans="1:39" ht="15.95" customHeight="1">
      <c r="A1" s="127" t="s">
        <v>27</v>
      </c>
      <c r="B1" s="123" t="s">
        <v>28</v>
      </c>
      <c r="C1" s="123" t="s">
        <v>29</v>
      </c>
      <c r="D1" s="123" t="s">
        <v>30</v>
      </c>
      <c r="E1" s="125" t="s">
        <v>31</v>
      </c>
      <c r="F1" s="125" t="s">
        <v>32</v>
      </c>
      <c r="G1" s="125" t="s">
        <v>114</v>
      </c>
      <c r="H1" s="123" t="s">
        <v>33</v>
      </c>
      <c r="I1" s="123" t="s">
        <v>34</v>
      </c>
      <c r="J1" s="125" t="s">
        <v>35</v>
      </c>
      <c r="K1" s="142" t="s">
        <v>115</v>
      </c>
      <c r="L1" s="144"/>
      <c r="M1" s="144"/>
      <c r="N1" s="144"/>
      <c r="O1" s="144"/>
      <c r="P1" s="144"/>
      <c r="Q1" s="143"/>
      <c r="R1" s="37"/>
      <c r="S1" s="123" t="s">
        <v>39</v>
      </c>
      <c r="T1" s="134" t="s">
        <v>116</v>
      </c>
      <c r="U1" s="125"/>
      <c r="V1" s="125"/>
      <c r="W1" s="125"/>
      <c r="X1" s="135"/>
      <c r="Y1" s="123" t="s">
        <v>117</v>
      </c>
      <c r="Z1" s="22" t="s">
        <v>43</v>
      </c>
      <c r="AA1" s="23"/>
      <c r="AB1" s="23"/>
      <c r="AC1" s="23"/>
      <c r="AD1" s="23"/>
      <c r="AE1" s="24"/>
      <c r="AF1" s="17" t="s">
        <v>118</v>
      </c>
      <c r="AG1" s="25" t="s">
        <v>44</v>
      </c>
      <c r="AH1" s="26"/>
      <c r="AI1" s="26"/>
      <c r="AJ1" s="26"/>
      <c r="AK1" s="26"/>
      <c r="AL1" s="27"/>
      <c r="AM1" s="18" t="s">
        <v>118</v>
      </c>
    </row>
    <row r="2" spans="1:39" s="6" customFormat="1" ht="30.75">
      <c r="A2" s="128"/>
      <c r="B2" s="124"/>
      <c r="C2" s="124"/>
      <c r="D2" s="124"/>
      <c r="E2" s="126"/>
      <c r="F2" s="126"/>
      <c r="G2" s="126"/>
      <c r="H2" s="124"/>
      <c r="I2" s="124"/>
      <c r="J2" s="126"/>
      <c r="K2" s="53" t="s">
        <v>119</v>
      </c>
      <c r="L2" s="38" t="s">
        <v>120</v>
      </c>
      <c r="M2" s="38" t="s">
        <v>121</v>
      </c>
      <c r="N2" s="38" t="s">
        <v>122</v>
      </c>
      <c r="O2" s="38" t="s">
        <v>123</v>
      </c>
      <c r="P2" s="38" t="s">
        <v>124</v>
      </c>
      <c r="Q2" s="54" t="s">
        <v>125</v>
      </c>
      <c r="R2" s="38" t="s">
        <v>126</v>
      </c>
      <c r="S2" s="124"/>
      <c r="T2" s="62" t="s">
        <v>127</v>
      </c>
      <c r="U2" s="63" t="s">
        <v>128</v>
      </c>
      <c r="V2" s="63" t="s">
        <v>129</v>
      </c>
      <c r="W2" s="63" t="s">
        <v>130</v>
      </c>
      <c r="X2" s="67" t="s">
        <v>131</v>
      </c>
      <c r="Y2" s="124"/>
      <c r="Z2" s="19" t="s">
        <v>45</v>
      </c>
      <c r="AA2" s="20" t="s">
        <v>46</v>
      </c>
      <c r="AB2" s="20" t="s">
        <v>47</v>
      </c>
      <c r="AC2" s="20" t="s">
        <v>48</v>
      </c>
      <c r="AD2" s="20" t="s">
        <v>49</v>
      </c>
      <c r="AE2" s="106" t="s">
        <v>50</v>
      </c>
      <c r="AF2" s="21" t="s">
        <v>51</v>
      </c>
      <c r="AG2" s="20" t="s">
        <v>45</v>
      </c>
      <c r="AH2" s="20" t="s">
        <v>46</v>
      </c>
      <c r="AI2" s="20" t="s">
        <v>47</v>
      </c>
      <c r="AJ2" s="20" t="s">
        <v>48</v>
      </c>
      <c r="AK2" s="20" t="s">
        <v>49</v>
      </c>
      <c r="AL2" s="106" t="s">
        <v>50</v>
      </c>
      <c r="AM2" s="21" t="s">
        <v>51</v>
      </c>
    </row>
    <row r="3" spans="1:39" s="6" customFormat="1">
      <c r="A3" s="1"/>
      <c r="B3"/>
      <c r="C3" s="5"/>
      <c r="D3" s="28"/>
      <c r="E3" s="10" t="s">
        <v>132</v>
      </c>
      <c r="F3" s="10" t="s">
        <v>53</v>
      </c>
      <c r="G3" s="10" t="s">
        <v>133</v>
      </c>
      <c r="H3"/>
      <c r="I3"/>
      <c r="J3" t="s">
        <v>134</v>
      </c>
      <c r="K3" s="46"/>
      <c r="L3" s="46"/>
      <c r="M3" s="46"/>
      <c r="N3" s="46"/>
      <c r="O3" s="46"/>
      <c r="R3"/>
      <c r="S3"/>
      <c r="T3" t="s">
        <v>135</v>
      </c>
      <c r="U3" t="s">
        <v>135</v>
      </c>
      <c r="V3"/>
      <c r="W3"/>
      <c r="X3"/>
      <c r="Y3"/>
      <c r="Z3" s="7"/>
      <c r="AA3" s="8"/>
      <c r="AB3" s="8"/>
      <c r="AC3" s="8"/>
      <c r="AD3" s="8"/>
      <c r="AE3" s="8"/>
      <c r="AF3" s="21"/>
      <c r="AG3" s="8"/>
      <c r="AH3" s="8"/>
      <c r="AI3" s="8"/>
      <c r="AJ3" s="8"/>
      <c r="AK3" s="8"/>
      <c r="AL3" s="8"/>
      <c r="AM3" s="21"/>
    </row>
    <row r="4" spans="1:39" s="6" customFormat="1">
      <c r="A4" s="1"/>
      <c r="B4"/>
      <c r="C4" s="5"/>
      <c r="D4" s="28"/>
      <c r="E4" s="10" t="s">
        <v>132</v>
      </c>
      <c r="F4" s="10" t="s">
        <v>59</v>
      </c>
      <c r="G4" s="10"/>
      <c r="H4"/>
      <c r="I4"/>
      <c r="J4" t="s">
        <v>136</v>
      </c>
      <c r="K4" s="46" t="b">
        <v>1</v>
      </c>
      <c r="L4" s="46" t="b">
        <v>0</v>
      </c>
      <c r="M4" s="46" t="b">
        <v>1</v>
      </c>
      <c r="N4" s="46" t="b">
        <v>1</v>
      </c>
      <c r="O4" s="46" t="b">
        <v>1</v>
      </c>
      <c r="P4" s="6" t="s">
        <v>137</v>
      </c>
      <c r="Q4" s="6" t="s">
        <v>138</v>
      </c>
      <c r="R4"/>
      <c r="S4"/>
      <c r="T4" t="s">
        <v>135</v>
      </c>
      <c r="U4" t="s">
        <v>135</v>
      </c>
      <c r="V4"/>
      <c r="W4"/>
      <c r="X4"/>
      <c r="Y4" t="s">
        <v>139</v>
      </c>
      <c r="Z4" s="7"/>
      <c r="AA4" s="8"/>
      <c r="AB4" s="8"/>
      <c r="AC4" s="8"/>
      <c r="AD4" s="8"/>
      <c r="AE4" s="8"/>
      <c r="AF4" s="21"/>
      <c r="AG4" s="8">
        <v>15</v>
      </c>
      <c r="AH4" s="8">
        <v>20</v>
      </c>
      <c r="AI4" s="8">
        <v>15</v>
      </c>
      <c r="AJ4" s="8">
        <v>10</v>
      </c>
      <c r="AK4" s="8">
        <v>10</v>
      </c>
      <c r="AL4" s="8">
        <f>AVERAGE(AG4:AJ4)</f>
        <v>15</v>
      </c>
      <c r="AM4" s="21">
        <v>28</v>
      </c>
    </row>
    <row r="5" spans="1:39" ht="17.25" customHeight="1">
      <c r="A5" s="1"/>
      <c r="C5" s="5"/>
      <c r="D5" s="28"/>
      <c r="E5" s="10" t="s">
        <v>132</v>
      </c>
      <c r="F5" s="10" t="s">
        <v>59</v>
      </c>
      <c r="G5" s="10"/>
      <c r="J5" t="s">
        <v>136</v>
      </c>
      <c r="K5" s="46" t="b">
        <v>1</v>
      </c>
      <c r="L5" s="46" t="b">
        <v>0</v>
      </c>
      <c r="M5" s="46" t="b">
        <v>0</v>
      </c>
      <c r="N5" s="46" t="b">
        <v>1</v>
      </c>
      <c r="O5" s="46" t="b">
        <v>0</v>
      </c>
      <c r="P5" s="6" t="s">
        <v>140</v>
      </c>
      <c r="Q5" s="6" t="s">
        <v>138</v>
      </c>
      <c r="S5" t="s">
        <v>141</v>
      </c>
      <c r="Y5" t="s">
        <v>139</v>
      </c>
      <c r="Z5" s="7">
        <v>30</v>
      </c>
      <c r="AA5" s="8">
        <v>30</v>
      </c>
      <c r="AB5" s="8">
        <v>20</v>
      </c>
      <c r="AC5" s="8">
        <v>20</v>
      </c>
      <c r="AD5" s="8">
        <v>20</v>
      </c>
      <c r="AE5" s="8">
        <f>AVERAGE(Z5:AC5)</f>
        <v>25</v>
      </c>
      <c r="AF5" s="21">
        <v>40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f>AVERAGE(AG5:AJ5)</f>
        <v>0</v>
      </c>
      <c r="AM5" s="21">
        <v>18</v>
      </c>
    </row>
    <row r="6" spans="1:39">
      <c r="A6" s="1"/>
      <c r="C6" s="2"/>
      <c r="D6" s="2"/>
      <c r="E6" s="10" t="s">
        <v>132</v>
      </c>
      <c r="F6" t="s">
        <v>53</v>
      </c>
      <c r="J6" t="s">
        <v>142</v>
      </c>
      <c r="K6" s="46" t="b">
        <v>1</v>
      </c>
      <c r="L6" s="46" t="b">
        <v>1</v>
      </c>
      <c r="M6" s="46" t="b">
        <v>1</v>
      </c>
      <c r="N6" s="46" t="b">
        <v>1</v>
      </c>
      <c r="O6" s="46" t="b">
        <v>0</v>
      </c>
      <c r="P6" s="6" t="s">
        <v>140</v>
      </c>
      <c r="Q6" s="6" t="s">
        <v>143</v>
      </c>
      <c r="S6" t="s">
        <v>144</v>
      </c>
      <c r="AE6" s="8"/>
    </row>
    <row r="7" spans="1:39">
      <c r="A7" s="1"/>
      <c r="C7" s="2"/>
      <c r="E7" s="10" t="s">
        <v>132</v>
      </c>
      <c r="F7" t="s">
        <v>53</v>
      </c>
      <c r="J7" t="s">
        <v>136</v>
      </c>
      <c r="K7" s="46" t="b">
        <v>1</v>
      </c>
      <c r="L7" s="46" t="b">
        <v>1</v>
      </c>
      <c r="M7" s="46" t="b">
        <v>1</v>
      </c>
      <c r="N7" s="46" t="b">
        <v>0</v>
      </c>
      <c r="O7" s="46" t="b">
        <v>0</v>
      </c>
      <c r="P7" s="6" t="s">
        <v>140</v>
      </c>
      <c r="Q7" t="s">
        <v>138</v>
      </c>
      <c r="S7" t="s">
        <v>145</v>
      </c>
      <c r="Z7" s="7"/>
      <c r="AA7" s="8"/>
      <c r="AB7" s="8"/>
      <c r="AC7" s="8"/>
      <c r="AD7" s="8"/>
      <c r="AE7" s="8"/>
      <c r="AF7" s="21"/>
      <c r="AG7" s="8"/>
      <c r="AH7" s="8"/>
      <c r="AI7" s="8"/>
      <c r="AJ7" s="8"/>
      <c r="AK7" s="8"/>
      <c r="AL7" s="8"/>
      <c r="AM7" s="21"/>
    </row>
    <row r="8" spans="1:39" ht="30.75">
      <c r="A8" s="1"/>
      <c r="C8" s="2"/>
      <c r="D8" s="2"/>
      <c r="E8" s="10" t="s">
        <v>146</v>
      </c>
      <c r="F8" s="10" t="s">
        <v>53</v>
      </c>
      <c r="G8" s="10"/>
      <c r="J8" t="s">
        <v>147</v>
      </c>
      <c r="K8" s="47" t="b">
        <v>1</v>
      </c>
      <c r="L8" s="47" t="b">
        <v>0</v>
      </c>
      <c r="M8" s="47" t="b">
        <v>1</v>
      </c>
      <c r="N8" s="47" t="b">
        <v>1</v>
      </c>
      <c r="O8" s="47" t="b">
        <v>1</v>
      </c>
      <c r="P8" s="16" t="s">
        <v>148</v>
      </c>
      <c r="Q8" s="16" t="s">
        <v>149</v>
      </c>
      <c r="R8" t="s">
        <v>150</v>
      </c>
      <c r="S8" s="16" t="s">
        <v>151</v>
      </c>
      <c r="T8" s="16"/>
      <c r="U8" s="16"/>
      <c r="V8" s="16"/>
      <c r="W8" s="16"/>
      <c r="X8" s="16"/>
      <c r="Y8" t="s">
        <v>139</v>
      </c>
      <c r="Z8">
        <v>35</v>
      </c>
      <c r="AA8">
        <v>60</v>
      </c>
      <c r="AB8">
        <v>35</v>
      </c>
      <c r="AC8">
        <v>45</v>
      </c>
      <c r="AD8">
        <v>50</v>
      </c>
      <c r="AE8" s="8">
        <f>AVERAGE(Z8:AC8)</f>
        <v>43.75</v>
      </c>
      <c r="AF8">
        <v>87</v>
      </c>
      <c r="AG8">
        <v>35</v>
      </c>
      <c r="AH8">
        <v>35</v>
      </c>
      <c r="AI8">
        <v>20</v>
      </c>
      <c r="AJ8">
        <v>20</v>
      </c>
      <c r="AK8">
        <v>45</v>
      </c>
      <c r="AL8" s="8">
        <f>AVERAGE(AG8:AJ8)</f>
        <v>27.5</v>
      </c>
      <c r="AM8">
        <v>47</v>
      </c>
    </row>
    <row r="9" spans="1:39">
      <c r="A9" s="1"/>
      <c r="B9" s="2"/>
      <c r="C9" s="2"/>
      <c r="D9" s="2"/>
      <c r="E9" s="10" t="s">
        <v>106</v>
      </c>
      <c r="F9" s="10" t="s">
        <v>53</v>
      </c>
      <c r="G9" s="10"/>
      <c r="J9" t="s">
        <v>136</v>
      </c>
      <c r="K9" s="47" t="b">
        <v>1</v>
      </c>
      <c r="L9" s="47" t="b">
        <v>0</v>
      </c>
      <c r="M9" s="47" t="b">
        <v>1</v>
      </c>
      <c r="N9" s="47" t="b">
        <v>1</v>
      </c>
      <c r="O9" s="47" t="b">
        <v>1</v>
      </c>
      <c r="S9" t="s">
        <v>141</v>
      </c>
      <c r="T9" t="s">
        <v>135</v>
      </c>
      <c r="Y9" t="s">
        <v>139</v>
      </c>
      <c r="Z9">
        <v>40</v>
      </c>
      <c r="AA9">
        <v>35</v>
      </c>
      <c r="AB9">
        <v>0</v>
      </c>
      <c r="AC9">
        <v>5</v>
      </c>
      <c r="AD9">
        <v>20</v>
      </c>
      <c r="AE9" s="8">
        <f>AVERAGE(Z9:AC9)</f>
        <v>20</v>
      </c>
      <c r="AF9">
        <v>47</v>
      </c>
      <c r="AG9">
        <v>15</v>
      </c>
      <c r="AH9">
        <v>30</v>
      </c>
      <c r="AI9">
        <v>5</v>
      </c>
      <c r="AJ9">
        <v>10</v>
      </c>
      <c r="AK9">
        <v>50</v>
      </c>
      <c r="AL9" s="8">
        <f>AVERAGE(AG9:AJ9)</f>
        <v>15</v>
      </c>
      <c r="AM9">
        <v>37</v>
      </c>
    </row>
    <row r="10" spans="1:39">
      <c r="A10" s="1"/>
      <c r="C10" s="11"/>
      <c r="D10" s="2"/>
      <c r="E10" s="10" t="s">
        <v>132</v>
      </c>
      <c r="F10" s="2" t="s">
        <v>59</v>
      </c>
      <c r="G10" s="2"/>
      <c r="J10" t="s">
        <v>136</v>
      </c>
      <c r="K10" s="47" t="b">
        <v>1</v>
      </c>
      <c r="L10" s="47" t="b">
        <v>1</v>
      </c>
      <c r="M10" s="47" t="b">
        <v>1</v>
      </c>
      <c r="N10" s="47" t="b">
        <v>0</v>
      </c>
      <c r="O10" s="47" t="b">
        <v>0</v>
      </c>
      <c r="Q10" t="s">
        <v>138</v>
      </c>
      <c r="S10" t="s">
        <v>141</v>
      </c>
      <c r="T10" t="s">
        <v>135</v>
      </c>
      <c r="AE10" s="8"/>
    </row>
    <row r="11" spans="1:39">
      <c r="A11" s="1"/>
      <c r="B11" s="15"/>
      <c r="C11" s="15"/>
      <c r="D11" s="2"/>
      <c r="E11" s="2"/>
      <c r="F11" s="2"/>
      <c r="G11" s="2"/>
      <c r="S11" s="16"/>
      <c r="T11" s="16"/>
      <c r="U11" s="16"/>
      <c r="V11" s="16"/>
      <c r="W11" s="16"/>
      <c r="X11" s="16"/>
    </row>
    <row r="12" spans="1:39">
      <c r="A12" s="1"/>
      <c r="B12" s="15"/>
      <c r="C12" s="15"/>
      <c r="D12" s="2"/>
      <c r="E12" s="2"/>
      <c r="F12" s="2"/>
      <c r="G12" s="2"/>
      <c r="S12" s="16"/>
      <c r="T12" s="16"/>
      <c r="U12" s="16"/>
      <c r="V12" s="16"/>
      <c r="W12" s="16"/>
      <c r="X12" s="16"/>
    </row>
    <row r="13" spans="1:39">
      <c r="A13" s="1"/>
      <c r="B13" s="2"/>
      <c r="C13" s="2"/>
      <c r="D13" s="2"/>
      <c r="E13" s="2"/>
      <c r="F13" s="2"/>
      <c r="G13" s="2"/>
    </row>
    <row r="14" spans="1:39">
      <c r="A14" s="1"/>
      <c r="C14" s="2"/>
      <c r="D14" s="4"/>
      <c r="E14" s="4"/>
      <c r="F14" s="4"/>
      <c r="G14" s="4"/>
    </row>
    <row r="15" spans="1:39">
      <c r="C15" s="3"/>
      <c r="D15" s="3"/>
      <c r="E15" s="3"/>
      <c r="F15" s="3"/>
      <c r="G15" s="3"/>
    </row>
    <row r="16" spans="1:39">
      <c r="C16" s="4"/>
      <c r="D16" s="4"/>
      <c r="E16" s="4"/>
      <c r="F16" s="4"/>
      <c r="G16" s="4"/>
    </row>
    <row r="17" spans="3:7">
      <c r="C17" s="4"/>
      <c r="D17" s="4"/>
      <c r="E17" s="4"/>
      <c r="F17" s="4"/>
      <c r="G17" s="4"/>
    </row>
    <row r="18" spans="3:7">
      <c r="C18" s="4"/>
      <c r="D18" s="4"/>
      <c r="E18" s="4"/>
      <c r="F18" s="4"/>
      <c r="G18" s="4"/>
    </row>
    <row r="19" spans="3:7">
      <c r="C19" s="4"/>
      <c r="D19" s="4"/>
      <c r="E19" s="4"/>
      <c r="F19" s="4"/>
      <c r="G19" s="4"/>
    </row>
    <row r="20" spans="3:7">
      <c r="C20" s="4"/>
      <c r="D20" s="4"/>
      <c r="E20" s="4"/>
      <c r="F20" s="4"/>
      <c r="G20" s="4"/>
    </row>
    <row r="21" spans="3:7">
      <c r="C21" s="4"/>
      <c r="D21" s="4"/>
      <c r="E21" s="4"/>
      <c r="F21" s="4"/>
      <c r="G21" s="4"/>
    </row>
    <row r="22" spans="3:7">
      <c r="C22" s="3"/>
      <c r="D22" s="3"/>
      <c r="E22" s="3"/>
      <c r="F22" s="3"/>
      <c r="G22" s="3"/>
    </row>
    <row r="23" spans="3:7">
      <c r="C23" s="3"/>
      <c r="D23" s="3"/>
      <c r="E23" s="3"/>
      <c r="F23" s="3"/>
      <c r="G23" s="3"/>
    </row>
  </sheetData>
  <mergeCells count="14">
    <mergeCell ref="G1:G2"/>
    <mergeCell ref="H1:H2"/>
    <mergeCell ref="I1:I2"/>
    <mergeCell ref="J1:J2"/>
    <mergeCell ref="S1:S2"/>
    <mergeCell ref="Y1:Y2"/>
    <mergeCell ref="K1:Q1"/>
    <mergeCell ref="T1:X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727D-D483-4A8A-8C2E-19826F4A6DFB}">
  <sheetPr>
    <tabColor rgb="FF314546"/>
  </sheetPr>
  <dimension ref="A1:AC19"/>
  <sheetViews>
    <sheetView topLeftCell="E1" workbookViewId="0">
      <selection activeCell="G21" sqref="G21"/>
    </sheetView>
  </sheetViews>
  <sheetFormatPr defaultColWidth="8.85546875" defaultRowHeight="15"/>
  <cols>
    <col min="1" max="1" width="29.42578125" customWidth="1"/>
    <col min="2" max="2" width="22.7109375" customWidth="1"/>
    <col min="3" max="3" width="24.85546875" customWidth="1"/>
    <col min="4" max="4" width="24.42578125" customWidth="1"/>
    <col min="5" max="5" width="18.42578125" customWidth="1"/>
    <col min="6" max="6" width="13.140625" customWidth="1"/>
    <col min="7" max="7" width="12.7109375" customWidth="1"/>
    <col min="8" max="8" width="19.42578125" bestFit="1" customWidth="1"/>
    <col min="9" max="9" width="44.42578125" bestFit="1" customWidth="1"/>
    <col min="10" max="10" width="16.140625" customWidth="1"/>
    <col min="17" max="17" width="17" customWidth="1"/>
    <col min="24" max="24" width="18.28515625" customWidth="1"/>
    <col min="26" max="26" width="13.7109375" customWidth="1"/>
  </cols>
  <sheetData>
    <row r="1" spans="1:29" ht="15.95" customHeight="1">
      <c r="A1" s="127" t="s">
        <v>27</v>
      </c>
      <c r="B1" s="123" t="s">
        <v>28</v>
      </c>
      <c r="C1" s="123" t="s">
        <v>29</v>
      </c>
      <c r="D1" s="125" t="s">
        <v>31</v>
      </c>
      <c r="E1" s="125" t="s">
        <v>32</v>
      </c>
      <c r="F1" s="123" t="s">
        <v>33</v>
      </c>
      <c r="G1" s="123" t="s">
        <v>34</v>
      </c>
      <c r="H1" s="125" t="s">
        <v>35</v>
      </c>
      <c r="I1" s="123" t="s">
        <v>39</v>
      </c>
      <c r="J1" s="132" t="s">
        <v>42</v>
      </c>
      <c r="K1" s="129" t="s">
        <v>43</v>
      </c>
      <c r="L1" s="130"/>
      <c r="M1" s="130"/>
      <c r="N1" s="130"/>
      <c r="O1" s="130"/>
      <c r="P1" s="130"/>
      <c r="Q1" s="130"/>
      <c r="R1" s="129" t="s">
        <v>44</v>
      </c>
      <c r="S1" s="130"/>
      <c r="T1" s="130"/>
      <c r="U1" s="130"/>
      <c r="V1" s="130"/>
      <c r="W1" s="130"/>
      <c r="X1" s="131"/>
    </row>
    <row r="2" spans="1:29" s="6" customFormat="1">
      <c r="A2" s="128"/>
      <c r="B2" s="124"/>
      <c r="C2" s="124"/>
      <c r="D2" s="126"/>
      <c r="E2" s="126"/>
      <c r="F2" s="124"/>
      <c r="G2" s="124"/>
      <c r="H2" s="126"/>
      <c r="I2" s="124"/>
      <c r="J2" s="133"/>
      <c r="K2" s="178" t="s">
        <v>45</v>
      </c>
      <c r="L2" s="187" t="s">
        <v>46</v>
      </c>
      <c r="M2" s="187" t="s">
        <v>47</v>
      </c>
      <c r="N2" s="187" t="s">
        <v>48</v>
      </c>
      <c r="O2" s="188" t="s">
        <v>49</v>
      </c>
      <c r="P2" s="107" t="s">
        <v>50</v>
      </c>
      <c r="Q2" s="181" t="s">
        <v>51</v>
      </c>
      <c r="R2" s="184" t="s">
        <v>45</v>
      </c>
      <c r="S2" s="179" t="s">
        <v>46</v>
      </c>
      <c r="T2" s="179" t="s">
        <v>47</v>
      </c>
      <c r="U2" s="179" t="s">
        <v>48</v>
      </c>
      <c r="V2" s="180" t="s">
        <v>49</v>
      </c>
      <c r="W2" s="107" t="s">
        <v>50</v>
      </c>
      <c r="X2" s="181" t="s">
        <v>51</v>
      </c>
    </row>
    <row r="3" spans="1:29">
      <c r="D3" s="10" t="s">
        <v>152</v>
      </c>
      <c r="E3" s="10" t="s">
        <v>59</v>
      </c>
      <c r="G3" t="s">
        <v>93</v>
      </c>
      <c r="H3" t="s">
        <v>153</v>
      </c>
      <c r="I3" t="s">
        <v>154</v>
      </c>
      <c r="J3" t="str">
        <f t="shared" ref="J3:J19" si="0">IFERROR(IF(W3&lt;20,"Excellent",IF(W3&gt;30,"Suboptimal","Good")),"")</f>
        <v>Excellent</v>
      </c>
      <c r="K3" s="185">
        <v>15</v>
      </c>
      <c r="L3" s="185">
        <v>20</v>
      </c>
      <c r="M3" s="185">
        <v>20</v>
      </c>
      <c r="N3" s="185">
        <v>10</v>
      </c>
      <c r="O3" s="186">
        <v>15</v>
      </c>
      <c r="P3" s="8">
        <f t="shared" ref="P3:P18" si="1">IFERROR(AVERAGE(K3:N3),"")</f>
        <v>16.25</v>
      </c>
      <c r="R3" s="182">
        <v>0</v>
      </c>
      <c r="S3" s="182">
        <v>0</v>
      </c>
      <c r="T3" s="182">
        <v>5</v>
      </c>
      <c r="U3" s="182">
        <v>0</v>
      </c>
      <c r="V3" s="183">
        <v>5</v>
      </c>
      <c r="W3" s="8">
        <f t="shared" ref="W3:W17" si="2">IFERROR(AVERAGE(R3:U3),"")</f>
        <v>1.25</v>
      </c>
      <c r="X3">
        <v>23</v>
      </c>
    </row>
    <row r="4" spans="1:29">
      <c r="D4" s="2" t="s">
        <v>152</v>
      </c>
      <c r="E4" s="2" t="s">
        <v>53</v>
      </c>
      <c r="G4" t="s">
        <v>66</v>
      </c>
      <c r="H4" t="s">
        <v>155</v>
      </c>
      <c r="J4" t="str">
        <f t="shared" si="0"/>
        <v>Excellent</v>
      </c>
      <c r="K4" s="167">
        <v>25</v>
      </c>
      <c r="L4" s="167">
        <v>30</v>
      </c>
      <c r="M4" s="167">
        <v>35</v>
      </c>
      <c r="N4" s="167">
        <v>25</v>
      </c>
      <c r="O4" s="168">
        <v>35</v>
      </c>
      <c r="P4" s="8">
        <f t="shared" si="1"/>
        <v>28.75</v>
      </c>
      <c r="Q4">
        <v>37</v>
      </c>
      <c r="R4" s="173">
        <v>5</v>
      </c>
      <c r="S4" s="173">
        <v>35</v>
      </c>
      <c r="T4" s="173">
        <v>10</v>
      </c>
      <c r="U4" s="173">
        <v>20</v>
      </c>
      <c r="V4" s="174">
        <v>20</v>
      </c>
      <c r="W4" s="8">
        <f t="shared" si="2"/>
        <v>17.5</v>
      </c>
      <c r="X4">
        <v>32</v>
      </c>
      <c r="Z4" s="78" t="s">
        <v>62</v>
      </c>
      <c r="AA4" s="73" t="s">
        <v>156</v>
      </c>
      <c r="AB4" s="73">
        <f>COUNTIF(J3:J447,"Excellent")</f>
        <v>14</v>
      </c>
      <c r="AC4" s="74">
        <f>AB4/(SUM(AB4:AB6))</f>
        <v>0.82352941176470584</v>
      </c>
    </row>
    <row r="5" spans="1:29">
      <c r="D5" s="2" t="s">
        <v>152</v>
      </c>
      <c r="E5" s="2" t="s">
        <v>53</v>
      </c>
      <c r="G5" t="s">
        <v>66</v>
      </c>
      <c r="H5" t="s">
        <v>157</v>
      </c>
      <c r="I5" t="s">
        <v>158</v>
      </c>
      <c r="J5" t="str">
        <f t="shared" si="0"/>
        <v>Excellent</v>
      </c>
      <c r="K5" s="169">
        <v>30</v>
      </c>
      <c r="L5" s="169">
        <v>30</v>
      </c>
      <c r="M5" s="169">
        <v>25</v>
      </c>
      <c r="N5" s="169">
        <v>25</v>
      </c>
      <c r="O5" s="170">
        <v>25</v>
      </c>
      <c r="P5" s="8">
        <f t="shared" si="1"/>
        <v>27.5</v>
      </c>
      <c r="R5" s="175">
        <v>10</v>
      </c>
      <c r="S5" s="175">
        <v>15</v>
      </c>
      <c r="T5" s="175">
        <v>0</v>
      </c>
      <c r="U5" s="175">
        <v>20</v>
      </c>
      <c r="V5" s="176">
        <v>25</v>
      </c>
      <c r="W5" s="8">
        <f t="shared" si="2"/>
        <v>11.25</v>
      </c>
      <c r="X5">
        <v>23</v>
      </c>
      <c r="Z5" s="78" t="s">
        <v>64</v>
      </c>
      <c r="AA5" s="12" t="s">
        <v>159</v>
      </c>
      <c r="AB5" s="73">
        <f>COUNTIF(J3:J448,"Good")</f>
        <v>2</v>
      </c>
      <c r="AC5" s="75">
        <f>AB5/(SUM(AB4:AB7))</f>
        <v>0.11764705882352941</v>
      </c>
    </row>
    <row r="6" spans="1:29">
      <c r="D6" s="2" t="s">
        <v>160</v>
      </c>
      <c r="E6" s="2" t="s">
        <v>59</v>
      </c>
      <c r="G6" t="s">
        <v>66</v>
      </c>
      <c r="H6" t="s">
        <v>155</v>
      </c>
      <c r="I6" t="s">
        <v>161</v>
      </c>
      <c r="J6" t="str">
        <f t="shared" si="0"/>
        <v>Suboptimal</v>
      </c>
      <c r="K6" s="167">
        <v>20</v>
      </c>
      <c r="L6" s="167">
        <v>25</v>
      </c>
      <c r="M6" s="167">
        <v>5</v>
      </c>
      <c r="N6" s="167">
        <v>20</v>
      </c>
      <c r="O6" s="168">
        <v>20</v>
      </c>
      <c r="P6" s="8">
        <f t="shared" si="1"/>
        <v>17.5</v>
      </c>
      <c r="R6" s="173">
        <v>35</v>
      </c>
      <c r="S6" s="173">
        <v>30</v>
      </c>
      <c r="T6" s="173">
        <v>35</v>
      </c>
      <c r="U6" s="173">
        <v>30</v>
      </c>
      <c r="V6" s="174">
        <v>35</v>
      </c>
      <c r="W6" s="8">
        <f t="shared" si="2"/>
        <v>32.5</v>
      </c>
      <c r="X6">
        <v>28</v>
      </c>
      <c r="Z6" s="78" t="s">
        <v>67</v>
      </c>
      <c r="AA6" s="6" t="s">
        <v>162</v>
      </c>
      <c r="AB6" s="6">
        <f>COUNTIF(J3:J448,"Suboptimal")</f>
        <v>1</v>
      </c>
      <c r="AC6" s="75">
        <f>AB6/(SUM(AB4:AB8))</f>
        <v>5.8823529411764705E-2</v>
      </c>
    </row>
    <row r="7" spans="1:29">
      <c r="D7" s="2" t="s">
        <v>160</v>
      </c>
      <c r="E7" s="2" t="s">
        <v>59</v>
      </c>
      <c r="G7" t="s">
        <v>66</v>
      </c>
      <c r="H7" t="s">
        <v>155</v>
      </c>
      <c r="I7" t="s">
        <v>161</v>
      </c>
      <c r="J7" t="str">
        <f t="shared" si="0"/>
        <v>Excellent</v>
      </c>
      <c r="K7" s="169">
        <v>45</v>
      </c>
      <c r="L7" s="169">
        <v>45</v>
      </c>
      <c r="M7" s="169">
        <v>40</v>
      </c>
      <c r="N7" s="169">
        <v>22.5</v>
      </c>
      <c r="O7" s="170">
        <v>20</v>
      </c>
      <c r="P7" s="8">
        <f t="shared" si="1"/>
        <v>38.125</v>
      </c>
      <c r="Q7">
        <v>60</v>
      </c>
      <c r="R7" s="175">
        <v>20</v>
      </c>
      <c r="S7" s="175">
        <v>25</v>
      </c>
      <c r="T7" s="175">
        <v>10</v>
      </c>
      <c r="U7" s="175">
        <v>-5</v>
      </c>
      <c r="V7" s="176">
        <v>10</v>
      </c>
      <c r="W7" s="8">
        <f t="shared" si="2"/>
        <v>12.5</v>
      </c>
      <c r="Z7" s="78" t="s">
        <v>69</v>
      </c>
      <c r="AA7" s="76"/>
      <c r="AB7" s="76">
        <v>0</v>
      </c>
      <c r="AC7" s="77"/>
    </row>
    <row r="8" spans="1:29">
      <c r="D8" s="2" t="s">
        <v>160</v>
      </c>
      <c r="E8" s="2" t="s">
        <v>53</v>
      </c>
      <c r="G8" t="s">
        <v>66</v>
      </c>
      <c r="H8" t="s">
        <v>163</v>
      </c>
      <c r="J8" t="str">
        <f t="shared" si="0"/>
        <v>Excellent</v>
      </c>
      <c r="K8" s="167">
        <v>60</v>
      </c>
      <c r="L8" s="167">
        <v>60</v>
      </c>
      <c r="M8" s="167">
        <v>30</v>
      </c>
      <c r="N8" s="167">
        <v>30</v>
      </c>
      <c r="O8" s="168"/>
      <c r="P8" s="8">
        <f t="shared" si="1"/>
        <v>45</v>
      </c>
      <c r="Q8">
        <v>50</v>
      </c>
      <c r="R8" s="173">
        <v>10</v>
      </c>
      <c r="S8" s="173">
        <v>5</v>
      </c>
      <c r="T8" s="173">
        <v>5</v>
      </c>
      <c r="U8" s="173">
        <v>5</v>
      </c>
      <c r="V8" s="174">
        <v>10</v>
      </c>
      <c r="W8" s="8">
        <v>10</v>
      </c>
      <c r="AA8" s="14"/>
    </row>
    <row r="9" spans="1:29">
      <c r="D9" s="2" t="s">
        <v>152</v>
      </c>
      <c r="E9" s="2" t="s">
        <v>53</v>
      </c>
      <c r="G9" t="s">
        <v>93</v>
      </c>
      <c r="H9" t="s">
        <v>164</v>
      </c>
      <c r="I9" t="s">
        <v>165</v>
      </c>
      <c r="J9" t="str">
        <f t="shared" si="0"/>
        <v>Good</v>
      </c>
      <c r="K9" s="169">
        <v>30</v>
      </c>
      <c r="L9" s="169">
        <v>30</v>
      </c>
      <c r="M9" s="169">
        <v>10</v>
      </c>
      <c r="N9" s="169">
        <v>20</v>
      </c>
      <c r="O9" s="170">
        <v>20</v>
      </c>
      <c r="P9" s="8">
        <f t="shared" si="1"/>
        <v>22.5</v>
      </c>
      <c r="Q9">
        <v>40</v>
      </c>
      <c r="R9" s="175">
        <v>25</v>
      </c>
      <c r="S9" s="175">
        <v>15</v>
      </c>
      <c r="T9" s="175">
        <v>25</v>
      </c>
      <c r="U9" s="175">
        <v>25</v>
      </c>
      <c r="V9" s="176">
        <v>20</v>
      </c>
      <c r="W9" s="8">
        <f t="shared" si="2"/>
        <v>22.5</v>
      </c>
      <c r="X9">
        <v>28</v>
      </c>
    </row>
    <row r="10" spans="1:29">
      <c r="D10" s="2" t="s">
        <v>166</v>
      </c>
      <c r="E10" s="2" t="s">
        <v>53</v>
      </c>
      <c r="G10" t="s">
        <v>66</v>
      </c>
      <c r="H10" t="s">
        <v>155</v>
      </c>
      <c r="I10" t="s">
        <v>167</v>
      </c>
      <c r="J10" t="str">
        <f t="shared" si="0"/>
        <v>Excellent</v>
      </c>
      <c r="K10" s="167">
        <v>35</v>
      </c>
      <c r="L10" s="167">
        <v>30</v>
      </c>
      <c r="M10" s="167">
        <v>15</v>
      </c>
      <c r="N10" s="167">
        <v>25</v>
      </c>
      <c r="O10" s="168">
        <v>30</v>
      </c>
      <c r="P10" s="8">
        <f t="shared" si="1"/>
        <v>26.25</v>
      </c>
      <c r="Q10">
        <v>43</v>
      </c>
      <c r="R10" s="173">
        <v>10</v>
      </c>
      <c r="S10" s="173">
        <v>20</v>
      </c>
      <c r="T10" s="173">
        <v>0</v>
      </c>
      <c r="U10" s="173">
        <v>0</v>
      </c>
      <c r="V10" s="174">
        <v>0</v>
      </c>
      <c r="W10" s="8">
        <f t="shared" si="2"/>
        <v>7.5</v>
      </c>
      <c r="X10">
        <v>23</v>
      </c>
    </row>
    <row r="11" spans="1:29">
      <c r="D11" s="2" t="s">
        <v>168</v>
      </c>
      <c r="E11" s="2" t="s">
        <v>59</v>
      </c>
      <c r="G11" t="s">
        <v>66</v>
      </c>
      <c r="H11" t="s">
        <v>169</v>
      </c>
      <c r="I11" s="16" t="s">
        <v>170</v>
      </c>
      <c r="J11" t="str">
        <f t="shared" si="0"/>
        <v>Excellent</v>
      </c>
      <c r="K11" s="167">
        <v>35</v>
      </c>
      <c r="L11" s="167">
        <v>40</v>
      </c>
      <c r="M11" s="167">
        <v>25</v>
      </c>
      <c r="N11" s="167">
        <v>35</v>
      </c>
      <c r="O11" s="168">
        <v>20</v>
      </c>
      <c r="P11" s="8">
        <f t="shared" si="1"/>
        <v>33.75</v>
      </c>
      <c r="Q11">
        <v>57</v>
      </c>
      <c r="R11" s="173">
        <v>30</v>
      </c>
      <c r="S11" s="173">
        <v>10</v>
      </c>
      <c r="T11" s="173">
        <v>5</v>
      </c>
      <c r="U11" s="173">
        <v>15</v>
      </c>
      <c r="V11" s="174">
        <v>35</v>
      </c>
      <c r="W11" s="8">
        <f t="shared" si="2"/>
        <v>15</v>
      </c>
      <c r="X11">
        <v>32</v>
      </c>
    </row>
    <row r="12" spans="1:29" ht="30.75">
      <c r="D12" s="29" t="s">
        <v>168</v>
      </c>
      <c r="E12" s="4" t="s">
        <v>53</v>
      </c>
      <c r="G12" t="s">
        <v>54</v>
      </c>
      <c r="H12" t="s">
        <v>163</v>
      </c>
      <c r="I12" t="s">
        <v>171</v>
      </c>
      <c r="J12" t="str">
        <f t="shared" si="0"/>
        <v>Excellent</v>
      </c>
      <c r="K12" s="169">
        <v>35</v>
      </c>
      <c r="L12" s="169">
        <v>45</v>
      </c>
      <c r="M12" s="169">
        <v>10</v>
      </c>
      <c r="N12" s="169">
        <v>5</v>
      </c>
      <c r="O12" s="170">
        <v>20</v>
      </c>
      <c r="P12" s="8">
        <f t="shared" si="1"/>
        <v>23.75</v>
      </c>
      <c r="Q12">
        <v>50</v>
      </c>
      <c r="R12" s="175">
        <v>15</v>
      </c>
      <c r="S12" s="175">
        <v>20</v>
      </c>
      <c r="T12" s="175">
        <v>5</v>
      </c>
      <c r="U12" s="175">
        <v>10</v>
      </c>
      <c r="V12" s="176">
        <v>25</v>
      </c>
      <c r="W12" s="8">
        <f t="shared" si="2"/>
        <v>12.5</v>
      </c>
      <c r="X12">
        <v>32</v>
      </c>
    </row>
    <row r="13" spans="1:29">
      <c r="D13" s="2" t="s">
        <v>172</v>
      </c>
      <c r="E13" s="3" t="s">
        <v>53</v>
      </c>
      <c r="G13" t="s">
        <v>93</v>
      </c>
      <c r="H13" t="s">
        <v>173</v>
      </c>
      <c r="J13" t="str">
        <f t="shared" si="0"/>
        <v>Excellent</v>
      </c>
      <c r="K13" s="167">
        <v>50</v>
      </c>
      <c r="L13" s="167">
        <v>25</v>
      </c>
      <c r="M13" s="167">
        <v>10</v>
      </c>
      <c r="N13" s="167">
        <v>15</v>
      </c>
      <c r="O13" s="168">
        <v>20</v>
      </c>
      <c r="P13" s="8">
        <f t="shared" si="1"/>
        <v>25</v>
      </c>
      <c r="Q13">
        <v>57</v>
      </c>
      <c r="R13" s="173">
        <v>20</v>
      </c>
      <c r="S13" s="173">
        <v>25</v>
      </c>
      <c r="T13" s="173">
        <v>5</v>
      </c>
      <c r="U13" s="173">
        <v>5</v>
      </c>
      <c r="V13" s="174">
        <v>30</v>
      </c>
      <c r="W13" s="8">
        <f t="shared" si="2"/>
        <v>13.75</v>
      </c>
      <c r="X13">
        <v>40</v>
      </c>
    </row>
    <row r="14" spans="1:29">
      <c r="D14" t="s">
        <v>174</v>
      </c>
      <c r="E14" s="4" t="s">
        <v>53</v>
      </c>
      <c r="G14" t="s">
        <v>66</v>
      </c>
      <c r="H14" t="s">
        <v>175</v>
      </c>
      <c r="I14" t="s">
        <v>176</v>
      </c>
      <c r="J14" t="str">
        <f t="shared" si="0"/>
        <v>Excellent</v>
      </c>
      <c r="K14" s="169">
        <v>60</v>
      </c>
      <c r="L14" s="169">
        <v>55</v>
      </c>
      <c r="M14" s="169">
        <v>5</v>
      </c>
      <c r="N14" s="169">
        <v>30</v>
      </c>
      <c r="O14" s="170">
        <v>45</v>
      </c>
      <c r="P14" s="8">
        <f t="shared" si="1"/>
        <v>37.5</v>
      </c>
      <c r="Q14">
        <v>63</v>
      </c>
      <c r="R14" s="175">
        <v>25</v>
      </c>
      <c r="S14" s="175">
        <v>10</v>
      </c>
      <c r="T14" s="175">
        <v>10</v>
      </c>
      <c r="U14" s="175">
        <v>15</v>
      </c>
      <c r="V14" s="176">
        <v>35</v>
      </c>
      <c r="W14" s="8">
        <f t="shared" si="2"/>
        <v>15</v>
      </c>
      <c r="X14">
        <v>30</v>
      </c>
    </row>
    <row r="15" spans="1:29">
      <c r="D15" s="4" t="s">
        <v>174</v>
      </c>
      <c r="E15" s="4" t="s">
        <v>59</v>
      </c>
      <c r="G15" t="s">
        <v>66</v>
      </c>
      <c r="H15" t="s">
        <v>169</v>
      </c>
      <c r="I15" t="s">
        <v>177</v>
      </c>
      <c r="J15" t="str">
        <f t="shared" si="0"/>
        <v>Excellent</v>
      </c>
      <c r="K15" s="167">
        <v>50</v>
      </c>
      <c r="L15" s="167">
        <v>50</v>
      </c>
      <c r="M15" s="167">
        <v>15</v>
      </c>
      <c r="N15" s="167">
        <v>15</v>
      </c>
      <c r="O15" s="168">
        <v>40</v>
      </c>
      <c r="P15" s="8">
        <f t="shared" si="1"/>
        <v>32.5</v>
      </c>
      <c r="Q15">
        <v>67</v>
      </c>
      <c r="R15" s="173">
        <v>25</v>
      </c>
      <c r="S15" s="173">
        <v>25</v>
      </c>
      <c r="T15" s="173">
        <v>10</v>
      </c>
      <c r="U15" s="173">
        <v>0</v>
      </c>
      <c r="V15" s="174">
        <v>15</v>
      </c>
      <c r="W15" s="8">
        <f t="shared" si="2"/>
        <v>15</v>
      </c>
    </row>
    <row r="16" spans="1:29">
      <c r="D16" s="4" t="s">
        <v>174</v>
      </c>
      <c r="E16" s="4" t="s">
        <v>59</v>
      </c>
      <c r="G16" t="s">
        <v>54</v>
      </c>
      <c r="H16" t="s">
        <v>169</v>
      </c>
      <c r="J16" t="str">
        <f t="shared" si="0"/>
        <v>Excellent</v>
      </c>
      <c r="K16" s="171">
        <v>50</v>
      </c>
      <c r="L16" s="167">
        <v>45</v>
      </c>
      <c r="M16" s="167">
        <v>35</v>
      </c>
      <c r="N16" s="167">
        <v>40</v>
      </c>
      <c r="O16" s="168">
        <v>35</v>
      </c>
      <c r="P16" s="8">
        <f t="shared" si="1"/>
        <v>42.5</v>
      </c>
      <c r="Q16">
        <v>77</v>
      </c>
      <c r="R16" s="173">
        <v>15</v>
      </c>
      <c r="S16" s="173">
        <v>20</v>
      </c>
      <c r="T16" s="173">
        <v>5</v>
      </c>
      <c r="U16" s="173">
        <v>15</v>
      </c>
      <c r="V16" s="174">
        <v>20</v>
      </c>
      <c r="W16" s="8">
        <f t="shared" si="2"/>
        <v>13.75</v>
      </c>
      <c r="X16">
        <v>30</v>
      </c>
    </row>
    <row r="17" spans="4:24">
      <c r="D17" s="4" t="s">
        <v>174</v>
      </c>
      <c r="E17" s="4" t="s">
        <v>53</v>
      </c>
      <c r="G17" t="s">
        <v>66</v>
      </c>
      <c r="H17" t="s">
        <v>169</v>
      </c>
      <c r="J17" t="str">
        <f t="shared" si="0"/>
        <v>Excellent</v>
      </c>
      <c r="K17" s="167">
        <v>45</v>
      </c>
      <c r="L17" s="167">
        <v>60</v>
      </c>
      <c r="M17" s="167">
        <v>40</v>
      </c>
      <c r="N17" s="167">
        <v>30</v>
      </c>
      <c r="O17" s="168">
        <v>45</v>
      </c>
      <c r="P17" s="8">
        <f t="shared" si="1"/>
        <v>43.75</v>
      </c>
      <c r="Q17">
        <v>70</v>
      </c>
      <c r="R17" s="173">
        <v>20</v>
      </c>
      <c r="S17" s="173">
        <v>15</v>
      </c>
      <c r="T17" s="173">
        <v>5</v>
      </c>
      <c r="U17" s="173">
        <v>15</v>
      </c>
      <c r="V17" s="174">
        <v>25</v>
      </c>
      <c r="W17" s="8">
        <f t="shared" si="2"/>
        <v>13.75</v>
      </c>
      <c r="X17">
        <v>25</v>
      </c>
    </row>
    <row r="18" spans="4:24">
      <c r="D18" s="4" t="s">
        <v>178</v>
      </c>
      <c r="E18" t="s">
        <v>59</v>
      </c>
      <c r="G18" t="s">
        <v>66</v>
      </c>
      <c r="H18" t="s">
        <v>169</v>
      </c>
      <c r="J18" t="str">
        <f t="shared" si="0"/>
        <v>Excellent</v>
      </c>
      <c r="K18" s="167">
        <v>30</v>
      </c>
      <c r="L18" s="167">
        <v>30</v>
      </c>
      <c r="M18" s="167">
        <v>15</v>
      </c>
      <c r="N18" s="167">
        <v>30</v>
      </c>
      <c r="O18" s="172">
        <v>24</v>
      </c>
      <c r="P18" s="8">
        <f t="shared" si="1"/>
        <v>26.25</v>
      </c>
      <c r="Q18">
        <v>43</v>
      </c>
      <c r="R18" s="173">
        <v>15</v>
      </c>
      <c r="S18" s="173">
        <v>15</v>
      </c>
      <c r="T18" s="173">
        <v>0</v>
      </c>
      <c r="U18" s="173">
        <v>15</v>
      </c>
      <c r="V18" s="174">
        <v>20</v>
      </c>
      <c r="W18" s="30">
        <f>IFERROR(AVERAGE(R18:U18),"")</f>
        <v>11.25</v>
      </c>
      <c r="X18">
        <v>17</v>
      </c>
    </row>
    <row r="19" spans="4:24">
      <c r="D19" s="4" t="s">
        <v>178</v>
      </c>
      <c r="E19" t="s">
        <v>59</v>
      </c>
      <c r="F19" s="2"/>
      <c r="G19" s="2"/>
      <c r="H19" t="s">
        <v>169</v>
      </c>
      <c r="J19" t="str">
        <f t="shared" si="0"/>
        <v>Good</v>
      </c>
      <c r="K19" s="169">
        <v>50</v>
      </c>
      <c r="L19" s="169">
        <v>30</v>
      </c>
      <c r="M19" s="169">
        <v>30</v>
      </c>
      <c r="N19" s="169">
        <v>35</v>
      </c>
      <c r="O19" s="170">
        <v>40</v>
      </c>
      <c r="P19" s="8">
        <f>AVERAGE(K19:N19)</f>
        <v>36.25</v>
      </c>
      <c r="Q19">
        <v>57</v>
      </c>
      <c r="R19" s="175">
        <v>25</v>
      </c>
      <c r="S19" s="175">
        <v>25</v>
      </c>
      <c r="T19" s="175">
        <v>5</v>
      </c>
      <c r="U19" s="175">
        <v>25</v>
      </c>
      <c r="V19" s="176">
        <v>45</v>
      </c>
      <c r="W19" s="8">
        <f>AVERAGE(R19:U19)</f>
        <v>20</v>
      </c>
      <c r="X19">
        <v>30</v>
      </c>
    </row>
  </sheetData>
  <autoFilter ref="H1:H19" xr:uid="{70A9727D-D483-4A8A-8C2E-19826F4A6DFB}"/>
  <mergeCells count="12">
    <mergeCell ref="R1:X1"/>
    <mergeCell ref="K1:Q1"/>
    <mergeCell ref="G1:G2"/>
    <mergeCell ref="H1:H2"/>
    <mergeCell ref="I1:I2"/>
    <mergeCell ref="J1:J2"/>
    <mergeCell ref="A1:A2"/>
    <mergeCell ref="B1:B2"/>
    <mergeCell ref="C1:C2"/>
    <mergeCell ref="F1:F2"/>
    <mergeCell ref="E1:E2"/>
    <mergeCell ref="D1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223B-1B2F-4254-87E3-EE57BCF4A78D}">
  <sheetPr>
    <tabColor rgb="FFFFB0AA"/>
  </sheetPr>
  <dimension ref="A1:AD28"/>
  <sheetViews>
    <sheetView workbookViewId="0">
      <pane ySplit="2" topLeftCell="A3" activePane="bottomLeft" state="frozen"/>
      <selection pane="bottomLeft" activeCell="F3" sqref="F3"/>
    </sheetView>
  </sheetViews>
  <sheetFormatPr defaultRowHeight="15"/>
  <cols>
    <col min="1" max="1" width="16.5703125" customWidth="1"/>
    <col min="2" max="2" width="28" customWidth="1"/>
    <col min="3" max="3" width="15.42578125" style="2" customWidth="1"/>
    <col min="4" max="4" width="13.28515625" customWidth="1"/>
    <col min="5" max="5" width="14.42578125" customWidth="1"/>
    <col min="6" max="6" width="11.85546875" customWidth="1"/>
    <col min="7" max="7" width="13.42578125" customWidth="1"/>
    <col min="8" max="8" width="15.7109375" style="6" customWidth="1"/>
    <col min="10" max="10" width="12.5703125" bestFit="1" customWidth="1"/>
    <col min="11" max="11" width="16.42578125" customWidth="1"/>
    <col min="13" max="13" width="18.140625" customWidth="1"/>
    <col min="14" max="14" width="15.140625" customWidth="1"/>
    <col min="15" max="15" width="17.5703125" customWidth="1"/>
    <col min="16" max="16" width="32.140625" customWidth="1"/>
    <col min="17" max="17" width="15.5703125" customWidth="1"/>
    <col min="18" max="18" width="24.28515625" customWidth="1"/>
    <col min="19" max="21" width="15.5703125" customWidth="1"/>
    <col min="22" max="22" width="15.140625" customWidth="1"/>
    <col min="23" max="24" width="13.42578125" customWidth="1"/>
    <col min="25" max="26" width="19.140625" style="14" customWidth="1"/>
    <col min="28" max="28" width="20.7109375" customWidth="1"/>
  </cols>
  <sheetData>
    <row r="1" spans="1:30" ht="44.25" customHeight="1">
      <c r="A1" s="127" t="s">
        <v>27</v>
      </c>
      <c r="B1" s="123" t="s">
        <v>28</v>
      </c>
      <c r="C1" s="123" t="s">
        <v>29</v>
      </c>
      <c r="D1" s="125" t="s">
        <v>32</v>
      </c>
      <c r="E1" s="125" t="s">
        <v>114</v>
      </c>
      <c r="F1" s="123" t="s">
        <v>179</v>
      </c>
      <c r="G1" s="125" t="s">
        <v>180</v>
      </c>
      <c r="H1" s="125" t="s">
        <v>181</v>
      </c>
      <c r="I1" s="125" t="s">
        <v>182</v>
      </c>
      <c r="J1" s="125" t="s">
        <v>183</v>
      </c>
      <c r="K1" s="125" t="s">
        <v>184</v>
      </c>
      <c r="L1" s="125" t="s">
        <v>185</v>
      </c>
      <c r="M1" s="125" t="s">
        <v>186</v>
      </c>
      <c r="N1" s="125" t="s">
        <v>187</v>
      </c>
      <c r="O1" s="125" t="s">
        <v>188</v>
      </c>
      <c r="P1" s="123" t="s">
        <v>39</v>
      </c>
      <c r="Q1" s="142" t="s">
        <v>189</v>
      </c>
      <c r="R1" s="144"/>
      <c r="S1" s="144"/>
      <c r="T1" s="142" t="s">
        <v>190</v>
      </c>
      <c r="U1" s="144"/>
      <c r="V1" s="65" t="s">
        <v>191</v>
      </c>
      <c r="W1" s="66" t="s">
        <v>192</v>
      </c>
      <c r="X1" s="66" t="s">
        <v>193</v>
      </c>
      <c r="Y1" s="71" t="s">
        <v>194</v>
      </c>
      <c r="Z1" s="91" t="s">
        <v>195</v>
      </c>
    </row>
    <row r="2" spans="1:30">
      <c r="A2" s="128"/>
      <c r="B2" s="124"/>
      <c r="C2" s="124"/>
      <c r="D2" s="126"/>
      <c r="E2" s="126"/>
      <c r="F2" s="124"/>
      <c r="G2" s="126"/>
      <c r="H2" s="126"/>
      <c r="I2" s="126"/>
      <c r="J2" s="126"/>
      <c r="K2" s="126"/>
      <c r="L2" s="126"/>
      <c r="M2" s="126"/>
      <c r="N2" s="126"/>
      <c r="O2" s="126"/>
      <c r="P2" s="124"/>
      <c r="Q2" s="62" t="s">
        <v>196</v>
      </c>
      <c r="R2" s="63" t="s">
        <v>197</v>
      </c>
      <c r="S2" s="63" t="s">
        <v>198</v>
      </c>
      <c r="T2" s="61" t="s">
        <v>199</v>
      </c>
      <c r="U2" s="64" t="s">
        <v>200</v>
      </c>
      <c r="V2" s="43" t="s">
        <v>199</v>
      </c>
      <c r="W2" s="43" t="s">
        <v>199</v>
      </c>
      <c r="X2" s="43"/>
      <c r="Y2" s="72"/>
      <c r="Z2" s="92"/>
    </row>
    <row r="3" spans="1:30" ht="30.75">
      <c r="C3"/>
      <c r="D3" t="s">
        <v>60</v>
      </c>
      <c r="E3" t="s">
        <v>57</v>
      </c>
      <c r="G3">
        <v>2</v>
      </c>
      <c r="H3" s="29" t="s">
        <v>201</v>
      </c>
      <c r="I3" s="2" t="s">
        <v>197</v>
      </c>
      <c r="J3" t="s">
        <v>135</v>
      </c>
      <c r="K3" s="2" t="s">
        <v>202</v>
      </c>
      <c r="L3" s="2" t="s">
        <v>203</v>
      </c>
      <c r="M3" s="2" t="s">
        <v>203</v>
      </c>
      <c r="N3" s="2" t="s">
        <v>204</v>
      </c>
      <c r="O3" s="2" t="s">
        <v>204</v>
      </c>
      <c r="Q3" t="s">
        <v>204</v>
      </c>
      <c r="R3" t="s">
        <v>204</v>
      </c>
      <c r="S3" s="16" t="s">
        <v>205</v>
      </c>
      <c r="T3">
        <v>45</v>
      </c>
      <c r="U3">
        <v>13</v>
      </c>
      <c r="V3">
        <v>3</v>
      </c>
      <c r="W3">
        <v>1</v>
      </c>
      <c r="X3">
        <v>1</v>
      </c>
      <c r="Y3" s="14">
        <f>IFERROR(IF(W3="",(T3-V3)/T3,(T3-W3)/T3),"")</f>
        <v>0.97777777777777775</v>
      </c>
      <c r="AB3" s="84" t="s">
        <v>206</v>
      </c>
      <c r="AC3" s="85">
        <f>AVERAGE($Y$3:$Y431)</f>
        <v>0.82279514120399089</v>
      </c>
    </row>
    <row r="4" spans="1:30" ht="30.75">
      <c r="C4"/>
      <c r="D4" s="10" t="s">
        <v>58</v>
      </c>
      <c r="E4" s="10" t="s">
        <v>57</v>
      </c>
      <c r="G4">
        <v>2</v>
      </c>
      <c r="H4" s="29" t="s">
        <v>201</v>
      </c>
      <c r="I4" s="2" t="s">
        <v>197</v>
      </c>
      <c r="J4" t="s">
        <v>197</v>
      </c>
      <c r="K4" s="2" t="s">
        <v>202</v>
      </c>
      <c r="L4" s="2" t="s">
        <v>203</v>
      </c>
      <c r="M4" s="2" t="s">
        <v>207</v>
      </c>
      <c r="N4" s="2" t="s">
        <v>204</v>
      </c>
      <c r="O4" s="2" t="s">
        <v>204</v>
      </c>
      <c r="Q4" t="s">
        <v>204</v>
      </c>
      <c r="R4" t="s">
        <v>204</v>
      </c>
      <c r="S4" t="s">
        <v>208</v>
      </c>
      <c r="T4">
        <v>72</v>
      </c>
      <c r="U4">
        <v>5</v>
      </c>
      <c r="V4">
        <v>7</v>
      </c>
      <c r="W4">
        <v>6</v>
      </c>
      <c r="Y4" s="14">
        <f>IFERROR(IF(W4="",(T4-V4)/T4,(T4-W4)/T4),"")</f>
        <v>0.91666666666666663</v>
      </c>
      <c r="AD4" s="8"/>
    </row>
    <row r="5" spans="1:30">
      <c r="C5"/>
      <c r="D5" t="s">
        <v>60</v>
      </c>
      <c r="E5" t="s">
        <v>133</v>
      </c>
      <c r="H5" s="2" t="s">
        <v>197</v>
      </c>
      <c r="I5" s="2" t="s">
        <v>197</v>
      </c>
      <c r="J5" t="s">
        <v>197</v>
      </c>
      <c r="K5" s="2" t="s">
        <v>209</v>
      </c>
      <c r="L5" s="2" t="s">
        <v>203</v>
      </c>
      <c r="M5" s="2" t="s">
        <v>207</v>
      </c>
      <c r="N5" s="2" t="s">
        <v>204</v>
      </c>
      <c r="O5" s="2" t="s">
        <v>210</v>
      </c>
      <c r="T5">
        <v>56</v>
      </c>
      <c r="U5">
        <v>14</v>
      </c>
      <c r="V5">
        <v>3</v>
      </c>
      <c r="W5" s="16">
        <v>5</v>
      </c>
      <c r="Y5" s="14">
        <f>IFERROR(IF(W5="",(T5-V5)/T5,(T5-W5)/T5),"")</f>
        <v>0.9107142857142857</v>
      </c>
      <c r="Z5" s="189"/>
    </row>
    <row r="6" spans="1:30">
      <c r="C6"/>
      <c r="D6" t="s">
        <v>60</v>
      </c>
      <c r="E6" t="s">
        <v>133</v>
      </c>
      <c r="G6">
        <v>2</v>
      </c>
      <c r="H6" s="2" t="s">
        <v>211</v>
      </c>
      <c r="I6" s="2" t="s">
        <v>197</v>
      </c>
      <c r="J6" t="s">
        <v>211</v>
      </c>
      <c r="K6" s="2" t="s">
        <v>212</v>
      </c>
      <c r="L6" s="2" t="s">
        <v>203</v>
      </c>
      <c r="M6" s="2" t="s">
        <v>207</v>
      </c>
      <c r="N6" s="2" t="s">
        <v>204</v>
      </c>
      <c r="O6" s="2" t="s">
        <v>204</v>
      </c>
      <c r="Q6" t="s">
        <v>213</v>
      </c>
      <c r="R6" t="s">
        <v>204</v>
      </c>
      <c r="S6" t="s">
        <v>214</v>
      </c>
      <c r="T6">
        <v>83</v>
      </c>
      <c r="U6">
        <v>18</v>
      </c>
      <c r="V6">
        <v>8</v>
      </c>
      <c r="W6">
        <v>8</v>
      </c>
      <c r="X6">
        <v>0</v>
      </c>
      <c r="Y6" s="14">
        <v>1</v>
      </c>
    </row>
    <row r="7" spans="1:30">
      <c r="C7"/>
      <c r="H7" s="2"/>
      <c r="I7" s="2"/>
      <c r="K7" s="2"/>
      <c r="L7" s="2"/>
      <c r="M7" s="2"/>
      <c r="N7" s="2"/>
      <c r="O7" s="2"/>
      <c r="Y7" s="14" t="str">
        <f t="shared" ref="Y7:Y18" si="0">IFERROR(IF(W7="",(T7-V7)/T7,(T7-W7)/T7),"")</f>
        <v/>
      </c>
    </row>
    <row r="8" spans="1:30">
      <c r="C8"/>
      <c r="D8" t="s">
        <v>60</v>
      </c>
      <c r="E8" t="s">
        <v>57</v>
      </c>
      <c r="G8" s="16">
        <v>2</v>
      </c>
      <c r="H8" s="2" t="s">
        <v>215</v>
      </c>
      <c r="I8" s="2" t="s">
        <v>197</v>
      </c>
      <c r="J8" t="s">
        <v>197</v>
      </c>
      <c r="K8" s="2" t="s">
        <v>212</v>
      </c>
      <c r="L8" s="2" t="s">
        <v>203</v>
      </c>
      <c r="M8" s="2" t="s">
        <v>207</v>
      </c>
      <c r="N8" s="2" t="s">
        <v>204</v>
      </c>
      <c r="O8" s="2" t="s">
        <v>204</v>
      </c>
      <c r="Q8" t="s">
        <v>216</v>
      </c>
      <c r="R8" t="s">
        <v>217</v>
      </c>
      <c r="S8" t="s">
        <v>147</v>
      </c>
      <c r="T8">
        <v>83</v>
      </c>
      <c r="U8">
        <v>24</v>
      </c>
      <c r="W8">
        <v>7</v>
      </c>
      <c r="X8">
        <v>25</v>
      </c>
      <c r="Y8" s="14">
        <f t="shared" si="0"/>
        <v>0.91566265060240959</v>
      </c>
    </row>
    <row r="9" spans="1:30">
      <c r="C9"/>
      <c r="D9" t="s">
        <v>58</v>
      </c>
      <c r="E9" s="16" t="s">
        <v>57</v>
      </c>
      <c r="G9">
        <v>1</v>
      </c>
      <c r="H9" s="2" t="s">
        <v>218</v>
      </c>
      <c r="I9" s="2" t="s">
        <v>218</v>
      </c>
      <c r="J9" t="s">
        <v>219</v>
      </c>
      <c r="K9" s="2" t="s">
        <v>220</v>
      </c>
      <c r="L9" s="2" t="s">
        <v>221</v>
      </c>
      <c r="M9" s="2" t="s">
        <v>207</v>
      </c>
      <c r="N9" s="2" t="s">
        <v>204</v>
      </c>
      <c r="O9" s="2" t="s">
        <v>204</v>
      </c>
      <c r="P9" s="16" t="s">
        <v>222</v>
      </c>
      <c r="Y9" s="14" t="str">
        <f t="shared" si="0"/>
        <v/>
      </c>
    </row>
    <row r="10" spans="1:30">
      <c r="C10"/>
      <c r="D10" t="s">
        <v>60</v>
      </c>
      <c r="E10" t="s">
        <v>133</v>
      </c>
      <c r="G10">
        <v>1</v>
      </c>
      <c r="H10" s="2" t="s">
        <v>218</v>
      </c>
      <c r="I10" s="2" t="s">
        <v>218</v>
      </c>
      <c r="J10" t="s">
        <v>218</v>
      </c>
      <c r="K10" s="2" t="s">
        <v>209</v>
      </c>
      <c r="L10" s="2" t="s">
        <v>203</v>
      </c>
      <c r="M10" s="2" t="s">
        <v>207</v>
      </c>
      <c r="N10" s="2" t="s">
        <v>204</v>
      </c>
      <c r="O10" s="2" t="s">
        <v>204</v>
      </c>
      <c r="P10" s="16" t="s">
        <v>133</v>
      </c>
      <c r="Q10" t="s">
        <v>204</v>
      </c>
      <c r="R10" t="s">
        <v>223</v>
      </c>
      <c r="S10" t="s">
        <v>224</v>
      </c>
      <c r="T10">
        <v>104</v>
      </c>
      <c r="V10">
        <v>7</v>
      </c>
      <c r="W10">
        <v>11</v>
      </c>
      <c r="X10">
        <v>2</v>
      </c>
      <c r="Y10" s="14">
        <f>IFERROR(IF(W10="",(T10-V10)/T10,(T10-W10)/T10),"")</f>
        <v>0.89423076923076927</v>
      </c>
    </row>
    <row r="11" spans="1:30">
      <c r="C11"/>
      <c r="D11" t="s">
        <v>60</v>
      </c>
      <c r="E11" s="16" t="s">
        <v>57</v>
      </c>
      <c r="G11">
        <v>2</v>
      </c>
      <c r="H11" s="2" t="s">
        <v>215</v>
      </c>
      <c r="I11" s="2" t="s">
        <v>215</v>
      </c>
      <c r="J11" t="s">
        <v>215</v>
      </c>
      <c r="K11" s="2" t="s">
        <v>212</v>
      </c>
      <c r="L11" s="2" t="s">
        <v>203</v>
      </c>
      <c r="M11" s="2" t="s">
        <v>207</v>
      </c>
      <c r="N11" s="2" t="s">
        <v>204</v>
      </c>
      <c r="O11" s="2" t="s">
        <v>204</v>
      </c>
      <c r="P11" s="16"/>
      <c r="Q11" t="s">
        <v>204</v>
      </c>
      <c r="R11" t="s">
        <v>204</v>
      </c>
      <c r="S11" t="s">
        <v>147</v>
      </c>
      <c r="T11">
        <v>59</v>
      </c>
      <c r="U11">
        <v>17</v>
      </c>
      <c r="V11">
        <v>7</v>
      </c>
      <c r="W11">
        <v>1</v>
      </c>
      <c r="Y11" s="14">
        <f t="shared" si="0"/>
        <v>0.98305084745762716</v>
      </c>
    </row>
    <row r="12" spans="1:30" ht="27" customHeight="1">
      <c r="C12"/>
      <c r="D12" t="s">
        <v>60</v>
      </c>
      <c r="E12" s="16" t="s">
        <v>57</v>
      </c>
      <c r="G12">
        <v>1</v>
      </c>
      <c r="H12" s="2" t="s">
        <v>225</v>
      </c>
      <c r="I12" s="2" t="s">
        <v>225</v>
      </c>
      <c r="J12" t="s">
        <v>225</v>
      </c>
      <c r="K12" s="2" t="s">
        <v>209</v>
      </c>
      <c r="L12" s="2" t="s">
        <v>226</v>
      </c>
      <c r="M12" s="2" t="s">
        <v>207</v>
      </c>
      <c r="N12" s="2" t="s">
        <v>204</v>
      </c>
      <c r="O12" s="2" t="s">
        <v>227</v>
      </c>
      <c r="P12" s="16" t="s">
        <v>228</v>
      </c>
      <c r="Q12" t="s">
        <v>229</v>
      </c>
      <c r="R12" t="s">
        <v>223</v>
      </c>
      <c r="S12" t="s">
        <v>147</v>
      </c>
      <c r="T12">
        <v>51</v>
      </c>
      <c r="U12">
        <v>10</v>
      </c>
      <c r="V12">
        <v>24</v>
      </c>
      <c r="W12">
        <v>6</v>
      </c>
      <c r="X12">
        <v>6</v>
      </c>
      <c r="Y12" s="14">
        <f>IFERROR(IF(W12="",(T12-V12)/T12,(T12-W12)/T12),"")</f>
        <v>0.88235294117647056</v>
      </c>
    </row>
    <row r="13" spans="1:30">
      <c r="C13"/>
      <c r="D13" t="s">
        <v>59</v>
      </c>
      <c r="E13" s="16" t="s">
        <v>57</v>
      </c>
      <c r="G13" s="16"/>
      <c r="H13" s="2"/>
      <c r="I13" s="2"/>
      <c r="K13" s="2"/>
      <c r="L13" s="2"/>
      <c r="M13" s="2"/>
      <c r="N13" s="2"/>
      <c r="O13" s="2"/>
      <c r="T13">
        <v>54</v>
      </c>
      <c r="V13" t="s">
        <v>230</v>
      </c>
      <c r="W13">
        <v>2</v>
      </c>
      <c r="Y13" s="14">
        <f t="shared" si="0"/>
        <v>0.96296296296296291</v>
      </c>
    </row>
    <row r="14" spans="1:30">
      <c r="C14"/>
      <c r="D14" t="s">
        <v>60</v>
      </c>
      <c r="E14" t="s">
        <v>57</v>
      </c>
      <c r="G14">
        <v>2</v>
      </c>
      <c r="H14" s="2" t="s">
        <v>197</v>
      </c>
      <c r="I14" s="2" t="s">
        <v>197</v>
      </c>
      <c r="J14" t="s">
        <v>197</v>
      </c>
      <c r="K14" s="2" t="s">
        <v>209</v>
      </c>
      <c r="L14" s="2" t="s">
        <v>203</v>
      </c>
      <c r="M14" s="2" t="s">
        <v>207</v>
      </c>
      <c r="N14" s="2" t="s">
        <v>204</v>
      </c>
      <c r="O14" s="2" t="s">
        <v>231</v>
      </c>
      <c r="P14" t="s">
        <v>232</v>
      </c>
      <c r="T14">
        <v>85</v>
      </c>
      <c r="V14">
        <v>25</v>
      </c>
      <c r="W14">
        <v>16</v>
      </c>
      <c r="Y14" s="14">
        <f t="shared" si="0"/>
        <v>0.81176470588235294</v>
      </c>
    </row>
    <row r="15" spans="1:30">
      <c r="C15"/>
      <c r="D15" t="s">
        <v>60</v>
      </c>
      <c r="E15" t="s">
        <v>57</v>
      </c>
      <c r="G15">
        <v>1</v>
      </c>
      <c r="H15" s="6" t="s">
        <v>215</v>
      </c>
      <c r="I15" s="6" t="s">
        <v>215</v>
      </c>
      <c r="J15" t="s">
        <v>215</v>
      </c>
      <c r="K15" t="s">
        <v>212</v>
      </c>
      <c r="L15" t="s">
        <v>226</v>
      </c>
      <c r="M15" t="s">
        <v>207</v>
      </c>
      <c r="N15" t="s">
        <v>204</v>
      </c>
      <c r="O15" t="s">
        <v>204</v>
      </c>
      <c r="Q15" t="s">
        <v>204</v>
      </c>
      <c r="R15" t="s">
        <v>204</v>
      </c>
      <c r="S15" t="s">
        <v>204</v>
      </c>
      <c r="T15">
        <v>33</v>
      </c>
      <c r="V15">
        <v>35</v>
      </c>
      <c r="W15">
        <v>4</v>
      </c>
      <c r="X15">
        <v>6</v>
      </c>
      <c r="Y15" s="14">
        <f t="shared" si="0"/>
        <v>0.87878787878787878</v>
      </c>
    </row>
    <row r="16" spans="1:30">
      <c r="C16"/>
      <c r="D16" t="s">
        <v>60</v>
      </c>
      <c r="E16" t="s">
        <v>133</v>
      </c>
      <c r="G16">
        <v>2</v>
      </c>
      <c r="H16" s="6" t="s">
        <v>135</v>
      </c>
      <c r="I16" t="s">
        <v>197</v>
      </c>
      <c r="J16" t="s">
        <v>197</v>
      </c>
      <c r="K16" t="s">
        <v>212</v>
      </c>
      <c r="L16" t="s">
        <v>226</v>
      </c>
      <c r="M16" t="s">
        <v>233</v>
      </c>
      <c r="N16" t="s">
        <v>234</v>
      </c>
      <c r="O16" t="s">
        <v>204</v>
      </c>
      <c r="P16" t="s">
        <v>235</v>
      </c>
      <c r="T16">
        <v>47</v>
      </c>
      <c r="V16">
        <v>4</v>
      </c>
      <c r="W16">
        <v>5</v>
      </c>
      <c r="Y16" s="14">
        <f>IFERROR(IF(W16="",(T16-V16)/T16,(T16-W16)/T16),"")</f>
        <v>0.8936170212765957</v>
      </c>
    </row>
    <row r="17" spans="3:26">
      <c r="C17"/>
      <c r="D17" t="s">
        <v>60</v>
      </c>
      <c r="E17" t="s">
        <v>57</v>
      </c>
      <c r="G17">
        <v>2</v>
      </c>
      <c r="H17" s="6" t="s">
        <v>225</v>
      </c>
      <c r="I17" t="s">
        <v>197</v>
      </c>
      <c r="J17" t="s">
        <v>225</v>
      </c>
      <c r="K17" t="s">
        <v>212</v>
      </c>
      <c r="L17" t="s">
        <v>203</v>
      </c>
      <c r="M17" t="s">
        <v>207</v>
      </c>
      <c r="N17" t="s">
        <v>204</v>
      </c>
      <c r="O17" t="s">
        <v>204</v>
      </c>
      <c r="P17" t="s">
        <v>236</v>
      </c>
      <c r="Q17" t="s">
        <v>204</v>
      </c>
      <c r="R17" t="s">
        <v>204</v>
      </c>
      <c r="S17" t="s">
        <v>205</v>
      </c>
      <c r="T17">
        <v>54</v>
      </c>
      <c r="V17">
        <v>25</v>
      </c>
      <c r="W17">
        <v>16</v>
      </c>
      <c r="X17">
        <v>16</v>
      </c>
      <c r="Y17" s="14">
        <f t="shared" si="0"/>
        <v>0.70370370370370372</v>
      </c>
    </row>
    <row r="18" spans="3:26">
      <c r="C18"/>
      <c r="D18" t="s">
        <v>60</v>
      </c>
      <c r="E18" t="s">
        <v>57</v>
      </c>
      <c r="G18">
        <v>2</v>
      </c>
      <c r="H18" s="6" t="s">
        <v>215</v>
      </c>
      <c r="I18" t="s">
        <v>197</v>
      </c>
      <c r="J18" t="s">
        <v>197</v>
      </c>
      <c r="K18" s="2" t="s">
        <v>209</v>
      </c>
      <c r="L18" t="s">
        <v>226</v>
      </c>
      <c r="M18" t="s">
        <v>207</v>
      </c>
      <c r="N18" t="s">
        <v>204</v>
      </c>
      <c r="O18" t="s">
        <v>204</v>
      </c>
      <c r="T18">
        <v>84</v>
      </c>
      <c r="V18">
        <v>74</v>
      </c>
      <c r="W18">
        <v>39</v>
      </c>
      <c r="Y18" s="14">
        <f t="shared" si="0"/>
        <v>0.5357142857142857</v>
      </c>
    </row>
    <row r="19" spans="3:26">
      <c r="C19"/>
      <c r="D19" t="s">
        <v>60</v>
      </c>
      <c r="E19" t="s">
        <v>57</v>
      </c>
      <c r="G19">
        <v>2</v>
      </c>
      <c r="H19" s="6" t="s">
        <v>215</v>
      </c>
      <c r="I19" t="s">
        <v>197</v>
      </c>
      <c r="J19" t="s">
        <v>197</v>
      </c>
      <c r="K19" t="s">
        <v>212</v>
      </c>
      <c r="L19" t="s">
        <v>203</v>
      </c>
      <c r="M19" t="s">
        <v>207</v>
      </c>
      <c r="N19" t="s">
        <v>204</v>
      </c>
      <c r="O19" t="s">
        <v>204</v>
      </c>
      <c r="T19">
        <v>64</v>
      </c>
      <c r="V19">
        <v>50</v>
      </c>
      <c r="W19">
        <v>22</v>
      </c>
      <c r="Y19" s="14">
        <f>IFERROR(IF(W19="",(T19-V19)/T19,(T19-W19)/T19),"")</f>
        <v>0.65625</v>
      </c>
    </row>
    <row r="20" spans="3:26">
      <c r="C20"/>
      <c r="D20" t="s">
        <v>60</v>
      </c>
      <c r="E20" t="s">
        <v>57</v>
      </c>
      <c r="G20">
        <v>2</v>
      </c>
      <c r="H20" s="6" t="s">
        <v>215</v>
      </c>
      <c r="I20" t="s">
        <v>197</v>
      </c>
      <c r="J20" t="s">
        <v>197</v>
      </c>
      <c r="K20" t="s">
        <v>212</v>
      </c>
      <c r="L20" t="s">
        <v>203</v>
      </c>
      <c r="M20" t="s">
        <v>207</v>
      </c>
      <c r="N20" t="s">
        <v>204</v>
      </c>
      <c r="O20" t="s">
        <v>204</v>
      </c>
      <c r="P20" t="s">
        <v>237</v>
      </c>
      <c r="T20">
        <v>66</v>
      </c>
      <c r="V20">
        <v>16</v>
      </c>
      <c r="W20">
        <v>12</v>
      </c>
      <c r="X20">
        <v>16</v>
      </c>
      <c r="Y20" s="14">
        <f t="shared" ref="Y20:Y21" si="1">IFERROR(IF(W20="",(T20-V20)/T20,(T20-W20)/T20),"")</f>
        <v>0.81818181818181823</v>
      </c>
    </row>
    <row r="21" spans="3:26">
      <c r="C21"/>
      <c r="D21" t="s">
        <v>60</v>
      </c>
      <c r="E21" t="s">
        <v>57</v>
      </c>
      <c r="G21">
        <v>2</v>
      </c>
      <c r="H21" s="6" t="s">
        <v>135</v>
      </c>
      <c r="I21" t="s">
        <v>197</v>
      </c>
      <c r="J21" t="s">
        <v>211</v>
      </c>
      <c r="K21" t="s">
        <v>212</v>
      </c>
      <c r="L21" t="s">
        <v>226</v>
      </c>
      <c r="M21" t="s">
        <v>207</v>
      </c>
      <c r="N21" t="s">
        <v>204</v>
      </c>
      <c r="O21" t="s">
        <v>204</v>
      </c>
      <c r="P21" t="s">
        <v>133</v>
      </c>
      <c r="T21">
        <v>75</v>
      </c>
      <c r="V21">
        <v>23</v>
      </c>
      <c r="Y21" s="14">
        <f t="shared" si="1"/>
        <v>0.69333333333333336</v>
      </c>
    </row>
    <row r="22" spans="3:26">
      <c r="C22"/>
      <c r="D22" t="s">
        <v>58</v>
      </c>
      <c r="E22" t="s">
        <v>57</v>
      </c>
      <c r="G22">
        <v>2</v>
      </c>
      <c r="H22" t="s">
        <v>220</v>
      </c>
      <c r="I22" t="s">
        <v>220</v>
      </c>
      <c r="J22" t="s">
        <v>211</v>
      </c>
      <c r="K22" t="s">
        <v>220</v>
      </c>
      <c r="L22" t="s">
        <v>203</v>
      </c>
      <c r="M22" t="s">
        <v>207</v>
      </c>
      <c r="N22" t="s">
        <v>204</v>
      </c>
      <c r="O22" t="s">
        <v>238</v>
      </c>
      <c r="T22">
        <v>55</v>
      </c>
      <c r="V22">
        <v>11</v>
      </c>
      <c r="Y22" s="14">
        <f t="shared" ref="Y22:Y23" si="2">IFERROR(IF(W22="",(T22-V22)/T22,(T22-W22)/T22),"")</f>
        <v>0.8</v>
      </c>
    </row>
    <row r="23" spans="3:26">
      <c r="C23"/>
      <c r="G23">
        <v>2</v>
      </c>
      <c r="I23" t="s">
        <v>197</v>
      </c>
      <c r="J23" t="s">
        <v>239</v>
      </c>
      <c r="K23" t="s">
        <v>240</v>
      </c>
      <c r="L23" t="s">
        <v>203</v>
      </c>
      <c r="M23" t="s">
        <v>207</v>
      </c>
      <c r="N23" t="s">
        <v>204</v>
      </c>
      <c r="O23" t="s">
        <v>204</v>
      </c>
      <c r="R23" t="s">
        <v>234</v>
      </c>
      <c r="T23">
        <v>65</v>
      </c>
      <c r="V23">
        <v>15</v>
      </c>
      <c r="Y23" s="14">
        <f t="shared" si="2"/>
        <v>0.76923076923076927</v>
      </c>
    </row>
    <row r="24" spans="3:26">
      <c r="C24"/>
      <c r="D24" t="s">
        <v>60</v>
      </c>
      <c r="E24" t="s">
        <v>57</v>
      </c>
      <c r="G24">
        <v>1</v>
      </c>
      <c r="H24" s="6" t="s">
        <v>241</v>
      </c>
      <c r="K24" t="s">
        <v>209</v>
      </c>
      <c r="T24">
        <v>37</v>
      </c>
      <c r="V24">
        <v>4</v>
      </c>
      <c r="W24">
        <v>0</v>
      </c>
      <c r="Y24" s="14">
        <f>IFERROR(IF(W24="",(T24-V24)/T24,(T24-W24)/T24),"")</f>
        <v>1</v>
      </c>
    </row>
    <row r="25" spans="3:26">
      <c r="C25"/>
      <c r="D25" t="s">
        <v>60</v>
      </c>
      <c r="E25" t="s">
        <v>57</v>
      </c>
      <c r="G25">
        <v>2</v>
      </c>
      <c r="H25" s="6" t="s">
        <v>197</v>
      </c>
      <c r="I25" t="s">
        <v>197</v>
      </c>
      <c r="J25" s="6" t="s">
        <v>197</v>
      </c>
      <c r="K25" t="s">
        <v>202</v>
      </c>
      <c r="L25" t="s">
        <v>203</v>
      </c>
      <c r="M25" t="s">
        <v>207</v>
      </c>
      <c r="N25" t="s">
        <v>204</v>
      </c>
      <c r="O25" t="s">
        <v>204</v>
      </c>
      <c r="P25" t="s">
        <v>242</v>
      </c>
      <c r="Q25" t="s">
        <v>204</v>
      </c>
      <c r="R25" t="s">
        <v>204</v>
      </c>
      <c r="S25" t="s">
        <v>213</v>
      </c>
      <c r="T25">
        <v>62</v>
      </c>
      <c r="W25">
        <v>3</v>
      </c>
      <c r="Y25" s="14">
        <f>IFERROR(IF(W25="",(T25-V25)/T25,(T25-W25)/T25),"")</f>
        <v>0.95161290322580649</v>
      </c>
      <c r="Z25" s="14" t="s">
        <v>243</v>
      </c>
    </row>
    <row r="26" spans="3:26">
      <c r="C26"/>
      <c r="D26" t="s">
        <v>60</v>
      </c>
      <c r="E26" t="s">
        <v>57</v>
      </c>
      <c r="G26">
        <v>1</v>
      </c>
      <c r="H26" s="6" t="s">
        <v>135</v>
      </c>
      <c r="I26" s="16" t="s">
        <v>225</v>
      </c>
      <c r="J26" s="16" t="s">
        <v>225</v>
      </c>
      <c r="K26" t="s">
        <v>202</v>
      </c>
      <c r="L26" t="s">
        <v>203</v>
      </c>
      <c r="M26" t="s">
        <v>207</v>
      </c>
      <c r="N26" t="s">
        <v>244</v>
      </c>
      <c r="P26" t="s">
        <v>236</v>
      </c>
      <c r="T26">
        <v>89</v>
      </c>
      <c r="W26">
        <v>56</v>
      </c>
      <c r="Y26" s="14">
        <f>IFERROR(IF(W26="",(T26-V26)/T26,(T26-W26)/T26),"")</f>
        <v>0.3707865168539326</v>
      </c>
    </row>
    <row r="27" spans="3:26">
      <c r="C27"/>
      <c r="G27">
        <v>2</v>
      </c>
      <c r="H27" s="6" t="s">
        <v>135</v>
      </c>
      <c r="I27" t="s">
        <v>225</v>
      </c>
      <c r="J27" t="s">
        <v>135</v>
      </c>
      <c r="K27" t="s">
        <v>225</v>
      </c>
      <c r="L27" t="s">
        <v>226</v>
      </c>
      <c r="M27" t="s">
        <v>207</v>
      </c>
      <c r="N27" t="s">
        <v>245</v>
      </c>
      <c r="O27" t="s">
        <v>204</v>
      </c>
      <c r="Q27" t="s">
        <v>213</v>
      </c>
      <c r="R27" t="s">
        <v>204</v>
      </c>
      <c r="S27" t="s">
        <v>147</v>
      </c>
      <c r="T27">
        <v>46</v>
      </c>
      <c r="V27">
        <v>7</v>
      </c>
      <c r="W27">
        <v>8</v>
      </c>
      <c r="Y27" s="14">
        <f>IFERROR(IF(W27="",(T27-V27)/T27,(T27-W27)/T27),"")</f>
        <v>0.82608695652173914</v>
      </c>
    </row>
    <row r="28" spans="3:26">
      <c r="C28"/>
      <c r="D28" t="s">
        <v>60</v>
      </c>
      <c r="E28" t="s">
        <v>246</v>
      </c>
      <c r="G28">
        <v>2</v>
      </c>
      <c r="H28" t="s">
        <v>211</v>
      </c>
      <c r="I28" t="s">
        <v>211</v>
      </c>
      <c r="J28" t="s">
        <v>211</v>
      </c>
      <c r="K28" t="s">
        <v>212</v>
      </c>
      <c r="L28" t="s">
        <v>226</v>
      </c>
      <c r="M28" t="s">
        <v>207</v>
      </c>
      <c r="N28" t="s">
        <v>204</v>
      </c>
      <c r="O28" t="s">
        <v>204</v>
      </c>
      <c r="Q28" t="s">
        <v>213</v>
      </c>
      <c r="S28" t="s">
        <v>247</v>
      </c>
      <c r="T28">
        <v>74</v>
      </c>
      <c r="V28">
        <v>30</v>
      </c>
      <c r="Y28" s="14">
        <f>IFERROR(IF(W28="",(T28-V28)/T28,(T28-W28)/T28),"")</f>
        <v>0.59459459459459463</v>
      </c>
    </row>
  </sheetData>
  <sortState xmlns:xlrd2="http://schemas.microsoft.com/office/spreadsheetml/2017/richdata2" ref="A3:AL4">
    <sortCondition ref="A3:A4"/>
  </sortState>
  <mergeCells count="18">
    <mergeCell ref="O1:O2"/>
    <mergeCell ref="G1:G2"/>
    <mergeCell ref="A1:A2"/>
    <mergeCell ref="B1:B2"/>
    <mergeCell ref="C1:C2"/>
    <mergeCell ref="T1:U1"/>
    <mergeCell ref="D1:D2"/>
    <mergeCell ref="F1:F2"/>
    <mergeCell ref="H1:H2"/>
    <mergeCell ref="P1:P2"/>
    <mergeCell ref="E1:E2"/>
    <mergeCell ref="I1:I2"/>
    <mergeCell ref="J1:J2"/>
    <mergeCell ref="K1:K2"/>
    <mergeCell ref="L1:L2"/>
    <mergeCell ref="M1:M2"/>
    <mergeCell ref="N1:N2"/>
    <mergeCell ref="Q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5E9B-C0FB-4EED-9C03-B203D1DF37C6}">
  <sheetPr>
    <tabColor rgb="FFFFB0AA"/>
  </sheetPr>
  <dimension ref="A1:AM25"/>
  <sheetViews>
    <sheetView workbookViewId="0">
      <pane ySplit="2" topLeftCell="F3" activePane="bottomLeft" state="frozen"/>
      <selection pane="bottomLeft" activeCell="K20" sqref="K20"/>
    </sheetView>
  </sheetViews>
  <sheetFormatPr defaultRowHeight="15"/>
  <cols>
    <col min="1" max="1" width="12.5703125" customWidth="1"/>
    <col min="2" max="2" width="20" customWidth="1"/>
    <col min="3" max="3" width="16.28515625" customWidth="1"/>
    <col min="4" max="4" width="31.140625" customWidth="1"/>
    <col min="5" max="5" width="13.28515625" customWidth="1"/>
    <col min="6" max="6" width="13.7109375" customWidth="1"/>
    <col min="7" max="7" width="13.42578125" customWidth="1"/>
    <col min="8" max="8" width="24.85546875" customWidth="1"/>
    <col min="13" max="13" width="9.5703125" bestFit="1" customWidth="1"/>
    <col min="16" max="16" width="17.140625" customWidth="1"/>
    <col min="21" max="21" width="9.5703125" bestFit="1" customWidth="1"/>
    <col min="24" max="24" width="19.140625" customWidth="1"/>
    <col min="29" max="29" width="9.5703125" bestFit="1" customWidth="1"/>
    <col min="32" max="32" width="15.5703125" customWidth="1"/>
    <col min="33" max="33" width="33.42578125" customWidth="1"/>
    <col min="34" max="35" width="15.5703125" customWidth="1"/>
    <col min="36" max="36" width="19.5703125" customWidth="1"/>
    <col min="37" max="37" width="15.5703125" customWidth="1"/>
    <col min="38" max="38" width="18.28515625" customWidth="1"/>
    <col min="39" max="40" width="15.140625" customWidth="1"/>
  </cols>
  <sheetData>
    <row r="1" spans="1:39" ht="44.25" customHeight="1">
      <c r="A1" s="127" t="s">
        <v>27</v>
      </c>
      <c r="B1" s="123" t="s">
        <v>28</v>
      </c>
      <c r="C1" s="123" t="s">
        <v>29</v>
      </c>
      <c r="D1" s="125" t="s">
        <v>248</v>
      </c>
      <c r="E1" s="125" t="s">
        <v>114</v>
      </c>
      <c r="F1" s="145" t="s">
        <v>33</v>
      </c>
      <c r="G1" s="123" t="s">
        <v>34</v>
      </c>
      <c r="H1" s="135" t="s">
        <v>249</v>
      </c>
      <c r="I1" s="134" t="s">
        <v>250</v>
      </c>
      <c r="J1" s="125"/>
      <c r="K1" s="125"/>
      <c r="L1" s="125"/>
      <c r="M1" s="125"/>
      <c r="N1" s="125"/>
      <c r="O1" s="125"/>
      <c r="P1" s="135" t="s">
        <v>249</v>
      </c>
      <c r="Q1" s="134" t="s">
        <v>251</v>
      </c>
      <c r="R1" s="125"/>
      <c r="S1" s="125"/>
      <c r="T1" s="125"/>
      <c r="U1" s="125"/>
      <c r="V1" s="125"/>
      <c r="W1" s="135"/>
      <c r="X1" s="136" t="s">
        <v>249</v>
      </c>
      <c r="Y1" s="134" t="s">
        <v>252</v>
      </c>
      <c r="Z1" s="125"/>
      <c r="AA1" s="125"/>
      <c r="AB1" s="125"/>
      <c r="AC1" s="125"/>
      <c r="AD1" s="125"/>
      <c r="AE1" s="135"/>
      <c r="AF1" s="9"/>
      <c r="AG1" s="134" t="s">
        <v>73</v>
      </c>
      <c r="AH1" s="125"/>
      <c r="AI1" s="134" t="s">
        <v>253</v>
      </c>
      <c r="AJ1" s="135"/>
    </row>
    <row r="2" spans="1:39" ht="30.75">
      <c r="A2" s="128"/>
      <c r="B2" s="124"/>
      <c r="C2" s="124"/>
      <c r="D2" s="126"/>
      <c r="E2" s="126"/>
      <c r="F2" s="126"/>
      <c r="G2" s="124"/>
      <c r="H2" s="141"/>
      <c r="I2" s="53" t="s">
        <v>254</v>
      </c>
      <c r="J2" s="44" t="s">
        <v>255</v>
      </c>
      <c r="K2" s="44" t="s">
        <v>256</v>
      </c>
      <c r="L2" s="44" t="s">
        <v>257</v>
      </c>
      <c r="M2" s="38" t="s">
        <v>255</v>
      </c>
      <c r="N2" s="38" t="s">
        <v>256</v>
      </c>
      <c r="O2" s="38" t="s">
        <v>257</v>
      </c>
      <c r="P2" s="141"/>
      <c r="Q2" s="53" t="s">
        <v>254</v>
      </c>
      <c r="R2" s="44" t="s">
        <v>255</v>
      </c>
      <c r="S2" s="44" t="s">
        <v>256</v>
      </c>
      <c r="T2" s="44" t="s">
        <v>257</v>
      </c>
      <c r="U2" s="38" t="s">
        <v>255</v>
      </c>
      <c r="V2" s="38" t="s">
        <v>256</v>
      </c>
      <c r="W2" s="54" t="s">
        <v>257</v>
      </c>
      <c r="X2" s="137"/>
      <c r="Y2" s="53" t="s">
        <v>254</v>
      </c>
      <c r="Z2" s="44" t="s">
        <v>255</v>
      </c>
      <c r="AA2" s="44" t="s">
        <v>256</v>
      </c>
      <c r="AB2" s="44" t="s">
        <v>257</v>
      </c>
      <c r="AC2" s="38" t="s">
        <v>255</v>
      </c>
      <c r="AD2" s="38" t="s">
        <v>256</v>
      </c>
      <c r="AE2" s="54" t="s">
        <v>257</v>
      </c>
      <c r="AF2" s="9" t="s">
        <v>258</v>
      </c>
      <c r="AG2" s="61" t="s">
        <v>259</v>
      </c>
      <c r="AH2" s="9" t="s">
        <v>260</v>
      </c>
      <c r="AI2" s="61" t="s">
        <v>259</v>
      </c>
      <c r="AJ2" s="9" t="s">
        <v>260</v>
      </c>
    </row>
    <row r="3" spans="1:39">
      <c r="A3" s="39"/>
      <c r="B3" s="39"/>
      <c r="C3" s="39"/>
      <c r="D3" s="44"/>
      <c r="E3" s="44"/>
      <c r="F3" s="44"/>
      <c r="G3" s="39"/>
      <c r="H3" s="44"/>
      <c r="I3" s="55"/>
      <c r="J3" s="138" t="s">
        <v>261</v>
      </c>
      <c r="K3" s="139"/>
      <c r="L3" s="140"/>
      <c r="M3" s="125" t="s">
        <v>262</v>
      </c>
      <c r="N3" s="125"/>
      <c r="O3" s="125"/>
      <c r="P3" s="44"/>
      <c r="Q3" s="55"/>
      <c r="R3" s="138" t="s">
        <v>261</v>
      </c>
      <c r="S3" s="139"/>
      <c r="T3" s="140"/>
      <c r="U3" s="125" t="s">
        <v>262</v>
      </c>
      <c r="V3" s="125"/>
      <c r="W3" s="135"/>
      <c r="X3" s="44"/>
      <c r="Y3" s="55"/>
      <c r="Z3" s="138" t="s">
        <v>261</v>
      </c>
      <c r="AA3" s="139"/>
      <c r="AB3" s="140"/>
      <c r="AC3" s="125" t="s">
        <v>262</v>
      </c>
      <c r="AD3" s="125"/>
      <c r="AE3" s="135"/>
      <c r="AF3" s="39"/>
      <c r="AG3" s="88"/>
      <c r="AH3" s="39"/>
      <c r="AI3" s="88"/>
      <c r="AJ3" s="89"/>
      <c r="AL3" s="142" t="s">
        <v>263</v>
      </c>
      <c r="AM3" s="143"/>
    </row>
    <row r="4" spans="1:39" ht="30.75">
      <c r="D4" s="29" t="s">
        <v>236</v>
      </c>
      <c r="E4" s="29" t="s">
        <v>114</v>
      </c>
      <c r="G4" t="s">
        <v>66</v>
      </c>
      <c r="I4" s="40">
        <v>75</v>
      </c>
      <c r="J4" s="59"/>
      <c r="L4" s="60"/>
      <c r="Q4" s="40">
        <v>25</v>
      </c>
      <c r="R4" s="59"/>
      <c r="T4" s="60"/>
      <c r="U4">
        <v>150</v>
      </c>
      <c r="V4">
        <v>60</v>
      </c>
      <c r="W4" s="56">
        <v>100</v>
      </c>
      <c r="Y4" s="40"/>
      <c r="Z4" s="59"/>
      <c r="AB4" s="60"/>
      <c r="AE4" s="56"/>
      <c r="AF4" t="s">
        <v>147</v>
      </c>
      <c r="AG4" s="90">
        <f>IFERROR((I4-Q4)/I4,"")</f>
        <v>0.66666666666666663</v>
      </c>
      <c r="AI4" s="90"/>
      <c r="AJ4" s="56"/>
      <c r="AL4" s="79" t="s">
        <v>264</v>
      </c>
      <c r="AM4" s="80">
        <f>AVERAGE($AG$4:$AG$480)</f>
        <v>0.67649191086691085</v>
      </c>
    </row>
    <row r="5" spans="1:39" ht="27" customHeight="1">
      <c r="D5" s="29" t="s">
        <v>265</v>
      </c>
      <c r="E5" s="2" t="s">
        <v>57</v>
      </c>
      <c r="G5" t="s">
        <v>266</v>
      </c>
      <c r="I5" s="40">
        <v>80</v>
      </c>
      <c r="J5" s="59">
        <v>80</v>
      </c>
      <c r="K5">
        <v>0</v>
      </c>
      <c r="L5" s="60">
        <v>90</v>
      </c>
      <c r="M5">
        <v>80</v>
      </c>
      <c r="N5">
        <v>0</v>
      </c>
      <c r="O5">
        <v>100</v>
      </c>
      <c r="Q5" s="40">
        <v>30</v>
      </c>
      <c r="R5" s="59">
        <v>100</v>
      </c>
      <c r="S5">
        <v>65</v>
      </c>
      <c r="T5" s="60">
        <v>70</v>
      </c>
      <c r="W5" s="56"/>
      <c r="Y5" s="40">
        <v>25</v>
      </c>
      <c r="Z5" s="59">
        <v>100</v>
      </c>
      <c r="AA5">
        <v>65</v>
      </c>
      <c r="AB5" s="60">
        <v>70</v>
      </c>
      <c r="AE5" s="56"/>
      <c r="AF5" t="s">
        <v>267</v>
      </c>
      <c r="AG5" s="90">
        <f t="shared" ref="AG5:AG13" si="0">IFERROR((I5-Q5)/I5,"")</f>
        <v>0.625</v>
      </c>
      <c r="AH5" s="14">
        <f>IFERROR((R5-J5)/J5,"")</f>
        <v>0.25</v>
      </c>
      <c r="AI5" s="90">
        <f t="shared" ref="AI5:AI12" si="1">IFERROR((Y5-I5)/I5,"")</f>
        <v>-0.6875</v>
      </c>
      <c r="AJ5" s="14">
        <f>IFERROR((Z5-J5)/J5,"")</f>
        <v>0.25</v>
      </c>
      <c r="AL5" s="57" t="s">
        <v>268</v>
      </c>
      <c r="AM5" s="81">
        <f>AVERAGE($AH$4:$AH$480)</f>
        <v>0.31234289903644741</v>
      </c>
    </row>
    <row r="6" spans="1:39">
      <c r="D6" s="2" t="s">
        <v>236</v>
      </c>
      <c r="E6" s="2" t="s">
        <v>57</v>
      </c>
      <c r="G6" t="s">
        <v>66</v>
      </c>
      <c r="I6" s="40">
        <v>90</v>
      </c>
      <c r="J6" s="59"/>
      <c r="L6" s="60"/>
      <c r="Q6" s="40">
        <v>5</v>
      </c>
      <c r="R6" s="59"/>
      <c r="T6" s="60"/>
      <c r="W6" s="56"/>
      <c r="Y6" s="40">
        <v>0</v>
      </c>
      <c r="Z6" s="59"/>
      <c r="AB6" s="60"/>
      <c r="AE6" s="56"/>
      <c r="AG6" s="90">
        <f t="shared" si="0"/>
        <v>0.94444444444444442</v>
      </c>
      <c r="AH6" t="str">
        <f t="shared" ref="AH6:AH13" si="2">IFERROR((R6-J6)/J6,"")</f>
        <v/>
      </c>
      <c r="AI6" s="90">
        <f t="shared" si="1"/>
        <v>-1</v>
      </c>
      <c r="AJ6" s="14" t="str">
        <f t="shared" ref="AJ6:AJ12" si="3">IFERROR((Z6-J6)/J6,"")</f>
        <v/>
      </c>
    </row>
    <row r="7" spans="1:39">
      <c r="D7" s="2" t="s">
        <v>236</v>
      </c>
      <c r="E7" s="2" t="s">
        <v>57</v>
      </c>
      <c r="I7" s="40"/>
      <c r="J7" s="59"/>
      <c r="L7" s="60"/>
      <c r="Q7" s="40"/>
      <c r="R7" s="59"/>
      <c r="T7" s="60"/>
      <c r="W7" s="56"/>
      <c r="Y7" s="40"/>
      <c r="Z7" s="59"/>
      <c r="AB7" s="60"/>
      <c r="AE7" s="56"/>
      <c r="AG7" s="90" t="str">
        <f t="shared" si="0"/>
        <v/>
      </c>
      <c r="AH7" t="str">
        <f t="shared" si="2"/>
        <v/>
      </c>
      <c r="AI7" s="90" t="str">
        <f t="shared" si="1"/>
        <v/>
      </c>
      <c r="AJ7" s="14" t="str">
        <f t="shared" si="3"/>
        <v/>
      </c>
    </row>
    <row r="8" spans="1:39">
      <c r="D8" s="2" t="s">
        <v>236</v>
      </c>
      <c r="E8" s="2" t="s">
        <v>57</v>
      </c>
      <c r="G8" t="s">
        <v>66</v>
      </c>
      <c r="I8" s="40"/>
      <c r="J8" s="59"/>
      <c r="L8" s="60"/>
      <c r="Q8" s="40"/>
      <c r="R8" s="59"/>
      <c r="T8" s="60"/>
      <c r="W8" s="56"/>
      <c r="Y8" s="40"/>
      <c r="Z8" s="59"/>
      <c r="AB8" s="60"/>
      <c r="AE8" s="56"/>
      <c r="AG8" s="90" t="str">
        <f t="shared" si="0"/>
        <v/>
      </c>
      <c r="AH8" t="str">
        <f t="shared" si="2"/>
        <v/>
      </c>
      <c r="AI8" s="90" t="str">
        <f t="shared" si="1"/>
        <v/>
      </c>
      <c r="AJ8" s="14" t="str">
        <f t="shared" si="3"/>
        <v/>
      </c>
      <c r="AL8" s="142" t="s">
        <v>269</v>
      </c>
      <c r="AM8" s="143"/>
    </row>
    <row r="9" spans="1:39">
      <c r="D9" t="s">
        <v>265</v>
      </c>
      <c r="E9" t="s">
        <v>57</v>
      </c>
      <c r="G9" t="s">
        <v>66</v>
      </c>
      <c r="I9" s="40">
        <v>70</v>
      </c>
      <c r="J9" s="59"/>
      <c r="L9" s="60"/>
      <c r="N9">
        <v>0</v>
      </c>
      <c r="O9">
        <v>70</v>
      </c>
      <c r="Q9" s="40">
        <v>55</v>
      </c>
      <c r="R9" s="59"/>
      <c r="T9" s="60"/>
      <c r="V9">
        <v>0</v>
      </c>
      <c r="W9" s="56">
        <v>80</v>
      </c>
      <c r="X9" t="s">
        <v>270</v>
      </c>
      <c r="Y9" s="40"/>
      <c r="Z9" s="59"/>
      <c r="AB9" s="60"/>
      <c r="AE9" s="56"/>
      <c r="AF9" t="s">
        <v>147</v>
      </c>
      <c r="AG9" s="90">
        <f t="shared" si="0"/>
        <v>0.21428571428571427</v>
      </c>
      <c r="AH9" t="str">
        <f t="shared" si="2"/>
        <v/>
      </c>
      <c r="AI9" s="90">
        <f t="shared" si="1"/>
        <v>-1</v>
      </c>
      <c r="AJ9" s="14" t="str">
        <f t="shared" si="3"/>
        <v/>
      </c>
      <c r="AL9" s="79" t="s">
        <v>264</v>
      </c>
      <c r="AM9" s="80">
        <f>AVERAGE($AG$4:$AG$480)</f>
        <v>0.67649191086691085</v>
      </c>
    </row>
    <row r="10" spans="1:39">
      <c r="D10" t="s">
        <v>271</v>
      </c>
      <c r="E10" t="s">
        <v>57</v>
      </c>
      <c r="G10" t="s">
        <v>266</v>
      </c>
      <c r="I10" s="40">
        <v>55</v>
      </c>
      <c r="J10" s="59">
        <v>155</v>
      </c>
      <c r="K10">
        <v>70</v>
      </c>
      <c r="L10" s="60">
        <v>0</v>
      </c>
      <c r="Q10" s="40"/>
      <c r="R10" s="59">
        <v>170</v>
      </c>
      <c r="S10">
        <v>85</v>
      </c>
      <c r="T10" s="60">
        <v>65</v>
      </c>
      <c r="W10" s="56"/>
      <c r="Y10" s="40"/>
      <c r="Z10" s="59"/>
      <c r="AB10" s="60"/>
      <c r="AE10" s="56"/>
      <c r="AG10" s="90">
        <f t="shared" si="0"/>
        <v>1</v>
      </c>
      <c r="AH10" s="14">
        <f t="shared" si="2"/>
        <v>9.6774193548387094E-2</v>
      </c>
      <c r="AI10" s="90">
        <f t="shared" si="1"/>
        <v>-1</v>
      </c>
      <c r="AJ10" s="14">
        <f t="shared" si="3"/>
        <v>-1</v>
      </c>
      <c r="AL10" s="57" t="s">
        <v>268</v>
      </c>
      <c r="AM10" s="81">
        <f>AVERAGE($AH$4:$AH$480)</f>
        <v>0.31234289903644741</v>
      </c>
    </row>
    <row r="11" spans="1:39">
      <c r="D11" t="s">
        <v>236</v>
      </c>
      <c r="E11" t="s">
        <v>57</v>
      </c>
      <c r="G11" t="s">
        <v>66</v>
      </c>
      <c r="H11" t="s">
        <v>272</v>
      </c>
      <c r="I11" s="40">
        <v>70</v>
      </c>
      <c r="J11" s="59">
        <v>140</v>
      </c>
      <c r="K11">
        <v>50</v>
      </c>
      <c r="L11" s="60">
        <v>90</v>
      </c>
      <c r="M11">
        <v>110</v>
      </c>
      <c r="N11">
        <v>60</v>
      </c>
      <c r="Q11" s="40">
        <v>35</v>
      </c>
      <c r="R11" s="59">
        <v>190</v>
      </c>
      <c r="S11">
        <v>80</v>
      </c>
      <c r="T11" s="60">
        <v>90</v>
      </c>
      <c r="W11" s="56"/>
      <c r="Y11" s="40">
        <v>35</v>
      </c>
      <c r="Z11" s="59">
        <v>190</v>
      </c>
      <c r="AA11">
        <v>80</v>
      </c>
      <c r="AB11" s="60">
        <v>90</v>
      </c>
      <c r="AE11" s="56"/>
      <c r="AG11" s="90">
        <f t="shared" si="0"/>
        <v>0.5</v>
      </c>
      <c r="AH11" s="14">
        <f>IFERROR((R11-J11)/J11,"")</f>
        <v>0.35714285714285715</v>
      </c>
      <c r="AI11" s="90">
        <f t="shared" si="1"/>
        <v>-0.5</v>
      </c>
      <c r="AJ11" s="14">
        <f>IFERROR((Z11-J11)/J11,"")</f>
        <v>0.35714285714285715</v>
      </c>
    </row>
    <row r="12" spans="1:39">
      <c r="D12" t="s">
        <v>273</v>
      </c>
      <c r="E12" t="s">
        <v>57</v>
      </c>
      <c r="I12" s="40">
        <v>85</v>
      </c>
      <c r="J12" s="59">
        <v>45</v>
      </c>
      <c r="K12">
        <v>0</v>
      </c>
      <c r="L12" s="60">
        <v>40</v>
      </c>
      <c r="M12">
        <v>140</v>
      </c>
      <c r="N12">
        <v>110</v>
      </c>
      <c r="O12">
        <v>50</v>
      </c>
      <c r="Q12" s="40"/>
      <c r="R12" s="59"/>
      <c r="T12" s="60"/>
      <c r="W12" s="56"/>
      <c r="Y12" s="40"/>
      <c r="Z12" s="59"/>
      <c r="AB12" s="60"/>
      <c r="AE12" s="56"/>
      <c r="AG12" s="90">
        <f t="shared" si="0"/>
        <v>1</v>
      </c>
      <c r="AI12" s="90">
        <f t="shared" si="1"/>
        <v>-1</v>
      </c>
      <c r="AJ12" s="14">
        <f t="shared" si="3"/>
        <v>-1</v>
      </c>
    </row>
    <row r="13" spans="1:39">
      <c r="I13" s="40">
        <v>65</v>
      </c>
      <c r="J13" s="59">
        <v>110</v>
      </c>
      <c r="K13">
        <v>80</v>
      </c>
      <c r="L13" s="60">
        <v>30</v>
      </c>
      <c r="M13">
        <v>120</v>
      </c>
      <c r="N13">
        <v>130</v>
      </c>
      <c r="O13">
        <v>90</v>
      </c>
      <c r="Q13" s="40">
        <v>35</v>
      </c>
      <c r="R13" s="59">
        <v>170</v>
      </c>
      <c r="S13">
        <v>130</v>
      </c>
      <c r="T13" s="60">
        <v>110</v>
      </c>
      <c r="W13" s="56"/>
      <c r="Y13" s="40"/>
      <c r="Z13" s="59"/>
      <c r="AB13" s="60"/>
      <c r="AE13" s="56"/>
      <c r="AG13" s="90">
        <f t="shared" si="0"/>
        <v>0.46153846153846156</v>
      </c>
      <c r="AH13" s="14">
        <f t="shared" si="2"/>
        <v>0.54545454545454541</v>
      </c>
      <c r="AI13" s="40"/>
      <c r="AJ13" s="56"/>
    </row>
    <row r="14" spans="1:39">
      <c r="A14" s="1"/>
      <c r="B14" s="2"/>
      <c r="C14" s="2"/>
      <c r="D14" s="10"/>
      <c r="E14" s="10"/>
      <c r="H14" s="6"/>
      <c r="I14" s="6"/>
      <c r="J14" s="6"/>
      <c r="L14" s="6"/>
      <c r="M14" s="6"/>
      <c r="N14" s="6"/>
      <c r="O14" s="6"/>
      <c r="P14" s="6"/>
      <c r="Q14" s="6"/>
      <c r="R14" s="6"/>
      <c r="T14" s="6"/>
      <c r="U14" s="6"/>
      <c r="V14" s="6"/>
      <c r="W14" s="6"/>
      <c r="X14" s="6"/>
      <c r="Y14" s="6"/>
      <c r="Z14" s="6"/>
      <c r="AB14" s="6"/>
      <c r="AC14" s="6"/>
      <c r="AD14" s="6"/>
      <c r="AE14" s="6"/>
    </row>
    <row r="15" spans="1:39">
      <c r="A15" s="1"/>
      <c r="C15" s="2"/>
    </row>
    <row r="16" spans="1:39">
      <c r="A16" s="1"/>
      <c r="C16" s="2"/>
    </row>
    <row r="17" spans="1:36">
      <c r="A17" s="1"/>
      <c r="C17" s="2"/>
    </row>
    <row r="18" spans="1:36">
      <c r="A18" s="1"/>
      <c r="B18" s="2"/>
      <c r="C18" s="2"/>
      <c r="D18" s="10"/>
      <c r="E18" s="10"/>
      <c r="H18" s="6"/>
      <c r="I18" s="6"/>
      <c r="J18" s="6"/>
      <c r="L18" s="6"/>
      <c r="M18" s="6"/>
      <c r="N18" s="6"/>
      <c r="O18" s="6"/>
      <c r="P18" s="6"/>
      <c r="Q18" s="6"/>
      <c r="R18" s="6"/>
      <c r="T18" s="6"/>
      <c r="U18" s="6"/>
      <c r="V18" s="6"/>
      <c r="W18" s="6"/>
      <c r="X18" s="6"/>
      <c r="Y18" s="6"/>
      <c r="Z18" s="6"/>
      <c r="AB18" s="6"/>
      <c r="AC18" s="6"/>
      <c r="AD18" s="6"/>
      <c r="AE18" s="6"/>
    </row>
    <row r="19" spans="1:36">
      <c r="A19" s="1"/>
      <c r="C19" s="2"/>
      <c r="D19" s="10"/>
      <c r="E19" s="10"/>
      <c r="H19" s="6"/>
      <c r="I19" s="6"/>
      <c r="J19" s="6"/>
      <c r="L19" s="6"/>
      <c r="M19" s="6"/>
      <c r="N19" s="6"/>
      <c r="O19" s="6"/>
      <c r="P19" s="6"/>
      <c r="Q19" s="6"/>
      <c r="R19" s="6"/>
      <c r="T19" s="6"/>
      <c r="U19" s="6"/>
      <c r="V19" s="6"/>
      <c r="W19" s="6"/>
      <c r="X19" s="6"/>
      <c r="Y19" s="6"/>
      <c r="Z19" s="6"/>
      <c r="AB19" s="6"/>
      <c r="AC19" s="6"/>
      <c r="AD19" s="6"/>
      <c r="AE19" s="6"/>
    </row>
    <row r="20" spans="1:36">
      <c r="A20" s="1"/>
      <c r="C20" s="2"/>
      <c r="H20" s="16"/>
      <c r="AH20" s="16"/>
      <c r="AI20" s="16"/>
      <c r="AJ20" s="16"/>
    </row>
    <row r="21" spans="1:36">
      <c r="A21" s="1"/>
      <c r="C21" s="2"/>
      <c r="D21" s="10"/>
      <c r="E21" s="10"/>
      <c r="H21" s="6"/>
      <c r="I21" s="6"/>
      <c r="J21" s="6"/>
      <c r="L21" s="6"/>
      <c r="M21" s="6"/>
      <c r="N21" s="6"/>
      <c r="O21" s="6"/>
      <c r="P21" s="6"/>
      <c r="Q21" s="6"/>
      <c r="R21" s="6"/>
      <c r="T21" s="6"/>
      <c r="U21" s="6"/>
      <c r="V21" s="6"/>
      <c r="W21" s="6"/>
      <c r="X21" s="6"/>
      <c r="Y21" s="6"/>
      <c r="Z21" s="6"/>
      <c r="AB21" s="6"/>
      <c r="AC21" s="6"/>
      <c r="AD21" s="6"/>
      <c r="AE21" s="6"/>
    </row>
    <row r="22" spans="1:36">
      <c r="A22" s="1"/>
      <c r="B22" s="2"/>
      <c r="C22" s="45"/>
      <c r="D22" s="10"/>
      <c r="E22" s="10"/>
      <c r="H22" s="16"/>
      <c r="I22" s="6"/>
      <c r="J22" s="6"/>
      <c r="Q22" s="6"/>
      <c r="R22" s="6"/>
      <c r="Y22" s="6"/>
      <c r="Z22" s="6"/>
    </row>
    <row r="23" spans="1:36">
      <c r="A23" s="1"/>
      <c r="I23" s="6"/>
      <c r="J23" s="6"/>
      <c r="Q23" s="6"/>
      <c r="R23" s="6"/>
      <c r="Y23" s="6"/>
      <c r="Z23" s="6"/>
    </row>
    <row r="25" spans="1:36">
      <c r="D25" s="16"/>
    </row>
  </sheetData>
  <mergeCells count="23">
    <mergeCell ref="AI1:AJ1"/>
    <mergeCell ref="Z3:AB3"/>
    <mergeCell ref="AC3:AE3"/>
    <mergeCell ref="AL3:AM3"/>
    <mergeCell ref="AL8:AM8"/>
    <mergeCell ref="Y1:AE1"/>
    <mergeCell ref="J3:L3"/>
    <mergeCell ref="M3:O3"/>
    <mergeCell ref="R3:T3"/>
    <mergeCell ref="U3:W3"/>
    <mergeCell ref="H1:H2"/>
    <mergeCell ref="P1:P2"/>
    <mergeCell ref="X1:X2"/>
    <mergeCell ref="AG1:AH1"/>
    <mergeCell ref="A1:A2"/>
    <mergeCell ref="B1:B2"/>
    <mergeCell ref="C1:C2"/>
    <mergeCell ref="D1:D2"/>
    <mergeCell ref="G1:G2"/>
    <mergeCell ref="I1:O1"/>
    <mergeCell ref="Q1:W1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78AD-A4DD-4B8B-A2A9-43FE64058282}">
  <sheetPr>
    <tabColor rgb="FFFFB0AA"/>
  </sheetPr>
  <dimension ref="A1:AX35"/>
  <sheetViews>
    <sheetView workbookViewId="0">
      <pane ySplit="2" topLeftCell="D3" activePane="bottomLeft" state="frozen"/>
      <selection pane="bottomLeft" activeCell="I1" sqref="I1:R1"/>
    </sheetView>
  </sheetViews>
  <sheetFormatPr defaultRowHeight="15"/>
  <cols>
    <col min="1" max="1" width="12.5703125" customWidth="1"/>
    <col min="2" max="2" width="26.140625" customWidth="1"/>
    <col min="3" max="3" width="16.28515625" customWidth="1"/>
    <col min="4" max="4" width="18" customWidth="1"/>
    <col min="5" max="5" width="13.28515625" customWidth="1"/>
    <col min="6" max="6" width="13.7109375" customWidth="1"/>
    <col min="7" max="7" width="13.42578125" customWidth="1"/>
    <col min="8" max="11" width="15.7109375" customWidth="1"/>
    <col min="16" max="16" width="9.5703125" bestFit="1" customWidth="1"/>
    <col min="19" max="21" width="15.5703125" customWidth="1"/>
    <col min="26" max="26" width="9.5703125" bestFit="1" customWidth="1"/>
    <col min="29" max="29" width="15.5703125" customWidth="1"/>
    <col min="30" max="30" width="24.28515625" customWidth="1"/>
    <col min="31" max="32" width="15.5703125" customWidth="1"/>
    <col min="33" max="33" width="22" customWidth="1"/>
    <col min="34" max="34" width="15.5703125" customWidth="1"/>
    <col min="35" max="36" width="15.140625" customWidth="1"/>
  </cols>
  <sheetData>
    <row r="1" spans="1:50" ht="44.25" customHeight="1">
      <c r="A1" s="127" t="s">
        <v>27</v>
      </c>
      <c r="B1" s="123" t="s">
        <v>28</v>
      </c>
      <c r="C1" s="123" t="s">
        <v>29</v>
      </c>
      <c r="D1" s="125" t="s">
        <v>248</v>
      </c>
      <c r="E1" s="125" t="s">
        <v>114</v>
      </c>
      <c r="F1" s="145" t="s">
        <v>33</v>
      </c>
      <c r="G1" s="123" t="s">
        <v>34</v>
      </c>
      <c r="H1" s="125" t="s">
        <v>179</v>
      </c>
      <c r="I1" s="134" t="s">
        <v>250</v>
      </c>
      <c r="J1" s="125"/>
      <c r="K1" s="125"/>
      <c r="L1" s="144"/>
      <c r="M1" s="125"/>
      <c r="N1" s="125"/>
      <c r="O1" s="125"/>
      <c r="P1" s="125"/>
      <c r="Q1" s="125"/>
      <c r="R1" s="135"/>
      <c r="S1" s="134" t="s">
        <v>274</v>
      </c>
      <c r="T1" s="125"/>
      <c r="U1" s="125"/>
      <c r="V1" s="144"/>
      <c r="W1" s="125"/>
      <c r="X1" s="125"/>
      <c r="Y1" s="125"/>
      <c r="Z1" s="125"/>
      <c r="AA1" s="125"/>
      <c r="AB1" s="135"/>
      <c r="AC1" s="9"/>
      <c r="AD1" s="9"/>
      <c r="AE1" s="39"/>
      <c r="AF1" s="145"/>
      <c r="AG1" s="145"/>
      <c r="AH1" s="44"/>
      <c r="AI1" s="32"/>
      <c r="AJ1" s="32"/>
      <c r="AK1" s="22"/>
      <c r="AL1" s="23"/>
      <c r="AM1" s="23"/>
      <c r="AN1" s="23"/>
      <c r="AO1" s="23"/>
      <c r="AP1" s="24"/>
      <c r="AQ1" s="17"/>
      <c r="AR1" s="25"/>
      <c r="AS1" s="26"/>
      <c r="AT1" s="26"/>
      <c r="AU1" s="26"/>
      <c r="AV1" s="26"/>
      <c r="AW1" s="27"/>
      <c r="AX1" s="18"/>
    </row>
    <row r="2" spans="1:50" ht="15" customHeight="1">
      <c r="A2" s="128"/>
      <c r="B2" s="124"/>
      <c r="C2" s="124"/>
      <c r="D2" s="126"/>
      <c r="E2" s="126"/>
      <c r="F2" s="126"/>
      <c r="G2" s="124"/>
      <c r="H2" s="126"/>
      <c r="I2" s="142" t="s">
        <v>275</v>
      </c>
      <c r="J2" s="144"/>
      <c r="K2" s="143"/>
      <c r="L2" s="134" t="s">
        <v>254</v>
      </c>
      <c r="M2" s="142" t="s">
        <v>276</v>
      </c>
      <c r="N2" s="144"/>
      <c r="O2" s="144"/>
      <c r="P2" s="142" t="s">
        <v>277</v>
      </c>
      <c r="Q2" s="144"/>
      <c r="R2" s="143"/>
      <c r="S2" s="142" t="s">
        <v>275</v>
      </c>
      <c r="T2" s="144"/>
      <c r="U2" s="143"/>
      <c r="V2" s="134" t="s">
        <v>254</v>
      </c>
      <c r="W2" s="142" t="s">
        <v>276</v>
      </c>
      <c r="X2" s="144"/>
      <c r="Y2" s="144"/>
      <c r="Z2" s="142" t="s">
        <v>277</v>
      </c>
      <c r="AA2" s="144"/>
      <c r="AB2" s="143"/>
      <c r="AC2" s="9" t="s">
        <v>198</v>
      </c>
      <c r="AD2" s="9" t="s">
        <v>278</v>
      </c>
      <c r="AE2" s="9" t="s">
        <v>279</v>
      </c>
      <c r="AF2" s="9"/>
      <c r="AG2" s="9"/>
      <c r="AH2" s="43"/>
      <c r="AI2" s="43"/>
      <c r="AJ2" s="43"/>
      <c r="AK2" s="19"/>
      <c r="AL2" s="20"/>
      <c r="AM2" s="20"/>
      <c r="AN2" s="20"/>
      <c r="AO2" s="20"/>
      <c r="AP2" s="20"/>
      <c r="AQ2" s="21"/>
      <c r="AR2" s="20"/>
      <c r="AS2" s="20"/>
      <c r="AT2" s="20"/>
      <c r="AU2" s="20"/>
      <c r="AV2" s="20"/>
      <c r="AW2" s="20"/>
      <c r="AX2" s="21"/>
    </row>
    <row r="3" spans="1:50" ht="30.75" customHeight="1">
      <c r="A3" s="39"/>
      <c r="B3" s="39"/>
      <c r="C3" s="39"/>
      <c r="D3" s="44"/>
      <c r="E3" s="44"/>
      <c r="F3" s="44"/>
      <c r="G3" s="39"/>
      <c r="H3" s="44"/>
      <c r="I3" s="53" t="s">
        <v>280</v>
      </c>
      <c r="J3" s="38" t="s">
        <v>281</v>
      </c>
      <c r="K3" s="54" t="s">
        <v>282</v>
      </c>
      <c r="L3" s="190"/>
      <c r="M3" s="53" t="s">
        <v>255</v>
      </c>
      <c r="N3" s="38" t="s">
        <v>256</v>
      </c>
      <c r="O3" s="38" t="s">
        <v>257</v>
      </c>
      <c r="P3" s="53" t="s">
        <v>255</v>
      </c>
      <c r="Q3" s="38" t="s">
        <v>256</v>
      </c>
      <c r="R3" s="54" t="s">
        <v>257</v>
      </c>
      <c r="S3" s="53" t="s">
        <v>280</v>
      </c>
      <c r="T3" s="38" t="s">
        <v>281</v>
      </c>
      <c r="U3" s="54" t="s">
        <v>282</v>
      </c>
      <c r="V3" s="190"/>
      <c r="W3" s="53" t="s">
        <v>255</v>
      </c>
      <c r="X3" s="38" t="s">
        <v>256</v>
      </c>
      <c r="Y3" s="38" t="s">
        <v>257</v>
      </c>
      <c r="Z3" s="53" t="s">
        <v>255</v>
      </c>
      <c r="AA3" s="38" t="s">
        <v>256</v>
      </c>
      <c r="AB3" s="54" t="s">
        <v>257</v>
      </c>
      <c r="AC3" s="39"/>
      <c r="AD3" s="39"/>
      <c r="AE3" s="39"/>
      <c r="AF3" s="39"/>
      <c r="AG3" s="39"/>
      <c r="AH3" s="33"/>
      <c r="AI3" s="33"/>
      <c r="AJ3" s="33"/>
      <c r="AK3" s="7"/>
      <c r="AL3" s="8"/>
      <c r="AM3" s="8"/>
      <c r="AN3" s="8"/>
      <c r="AO3" s="8"/>
      <c r="AP3" s="8"/>
      <c r="AQ3" s="21"/>
      <c r="AR3" s="8"/>
      <c r="AS3" s="8"/>
      <c r="AT3" s="8"/>
      <c r="AU3" s="8"/>
      <c r="AV3" s="8"/>
      <c r="AW3" s="8"/>
      <c r="AX3" s="21"/>
    </row>
    <row r="4" spans="1:50" ht="30.75">
      <c r="A4" s="1"/>
      <c r="C4" s="2"/>
      <c r="D4" s="29" t="s">
        <v>283</v>
      </c>
      <c r="E4" s="29" t="s">
        <v>57</v>
      </c>
      <c r="L4">
        <v>100</v>
      </c>
      <c r="M4">
        <v>70</v>
      </c>
      <c r="N4">
        <v>30</v>
      </c>
      <c r="O4">
        <v>60</v>
      </c>
      <c r="P4">
        <v>50</v>
      </c>
      <c r="Q4" t="s">
        <v>284</v>
      </c>
      <c r="R4">
        <v>50</v>
      </c>
      <c r="V4">
        <v>0</v>
      </c>
      <c r="W4">
        <v>150</v>
      </c>
      <c r="X4">
        <v>110</v>
      </c>
      <c r="Y4">
        <v>95</v>
      </c>
      <c r="AD4" s="14">
        <f>IFERROR((L4-V4)/L4,"")</f>
        <v>1</v>
      </c>
      <c r="AE4" s="14">
        <f>IFERROR((W4-M4)/M4,"")</f>
        <v>1.1428571428571428</v>
      </c>
      <c r="AG4" t="s">
        <v>264</v>
      </c>
      <c r="AH4" s="14">
        <f>AVERAGE($AD$4:$AD$494)</f>
        <v>0.91895424836601303</v>
      </c>
      <c r="AK4" s="40"/>
      <c r="AP4" s="8"/>
      <c r="AQ4" s="41"/>
      <c r="AX4" s="41"/>
    </row>
    <row r="5" spans="1:50">
      <c r="A5" s="1"/>
      <c r="C5" s="2"/>
      <c r="D5" s="29" t="s">
        <v>285</v>
      </c>
      <c r="E5" t="s">
        <v>57</v>
      </c>
      <c r="L5">
        <v>85</v>
      </c>
      <c r="M5" s="16">
        <v>80</v>
      </c>
      <c r="N5">
        <v>75</v>
      </c>
      <c r="O5">
        <v>0</v>
      </c>
      <c r="P5">
        <v>120</v>
      </c>
      <c r="Q5">
        <v>120</v>
      </c>
      <c r="R5">
        <v>0</v>
      </c>
      <c r="V5">
        <v>30</v>
      </c>
      <c r="W5">
        <v>130</v>
      </c>
      <c r="X5">
        <v>120</v>
      </c>
      <c r="Y5">
        <v>60</v>
      </c>
      <c r="AD5" s="14">
        <f>IFERROR((L5-V5)/L5,"")</f>
        <v>0.6470588235294118</v>
      </c>
      <c r="AE5" s="14">
        <f>IFERROR((W5-M5)/M5,"")</f>
        <v>0.625</v>
      </c>
      <c r="AG5" t="s">
        <v>268</v>
      </c>
      <c r="AH5" s="14">
        <f>AVERAGE($AE$4:$AE$494)</f>
        <v>1.059541847041847</v>
      </c>
    </row>
    <row r="6" spans="1:50">
      <c r="A6" s="1"/>
      <c r="C6" s="2"/>
      <c r="D6" t="s">
        <v>285</v>
      </c>
      <c r="E6" t="s">
        <v>57</v>
      </c>
      <c r="L6">
        <v>75</v>
      </c>
      <c r="M6">
        <v>40</v>
      </c>
      <c r="N6">
        <v>40</v>
      </c>
      <c r="O6">
        <v>0</v>
      </c>
      <c r="P6">
        <v>40</v>
      </c>
      <c r="Q6">
        <v>40</v>
      </c>
      <c r="R6">
        <v>0</v>
      </c>
      <c r="V6">
        <v>0</v>
      </c>
      <c r="W6">
        <v>150</v>
      </c>
      <c r="X6">
        <v>80</v>
      </c>
      <c r="Y6">
        <v>90</v>
      </c>
      <c r="AD6" s="14">
        <f>IFERROR((L6-V6)/L6,"")</f>
        <v>1</v>
      </c>
      <c r="AE6" s="14">
        <f>IFERROR((W6-M6)/M6,"")</f>
        <v>2.75</v>
      </c>
    </row>
    <row r="7" spans="1:50">
      <c r="A7" s="1"/>
      <c r="D7" t="s">
        <v>286</v>
      </c>
      <c r="E7" t="s">
        <v>57</v>
      </c>
      <c r="L7">
        <v>65</v>
      </c>
      <c r="M7">
        <v>110</v>
      </c>
      <c r="N7">
        <v>80</v>
      </c>
      <c r="O7">
        <v>30</v>
      </c>
      <c r="P7">
        <v>120</v>
      </c>
      <c r="Q7">
        <v>130</v>
      </c>
      <c r="R7">
        <v>90</v>
      </c>
      <c r="S7">
        <v>0</v>
      </c>
      <c r="T7">
        <v>0</v>
      </c>
      <c r="U7">
        <v>0</v>
      </c>
      <c r="V7">
        <v>0</v>
      </c>
      <c r="W7">
        <v>195</v>
      </c>
      <c r="X7">
        <v>120</v>
      </c>
      <c r="Y7">
        <v>90</v>
      </c>
      <c r="AD7" s="14">
        <f>IFERROR((L7-V7)/L7,"")</f>
        <v>1</v>
      </c>
      <c r="AE7" s="14">
        <f>IFERROR((W7-M7)/M7,"")</f>
        <v>0.77272727272727271</v>
      </c>
    </row>
    <row r="8" spans="1:50">
      <c r="A8" s="1"/>
      <c r="C8" s="2"/>
      <c r="D8" t="s">
        <v>285</v>
      </c>
      <c r="E8" t="s">
        <v>57</v>
      </c>
      <c r="I8">
        <v>80</v>
      </c>
      <c r="J8">
        <v>0</v>
      </c>
      <c r="K8">
        <v>32</v>
      </c>
      <c r="L8">
        <v>75</v>
      </c>
      <c r="M8">
        <v>90</v>
      </c>
      <c r="N8">
        <v>0</v>
      </c>
      <c r="O8">
        <v>90</v>
      </c>
      <c r="P8">
        <v>100</v>
      </c>
      <c r="Q8">
        <v>0</v>
      </c>
      <c r="R8">
        <v>100</v>
      </c>
      <c r="S8">
        <v>5</v>
      </c>
      <c r="T8">
        <v>0</v>
      </c>
      <c r="U8" s="14">
        <v>0.02</v>
      </c>
      <c r="V8">
        <v>10</v>
      </c>
      <c r="W8">
        <v>150</v>
      </c>
      <c r="X8">
        <v>70</v>
      </c>
      <c r="Y8">
        <v>105</v>
      </c>
      <c r="AD8" s="14">
        <f>IFERROR((L8-V8)/L8,"")</f>
        <v>0.8666666666666667</v>
      </c>
      <c r="AE8" s="14">
        <f>IFERROR((W8-M8)/M8,"")</f>
        <v>0.66666666666666663</v>
      </c>
    </row>
    <row r="9" spans="1:50">
      <c r="A9" s="1"/>
      <c r="C9" s="2"/>
      <c r="D9" t="s">
        <v>285</v>
      </c>
      <c r="E9" t="s">
        <v>57</v>
      </c>
      <c r="I9">
        <v>90</v>
      </c>
      <c r="J9">
        <v>83</v>
      </c>
      <c r="L9">
        <v>90</v>
      </c>
      <c r="M9">
        <v>100</v>
      </c>
      <c r="N9">
        <v>35</v>
      </c>
      <c r="O9">
        <v>70</v>
      </c>
      <c r="P9">
        <v>120</v>
      </c>
      <c r="Q9">
        <v>45</v>
      </c>
      <c r="R9">
        <v>105</v>
      </c>
      <c r="S9">
        <v>0</v>
      </c>
      <c r="T9">
        <v>0</v>
      </c>
      <c r="U9">
        <v>0</v>
      </c>
      <c r="V9">
        <v>0</v>
      </c>
      <c r="W9">
        <v>140</v>
      </c>
      <c r="X9">
        <v>90</v>
      </c>
      <c r="Y9">
        <v>95</v>
      </c>
      <c r="AD9" s="14">
        <f>IFERROR((L9-V9)/L9,"")</f>
        <v>1</v>
      </c>
      <c r="AE9" s="14">
        <f>IFERROR((W9-M9)/M9,"")</f>
        <v>0.4</v>
      </c>
    </row>
    <row r="10" spans="1:50">
      <c r="A10" s="1"/>
      <c r="C10" s="2"/>
    </row>
    <row r="11" spans="1:50">
      <c r="A11" s="1"/>
      <c r="C11" s="2"/>
    </row>
    <row r="12" spans="1:50">
      <c r="A12" s="1"/>
      <c r="C12" s="2"/>
    </row>
    <row r="13" spans="1:50">
      <c r="A13" s="1"/>
      <c r="C13" s="2"/>
    </row>
    <row r="14" spans="1:50">
      <c r="A14" s="1"/>
      <c r="C14" s="2"/>
    </row>
    <row r="15" spans="1:50">
      <c r="A15" s="1"/>
      <c r="C15" s="2"/>
    </row>
    <row r="16" spans="1:50">
      <c r="A16" s="1"/>
      <c r="C16" s="2"/>
    </row>
    <row r="17" spans="1:50">
      <c r="A17" s="1"/>
      <c r="C17" s="2"/>
    </row>
    <row r="18" spans="1:50">
      <c r="A18" s="1"/>
      <c r="C18" s="2"/>
    </row>
    <row r="19" spans="1:50">
      <c r="A19" s="1"/>
      <c r="C19" s="2"/>
    </row>
    <row r="20" spans="1:50">
      <c r="A20" s="1"/>
      <c r="C20" s="2"/>
    </row>
    <row r="21" spans="1:50">
      <c r="A21" s="1"/>
      <c r="C21" s="2"/>
    </row>
    <row r="22" spans="1:50">
      <c r="A22" s="1"/>
      <c r="C22" s="2"/>
    </row>
    <row r="23" spans="1:50">
      <c r="A23" s="1"/>
      <c r="C23" s="2"/>
    </row>
    <row r="24" spans="1:50">
      <c r="A24" s="1"/>
      <c r="B24" s="2"/>
      <c r="C24" s="2"/>
      <c r="D24" s="10"/>
      <c r="E24" s="10"/>
      <c r="H24" s="6"/>
      <c r="I24" s="6"/>
      <c r="J24" s="6"/>
      <c r="K24" s="6"/>
      <c r="L24" s="6"/>
      <c r="M24" s="6"/>
      <c r="O24" s="6"/>
      <c r="P24" s="6"/>
      <c r="Q24" s="6"/>
      <c r="R24" s="6"/>
      <c r="V24" s="6"/>
      <c r="W24" s="6"/>
      <c r="Y24" s="6"/>
      <c r="Z24" s="6"/>
      <c r="AA24" s="6"/>
      <c r="AB24" s="6"/>
      <c r="AP24" s="8"/>
    </row>
    <row r="25" spans="1:50">
      <c r="A25" s="1"/>
      <c r="C25" s="2"/>
    </row>
    <row r="26" spans="1:50">
      <c r="A26" s="1"/>
      <c r="C26" s="2"/>
    </row>
    <row r="27" spans="1:50">
      <c r="A27" s="1"/>
      <c r="C27" s="2"/>
    </row>
    <row r="28" spans="1:50">
      <c r="A28" s="1"/>
      <c r="B28" s="2"/>
      <c r="C28" s="2"/>
      <c r="D28" s="10"/>
      <c r="E28" s="10"/>
      <c r="H28" s="6"/>
      <c r="I28" s="6"/>
      <c r="J28" s="6"/>
      <c r="K28" s="6"/>
      <c r="L28" s="6"/>
      <c r="M28" s="6"/>
      <c r="O28" s="6"/>
      <c r="P28" s="6"/>
      <c r="Q28" s="6"/>
      <c r="R28" s="6"/>
      <c r="V28" s="6"/>
      <c r="W28" s="6"/>
      <c r="Y28" s="6"/>
      <c r="Z28" s="6"/>
      <c r="AA28" s="6"/>
      <c r="AB28" s="6"/>
      <c r="AK28" s="8"/>
      <c r="AL28" s="8"/>
      <c r="AM28" s="8"/>
      <c r="AN28" s="8"/>
      <c r="AO28" s="8"/>
      <c r="AP28" s="8"/>
      <c r="AQ28" s="42"/>
      <c r="AR28" s="8"/>
      <c r="AS28" s="8"/>
      <c r="AT28" s="8"/>
      <c r="AU28" s="8"/>
      <c r="AV28" s="8"/>
      <c r="AW28" s="8"/>
      <c r="AX28" s="42"/>
    </row>
    <row r="29" spans="1:50">
      <c r="A29" s="1"/>
      <c r="C29" s="2"/>
      <c r="D29" s="10"/>
      <c r="E29" s="10"/>
      <c r="H29" s="6"/>
      <c r="I29" s="6"/>
      <c r="J29" s="6"/>
      <c r="K29" s="6"/>
      <c r="L29" s="6"/>
      <c r="M29" s="6"/>
      <c r="O29" s="6"/>
      <c r="P29" s="6"/>
      <c r="Q29" s="6"/>
      <c r="R29" s="6"/>
      <c r="V29" s="6"/>
      <c r="W29" s="6"/>
      <c r="Y29" s="6"/>
      <c r="Z29" s="6"/>
      <c r="AA29" s="6"/>
      <c r="AB29" s="6"/>
      <c r="AP29" s="8"/>
    </row>
    <row r="30" spans="1:50">
      <c r="A30" s="1"/>
      <c r="C30" s="2"/>
      <c r="H30" s="16"/>
      <c r="I30" s="16"/>
      <c r="J30" s="16"/>
      <c r="K30" s="16"/>
      <c r="AE30" s="16"/>
    </row>
    <row r="31" spans="1:50">
      <c r="A31" s="1"/>
      <c r="C31" s="2"/>
      <c r="D31" s="10"/>
      <c r="E31" s="10"/>
      <c r="H31" s="6"/>
      <c r="I31" s="6"/>
      <c r="J31" s="6"/>
      <c r="K31" s="6"/>
      <c r="L31" s="6"/>
      <c r="M31" s="6"/>
      <c r="O31" s="6"/>
      <c r="P31" s="6"/>
      <c r="Q31" s="6"/>
      <c r="R31" s="6"/>
      <c r="V31" s="6"/>
      <c r="W31" s="6"/>
      <c r="Y31" s="6"/>
      <c r="Z31" s="6"/>
      <c r="AA31" s="6"/>
      <c r="AB31" s="6"/>
      <c r="AK31" s="8"/>
      <c r="AL31" s="8"/>
      <c r="AM31" s="8"/>
      <c r="AN31" s="8"/>
      <c r="AO31" s="8"/>
      <c r="AP31" s="8"/>
      <c r="AQ31" s="42"/>
      <c r="AR31" s="8"/>
      <c r="AS31" s="8"/>
      <c r="AT31" s="8"/>
      <c r="AU31" s="8"/>
      <c r="AV31" s="8"/>
      <c r="AW31" s="8"/>
      <c r="AX31" s="42"/>
    </row>
    <row r="32" spans="1:50">
      <c r="A32" s="1"/>
      <c r="B32" s="2"/>
      <c r="C32" s="45"/>
      <c r="D32" s="10"/>
      <c r="E32" s="10"/>
      <c r="H32" s="16"/>
      <c r="I32" s="16"/>
      <c r="J32" s="16"/>
      <c r="K32" s="16"/>
      <c r="L32" s="6"/>
      <c r="M32" s="6"/>
      <c r="V32" s="6"/>
      <c r="W32" s="6"/>
      <c r="AP32" s="8"/>
    </row>
    <row r="33" spans="1:23">
      <c r="A33" s="1"/>
      <c r="L33" s="6"/>
      <c r="M33" s="6"/>
      <c r="V33" s="6"/>
      <c r="W33" s="6"/>
    </row>
    <row r="35" spans="1:23">
      <c r="D35" s="16"/>
    </row>
  </sheetData>
  <mergeCells count="19">
    <mergeCell ref="S1:AB1"/>
    <mergeCell ref="S2:U2"/>
    <mergeCell ref="V2:V3"/>
    <mergeCell ref="W2:Y2"/>
    <mergeCell ref="Z2:AB2"/>
    <mergeCell ref="AF1:AG1"/>
    <mergeCell ref="I1:R1"/>
    <mergeCell ref="L2:L3"/>
    <mergeCell ref="M2:O2"/>
    <mergeCell ref="P2:R2"/>
    <mergeCell ref="I2:K2"/>
    <mergeCell ref="H1:H2"/>
    <mergeCell ref="A1:A2"/>
    <mergeCell ref="B1:B2"/>
    <mergeCell ref="C1:C2"/>
    <mergeCell ref="D1:D2"/>
    <mergeCell ref="G1:G2"/>
    <mergeCell ref="F1:F2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2D89-22E3-46F6-A799-41FC758FB9DF}">
  <sheetPr>
    <tabColor rgb="FFFFB0AA"/>
  </sheetPr>
  <dimension ref="A1:AN34"/>
  <sheetViews>
    <sheetView tabSelected="1" topLeftCell="K1" workbookViewId="0">
      <selection activeCell="Y20" sqref="Y20"/>
    </sheetView>
  </sheetViews>
  <sheetFormatPr defaultRowHeight="15"/>
  <cols>
    <col min="1" max="1" width="11.85546875" customWidth="1"/>
    <col min="2" max="2" width="18" customWidth="1"/>
    <col min="3" max="3" width="12.140625" customWidth="1"/>
    <col min="4" max="4" width="17.7109375" customWidth="1"/>
    <col min="5" max="5" width="15.42578125" customWidth="1"/>
    <col min="6" max="6" width="13.28515625" customWidth="1"/>
    <col min="21" max="21" width="15.42578125" customWidth="1"/>
    <col min="25" max="25" width="39.7109375" customWidth="1"/>
  </cols>
  <sheetData>
    <row r="1" spans="1:40" ht="15" customHeight="1">
      <c r="A1" s="125" t="s">
        <v>27</v>
      </c>
      <c r="B1" s="125" t="s">
        <v>28</v>
      </c>
      <c r="C1" s="125" t="s">
        <v>29</v>
      </c>
      <c r="D1" s="125" t="s">
        <v>114</v>
      </c>
      <c r="E1" s="125" t="s">
        <v>34</v>
      </c>
      <c r="F1" s="135" t="s">
        <v>179</v>
      </c>
      <c r="G1" s="134" t="s">
        <v>250</v>
      </c>
      <c r="H1" s="125"/>
      <c r="I1" s="125"/>
      <c r="J1" s="125"/>
      <c r="K1" s="125"/>
      <c r="L1" s="125"/>
      <c r="M1" s="125"/>
      <c r="N1" s="134" t="s">
        <v>287</v>
      </c>
      <c r="O1" s="125"/>
      <c r="P1" s="125"/>
      <c r="Q1" s="125"/>
      <c r="R1" s="144"/>
      <c r="S1" s="144"/>
      <c r="T1" s="143"/>
      <c r="U1" s="9"/>
      <c r="V1" s="145"/>
      <c r="W1" s="145"/>
      <c r="X1" s="44"/>
      <c r="Y1" s="32"/>
      <c r="Z1" s="32"/>
      <c r="AA1" s="22"/>
      <c r="AB1" s="23"/>
      <c r="AC1" s="23"/>
      <c r="AD1" s="23"/>
      <c r="AE1" s="23"/>
      <c r="AF1" s="24"/>
      <c r="AG1" s="48"/>
      <c r="AH1" s="25"/>
      <c r="AI1" s="26"/>
      <c r="AJ1" s="26"/>
      <c r="AK1" s="26"/>
      <c r="AL1" s="26"/>
      <c r="AM1" s="27"/>
      <c r="AN1" s="49"/>
    </row>
    <row r="2" spans="1:40" s="6" customFormat="1" ht="33.75" customHeight="1">
      <c r="A2" s="145"/>
      <c r="B2" s="145"/>
      <c r="C2" s="145"/>
      <c r="D2" s="145"/>
      <c r="E2" s="145"/>
      <c r="F2" s="200"/>
      <c r="G2" s="136" t="s">
        <v>254</v>
      </c>
      <c r="H2" s="201" t="s">
        <v>276</v>
      </c>
      <c r="I2" s="194"/>
      <c r="J2" s="199"/>
      <c r="K2" s="191" t="s">
        <v>277</v>
      </c>
      <c r="L2" s="192"/>
      <c r="M2" s="193"/>
      <c r="N2" s="136" t="s">
        <v>254</v>
      </c>
      <c r="O2" s="201" t="s">
        <v>276</v>
      </c>
      <c r="P2" s="194"/>
      <c r="Q2" s="195"/>
      <c r="R2" s="196" t="s">
        <v>277</v>
      </c>
      <c r="S2" s="197"/>
      <c r="T2" s="198"/>
      <c r="U2" s="134" t="s">
        <v>258</v>
      </c>
      <c r="V2" s="134" t="s">
        <v>278</v>
      </c>
      <c r="W2" s="136" t="s">
        <v>279</v>
      </c>
      <c r="X2"/>
      <c r="Y2"/>
      <c r="Z2"/>
      <c r="AA2" s="82"/>
      <c r="AB2" s="76"/>
      <c r="AC2" s="76"/>
      <c r="AD2" s="76"/>
      <c r="AE2" s="76"/>
      <c r="AF2" s="76"/>
      <c r="AG2" s="83"/>
      <c r="AH2" s="76"/>
      <c r="AI2" s="76"/>
      <c r="AJ2" s="76"/>
      <c r="AK2" s="76"/>
      <c r="AL2" s="76"/>
      <c r="AM2" s="76"/>
      <c r="AN2" s="83"/>
    </row>
    <row r="3" spans="1:40" ht="15" customHeight="1">
      <c r="A3" s="145"/>
      <c r="B3" s="145"/>
      <c r="C3" s="145"/>
      <c r="D3" s="145"/>
      <c r="E3" s="145"/>
      <c r="F3" s="200"/>
      <c r="G3" s="137"/>
      <c r="H3" s="113" t="s">
        <v>255</v>
      </c>
      <c r="I3" s="113" t="s">
        <v>256</v>
      </c>
      <c r="J3" s="112" t="s">
        <v>257</v>
      </c>
      <c r="K3" s="38" t="s">
        <v>255</v>
      </c>
      <c r="L3" s="38" t="s">
        <v>256</v>
      </c>
      <c r="M3" s="38" t="s">
        <v>257</v>
      </c>
      <c r="N3" s="137"/>
      <c r="O3" s="113" t="s">
        <v>255</v>
      </c>
      <c r="P3" s="113" t="s">
        <v>256</v>
      </c>
      <c r="Q3" s="113" t="s">
        <v>257</v>
      </c>
      <c r="R3" s="111" t="s">
        <v>255</v>
      </c>
      <c r="S3" s="113" t="s">
        <v>256</v>
      </c>
      <c r="T3" s="112" t="s">
        <v>257</v>
      </c>
      <c r="U3" s="190"/>
      <c r="V3" s="146"/>
      <c r="W3" s="137"/>
      <c r="AA3" s="7"/>
      <c r="AB3" s="8"/>
      <c r="AC3" s="8"/>
      <c r="AD3" s="8"/>
      <c r="AE3" s="8"/>
      <c r="AF3" s="8"/>
      <c r="AG3" s="50"/>
      <c r="AH3" s="8"/>
      <c r="AI3" s="8"/>
      <c r="AJ3" s="8"/>
      <c r="AK3" s="8"/>
      <c r="AL3" s="8"/>
      <c r="AM3" s="8"/>
      <c r="AN3" s="50"/>
    </row>
    <row r="4" spans="1:40">
      <c r="D4" s="29" t="s">
        <v>57</v>
      </c>
      <c r="E4" t="s">
        <v>54</v>
      </c>
      <c r="G4">
        <v>80</v>
      </c>
      <c r="H4">
        <v>90</v>
      </c>
      <c r="K4" s="40">
        <v>130</v>
      </c>
      <c r="M4" s="56"/>
      <c r="N4">
        <v>15</v>
      </c>
      <c r="O4" s="40">
        <v>125</v>
      </c>
      <c r="R4" s="40"/>
      <c r="T4" s="56"/>
      <c r="V4" s="14">
        <f>IFERROR(IF(N4="",(G4-#REF!)/G4,(G4-N4)/G4),"")</f>
        <v>0.8125</v>
      </c>
      <c r="W4" s="14">
        <f>IFERROR(IF(O4="",(#REF!-H4)/H4,(O4-H4)/H4),"")</f>
        <v>0.3888888888888889</v>
      </c>
      <c r="AA4" s="40"/>
      <c r="AF4" s="8"/>
      <c r="AG4" s="41"/>
      <c r="AN4" s="41"/>
    </row>
    <row r="5" spans="1:40">
      <c r="D5" s="2" t="s">
        <v>57</v>
      </c>
      <c r="E5" t="s">
        <v>66</v>
      </c>
      <c r="H5">
        <v>70</v>
      </c>
      <c r="K5" s="40"/>
      <c r="M5" s="56"/>
      <c r="N5">
        <v>25</v>
      </c>
      <c r="O5" s="40">
        <v>155</v>
      </c>
      <c r="R5" s="40"/>
      <c r="T5" s="56"/>
      <c r="V5" s="14" t="str">
        <f>IFERROR(IF(N5="",(G5-#REF!)/G5,(G5-N5)/G5),"")</f>
        <v/>
      </c>
      <c r="W5" s="14">
        <f>IFERROR(IF(O5="",(#REF!-H5)/H5,(O5-H5)/H5),"")</f>
        <v>1.2142857142857142</v>
      </c>
      <c r="Y5" s="69" t="s">
        <v>264</v>
      </c>
      <c r="Z5" s="70">
        <f>AVERAGE($V$4:$V$486)</f>
        <v>0.79664049830458517</v>
      </c>
    </row>
    <row r="6" spans="1:40">
      <c r="D6" s="2" t="s">
        <v>57</v>
      </c>
      <c r="E6" t="s">
        <v>66</v>
      </c>
      <c r="G6">
        <v>40</v>
      </c>
      <c r="H6">
        <v>70</v>
      </c>
      <c r="K6" s="40"/>
      <c r="M6" s="56"/>
      <c r="N6">
        <v>0</v>
      </c>
      <c r="O6" s="40">
        <v>110</v>
      </c>
      <c r="R6" s="40"/>
      <c r="T6" s="56"/>
      <c r="V6" s="14">
        <f>IFERROR(IF(N6="",(G6-#REF!)/G6,(G6-N6)/G6),"")</f>
        <v>1</v>
      </c>
      <c r="W6" s="14">
        <f>IFERROR(IF(O6="",(#REF!-H6)/H6,(O6-H6)/H6),"")</f>
        <v>0.5714285714285714</v>
      </c>
      <c r="Y6" s="69" t="s">
        <v>268</v>
      </c>
      <c r="Z6" s="70">
        <f>AVERAGE($W$4:$W$486)</f>
        <v>0.83432539682539686</v>
      </c>
      <c r="AA6" s="40"/>
      <c r="AF6" s="8"/>
      <c r="AG6" s="41"/>
      <c r="AN6" s="41"/>
    </row>
    <row r="7" spans="1:40">
      <c r="D7" s="2" t="s">
        <v>133</v>
      </c>
      <c r="E7" t="s">
        <v>66</v>
      </c>
      <c r="G7">
        <v>100</v>
      </c>
      <c r="H7">
        <v>80</v>
      </c>
      <c r="I7">
        <v>80</v>
      </c>
      <c r="J7">
        <v>40</v>
      </c>
      <c r="K7" s="40"/>
      <c r="M7" s="56"/>
      <c r="N7">
        <v>30</v>
      </c>
      <c r="O7" s="40">
        <v>120</v>
      </c>
      <c r="P7">
        <v>120</v>
      </c>
      <c r="Q7">
        <v>60</v>
      </c>
      <c r="R7" s="40"/>
      <c r="T7" s="56"/>
      <c r="V7" s="14">
        <f>IFERROR(IF(N7="",(G7-#REF!)/G7,(G7-N7)/G7),"")</f>
        <v>0.7</v>
      </c>
      <c r="W7" s="14">
        <f>IFERROR(IF(O7="",(#REF!-H7)/H7,(O7-H7)/H7),"")</f>
        <v>0.5</v>
      </c>
      <c r="Z7" s="14"/>
      <c r="AF7" s="8"/>
    </row>
    <row r="8" spans="1:40">
      <c r="G8">
        <v>95</v>
      </c>
      <c r="H8">
        <v>60</v>
      </c>
      <c r="I8">
        <v>50</v>
      </c>
      <c r="J8">
        <v>50</v>
      </c>
      <c r="K8" s="40">
        <v>100</v>
      </c>
      <c r="M8" s="56"/>
      <c r="N8">
        <v>20</v>
      </c>
      <c r="O8" s="40">
        <v>140</v>
      </c>
      <c r="P8">
        <v>85</v>
      </c>
      <c r="Q8">
        <v>115</v>
      </c>
      <c r="R8" s="40"/>
      <c r="T8" s="56"/>
      <c r="V8" s="14">
        <f>IFERROR(IF(N8="",(G8-#REF!)/G8,(G8-N8)/G8),"")</f>
        <v>0.78947368421052633</v>
      </c>
      <c r="W8" s="14">
        <f>IFERROR(IF(O8="",(#REF!-H8)/H8,(O8-H8)/H8),"")</f>
        <v>1.3333333333333333</v>
      </c>
    </row>
    <row r="9" spans="1:40">
      <c r="D9" t="s">
        <v>57</v>
      </c>
      <c r="E9" t="s">
        <v>54</v>
      </c>
      <c r="G9">
        <v>85</v>
      </c>
      <c r="H9">
        <v>95</v>
      </c>
      <c r="I9">
        <v>65</v>
      </c>
      <c r="J9">
        <v>85</v>
      </c>
      <c r="K9" s="40">
        <v>210</v>
      </c>
      <c r="L9">
        <v>150</v>
      </c>
      <c r="M9" s="56">
        <v>200</v>
      </c>
      <c r="N9">
        <v>5</v>
      </c>
      <c r="O9" s="40">
        <v>190</v>
      </c>
      <c r="P9">
        <v>130</v>
      </c>
      <c r="Q9">
        <v>125</v>
      </c>
      <c r="R9" s="40"/>
      <c r="T9" s="56"/>
      <c r="V9" s="14">
        <f>IFERROR(IF(N9="",(G9-#REF!)/G9,(G9-N9)/G9),"")</f>
        <v>0.94117647058823528</v>
      </c>
      <c r="W9" s="14">
        <f>IFERROR(IF(O9="",(#REF!-H9)/H9,(O9-H9)/H9),"")</f>
        <v>1</v>
      </c>
    </row>
    <row r="10" spans="1:40">
      <c r="D10" t="s">
        <v>57</v>
      </c>
      <c r="G10" s="16">
        <v>45</v>
      </c>
      <c r="H10">
        <v>90</v>
      </c>
      <c r="I10">
        <v>50</v>
      </c>
      <c r="J10">
        <v>80</v>
      </c>
      <c r="K10" s="40"/>
      <c r="M10" s="56"/>
      <c r="N10">
        <v>15</v>
      </c>
      <c r="O10" s="40">
        <v>150</v>
      </c>
      <c r="P10">
        <v>130</v>
      </c>
      <c r="Q10">
        <v>130</v>
      </c>
      <c r="R10" s="40"/>
      <c r="T10" s="56"/>
      <c r="V10" s="14">
        <f>IFERROR(IF(N10="",(G10-#REF!)/G10,(G10-N10)/G10),"")</f>
        <v>0.66666666666666663</v>
      </c>
      <c r="W10" s="14">
        <f>IFERROR(IF(O10="",(#REF!-H10)/H10,(O10-H10)/H10),"")</f>
        <v>0.66666666666666663</v>
      </c>
    </row>
    <row r="11" spans="1:40">
      <c r="D11" t="s">
        <v>57</v>
      </c>
      <c r="E11" t="s">
        <v>54</v>
      </c>
      <c r="G11">
        <v>75</v>
      </c>
      <c r="H11">
        <v>95</v>
      </c>
      <c r="I11">
        <v>85</v>
      </c>
      <c r="J11">
        <v>55</v>
      </c>
      <c r="K11" s="40">
        <v>110</v>
      </c>
      <c r="L11">
        <v>90</v>
      </c>
      <c r="M11" s="56">
        <v>75</v>
      </c>
      <c r="N11">
        <v>25</v>
      </c>
      <c r="O11" s="40">
        <v>190</v>
      </c>
      <c r="P11">
        <v>140</v>
      </c>
      <c r="Q11">
        <v>115</v>
      </c>
      <c r="R11" s="40"/>
      <c r="T11" s="56"/>
      <c r="V11" s="14">
        <f>IFERROR(IF(N11="",(G11-#REF!)/G11,(G11-N11)/G11),"")</f>
        <v>0.66666666666666663</v>
      </c>
      <c r="W11" s="14">
        <f>IFERROR(IF(O11="",(#REF!-H11)/H11,(O11-H11)/H11),"")</f>
        <v>1</v>
      </c>
    </row>
    <row r="12" spans="1:40">
      <c r="A12" s="1"/>
      <c r="C12" s="2"/>
      <c r="V12" s="14" t="str">
        <f>IFERROR(IF(N12="",(G12-#REF!)/G12,(G12-N12)/G12),"")</f>
        <v/>
      </c>
      <c r="W12" s="14" t="str">
        <f>IFERROR(IF(O12="",(#REF!-H12)/H12,(O12-H12)/H12),"")</f>
        <v/>
      </c>
    </row>
    <row r="13" spans="1:40">
      <c r="A13" s="1"/>
      <c r="C13" s="2"/>
      <c r="V13" s="14" t="str">
        <f>IFERROR(IF(N13="",(G13-#REF!)/G13,(G13-N13)/G13),"")</f>
        <v/>
      </c>
      <c r="W13" s="14" t="str">
        <f>IFERROR(IF(O13="",(#REF!-H13)/H13,(O13-H13)/H13),"")</f>
        <v/>
      </c>
    </row>
    <row r="14" spans="1:40">
      <c r="A14" s="1"/>
      <c r="C14" s="2"/>
      <c r="V14" s="14" t="str">
        <f>IFERROR(IF(N14="",(G14-#REF!)/G14,(G14-N14)/G14),"")</f>
        <v/>
      </c>
      <c r="W14" s="14" t="str">
        <f>IFERROR(IF(O14="",(#REF!-H14)/H14,(O14-H14)/H14),"")</f>
        <v/>
      </c>
    </row>
    <row r="15" spans="1:40">
      <c r="A15" s="1"/>
      <c r="C15" s="2"/>
      <c r="V15" s="14" t="str">
        <f>IFERROR(IF(N15="",(G15-#REF!)/G15,(G15-N15)/G15),"")</f>
        <v/>
      </c>
      <c r="W15" s="14" t="str">
        <f>IFERROR(IF(O15="",(#REF!-H15)/H15,(O15-H15)/H15),"")</f>
        <v/>
      </c>
    </row>
    <row r="16" spans="1:40">
      <c r="A16" s="1"/>
      <c r="C16" s="2"/>
      <c r="V16" s="14" t="str">
        <f>IFERROR(IF(N16="",(G16-#REF!)/G16,(G16-N16)/G16),"")</f>
        <v/>
      </c>
      <c r="W16" s="14" t="str">
        <f>IFERROR(IF(O16="",(#REF!-H16)/H16,(O16-H16)/H16),"")</f>
        <v/>
      </c>
    </row>
    <row r="17" spans="1:40">
      <c r="A17" s="1"/>
      <c r="C17" s="2"/>
      <c r="V17" s="14" t="str">
        <f>IFERROR(IF(N17="",(G17-#REF!)/G17,(G17-N17)/G17),"")</f>
        <v/>
      </c>
      <c r="W17" s="14" t="str">
        <f>IFERROR(IF(O17="",(#REF!-H17)/H17,(O17-H17)/H17),"")</f>
        <v/>
      </c>
    </row>
    <row r="18" spans="1:40">
      <c r="A18" s="1"/>
      <c r="C18" s="2"/>
      <c r="V18" s="14" t="str">
        <f>IFERROR(IF(N18="",(G18-#REF!)/G18,(G18-N18)/G18),"")</f>
        <v/>
      </c>
      <c r="W18" s="14" t="str">
        <f>IFERROR(IF(O18="",(#REF!-H18)/H18,(O18-H18)/H18),"")</f>
        <v/>
      </c>
    </row>
    <row r="19" spans="1:40">
      <c r="A19" s="1"/>
      <c r="C19" s="2"/>
      <c r="V19" s="14" t="str">
        <f>IFERROR(IF(N19="",(G19-#REF!)/G19,(G19-N19)/G19),"")</f>
        <v/>
      </c>
      <c r="W19" s="14" t="str">
        <f>IFERROR(IF(O19="",(#REF!-H19)/H19,(O19-H19)/H19),"")</f>
        <v/>
      </c>
    </row>
    <row r="20" spans="1:40">
      <c r="A20" s="1"/>
      <c r="B20" s="2"/>
      <c r="C20" s="2"/>
      <c r="D20" s="51"/>
      <c r="F20" s="6"/>
      <c r="G20" s="6"/>
      <c r="H20" s="6"/>
      <c r="J20" s="6"/>
      <c r="K20" s="6"/>
      <c r="L20" s="6"/>
      <c r="M20" s="6"/>
      <c r="N20" s="6"/>
      <c r="O20" s="6"/>
      <c r="Q20" s="6"/>
      <c r="R20" s="6"/>
      <c r="S20" s="6"/>
      <c r="T20" s="6"/>
      <c r="V20" s="14" t="str">
        <f>IFERROR(IF(N20="",(G20-#REF!)/G20,(G20-N20)/G20),"")</f>
        <v/>
      </c>
      <c r="W20" s="14" t="str">
        <f>IFERROR(IF(O20="",(#REF!-H20)/H20,(O20-H20)/H20),"")</f>
        <v/>
      </c>
      <c r="AF20" s="8"/>
    </row>
    <row r="21" spans="1:40">
      <c r="A21" s="1"/>
      <c r="C21" s="2"/>
      <c r="V21" s="14" t="str">
        <f>IFERROR(IF(N21="",(G21-#REF!)/G21,(G21-N21)/G21),"")</f>
        <v/>
      </c>
      <c r="W21" s="14" t="str">
        <f>IFERROR((#REF!-H21)/H21,"")</f>
        <v/>
      </c>
    </row>
    <row r="22" spans="1:40">
      <c r="A22" s="1"/>
      <c r="C22" s="2"/>
      <c r="V22" s="14" t="str">
        <f>IFERROR(IF(N22="",(G22-#REF!)/G22,(G22-N22)/G22),"")</f>
        <v/>
      </c>
      <c r="W22" s="14" t="str">
        <f>IFERROR((#REF!-H22)/H22,"")</f>
        <v/>
      </c>
    </row>
    <row r="23" spans="1:40">
      <c r="A23" s="1"/>
      <c r="C23" s="2"/>
      <c r="V23" s="14" t="str">
        <f>IFERROR(IF(N23="",(G23-#REF!)/G23,(G23-N23)/G23),"")</f>
        <v/>
      </c>
      <c r="W23" s="14" t="str">
        <f>IFERROR((#REF!-H23)/H23,"")</f>
        <v/>
      </c>
    </row>
    <row r="24" spans="1:40">
      <c r="A24" s="1"/>
      <c r="B24" s="2"/>
      <c r="C24" s="2"/>
      <c r="D24" s="51"/>
      <c r="F24" s="6"/>
      <c r="G24" s="6"/>
      <c r="H24" s="6"/>
      <c r="J24" s="6"/>
      <c r="K24" s="6"/>
      <c r="L24" s="6"/>
      <c r="M24" s="6"/>
      <c r="N24" s="6"/>
      <c r="O24" s="6"/>
      <c r="Q24" s="6"/>
      <c r="R24" s="6"/>
      <c r="S24" s="6"/>
      <c r="T24" s="6"/>
      <c r="V24" s="14" t="str">
        <f>IFERROR(IF(N24="",(G24-#REF!)/G24,(G24-N24)/G24),"")</f>
        <v/>
      </c>
      <c r="W24" s="14" t="str">
        <f>IFERROR((#REF!-H24)/H24,"")</f>
        <v/>
      </c>
      <c r="AA24" s="8"/>
      <c r="AB24" s="8"/>
      <c r="AC24" s="8"/>
      <c r="AD24" s="8"/>
      <c r="AE24" s="8"/>
      <c r="AF24" s="8"/>
      <c r="AG24" s="52"/>
      <c r="AH24" s="8"/>
      <c r="AI24" s="8"/>
      <c r="AJ24" s="8"/>
      <c r="AK24" s="8"/>
      <c r="AL24" s="8"/>
      <c r="AM24" s="8"/>
      <c r="AN24" s="52"/>
    </row>
    <row r="25" spans="1:40">
      <c r="A25" s="1"/>
      <c r="C25" s="2"/>
      <c r="D25" s="51"/>
      <c r="F25" s="6"/>
      <c r="G25" s="6"/>
      <c r="H25" s="6"/>
      <c r="J25" s="6"/>
      <c r="K25" s="6"/>
      <c r="L25" s="6"/>
      <c r="M25" s="6"/>
      <c r="N25" s="6"/>
      <c r="O25" s="6"/>
      <c r="Q25" s="6"/>
      <c r="R25" s="6"/>
      <c r="S25" s="6"/>
      <c r="T25" s="6"/>
      <c r="V25" s="14" t="str">
        <f>IFERROR(IF(N25="",(G25-#REF!)/G25,(G25-N25)/G25),"")</f>
        <v/>
      </c>
      <c r="W25" s="14" t="str">
        <f>IFERROR((#REF!-H25)/H25,"")</f>
        <v/>
      </c>
      <c r="AF25" s="8"/>
    </row>
    <row r="26" spans="1:40">
      <c r="A26" s="1"/>
      <c r="C26" s="2"/>
      <c r="F26" s="16"/>
      <c r="V26" s="14" t="str">
        <f>IFERROR(IF(N26="",(G26-#REF!)/G26,(G26-N26)/G26),"")</f>
        <v/>
      </c>
      <c r="W26" s="14" t="str">
        <f>IFERROR((#REF!-H26)/H26,"")</f>
        <v/>
      </c>
    </row>
    <row r="27" spans="1:40">
      <c r="A27" s="1"/>
      <c r="C27" s="2"/>
      <c r="D27" s="51"/>
      <c r="F27" s="6"/>
      <c r="G27" s="6"/>
      <c r="H27" s="6"/>
      <c r="J27" s="6"/>
      <c r="K27" s="6"/>
      <c r="L27" s="6"/>
      <c r="M27" s="6"/>
      <c r="N27" s="6"/>
      <c r="O27" s="6"/>
      <c r="Q27" s="6"/>
      <c r="R27" s="6"/>
      <c r="S27" s="6"/>
      <c r="T27" s="6"/>
      <c r="V27" s="14" t="str">
        <f>IFERROR(IF(N27="",(G27-#REF!)/G27,(G27-N27)/G27),"")</f>
        <v/>
      </c>
      <c r="W27" s="14" t="str">
        <f>IFERROR((#REF!-H27)/H27,"")</f>
        <v/>
      </c>
      <c r="AA27" s="8"/>
      <c r="AB27" s="8"/>
      <c r="AC27" s="8"/>
      <c r="AD27" s="8"/>
      <c r="AE27" s="8"/>
      <c r="AF27" s="8"/>
      <c r="AG27" s="52"/>
      <c r="AH27" s="8"/>
      <c r="AI27" s="8"/>
      <c r="AJ27" s="8"/>
      <c r="AK27" s="8"/>
      <c r="AL27" s="8"/>
      <c r="AM27" s="8"/>
      <c r="AN27" s="52"/>
    </row>
    <row r="28" spans="1:40">
      <c r="A28" s="1"/>
      <c r="B28" s="2"/>
      <c r="C28" s="45"/>
      <c r="D28" s="51"/>
      <c r="F28" s="16"/>
      <c r="G28" s="6"/>
      <c r="H28" s="6"/>
      <c r="N28" s="6"/>
      <c r="O28" s="6"/>
      <c r="V28" s="14" t="str">
        <f>IFERROR(IF(N28="",(G28-#REF!)/G28,(G28-N28)/G28),"")</f>
        <v/>
      </c>
      <c r="W28" s="14" t="str">
        <f>IFERROR((#REF!-H28)/H28,"")</f>
        <v/>
      </c>
      <c r="AF28" s="8"/>
    </row>
    <row r="29" spans="1:40">
      <c r="A29" s="1"/>
      <c r="G29" s="6"/>
      <c r="H29" s="6"/>
      <c r="N29" s="6"/>
      <c r="O29" s="6"/>
      <c r="V29" s="14" t="str">
        <f>IFERROR(IF(N29="",(G29-#REF!)/G29,(G29-N29)/G29),"")</f>
        <v/>
      </c>
      <c r="W29" s="14" t="str">
        <f>IFERROR((#REF!-H29)/H29,"")</f>
        <v/>
      </c>
    </row>
    <row r="30" spans="1:40">
      <c r="W30" s="14" t="str">
        <f>IFERROR((#REF!-H30)/H30,"")</f>
        <v/>
      </c>
    </row>
    <row r="31" spans="1:40">
      <c r="W31" s="14" t="str">
        <f>IFERROR((#REF!-H31)/H31,"")</f>
        <v/>
      </c>
    </row>
    <row r="32" spans="1:40">
      <c r="W32" s="14" t="str">
        <f>IFERROR((#REF!-H32)/H32,"")</f>
        <v/>
      </c>
    </row>
    <row r="33" spans="23:23">
      <c r="W33" s="14" t="str">
        <f>IFERROR((#REF!-H33)/H33,"")</f>
        <v/>
      </c>
    </row>
    <row r="34" spans="23:23">
      <c r="W34" s="14" t="str">
        <f>IFERROR((#REF!-H34)/H34,"")</f>
        <v/>
      </c>
    </row>
  </sheetData>
  <mergeCells count="18">
    <mergeCell ref="U2:U3"/>
    <mergeCell ref="V2:V3"/>
    <mergeCell ref="W2:W3"/>
    <mergeCell ref="A1:A3"/>
    <mergeCell ref="B1:B3"/>
    <mergeCell ref="C1:C3"/>
    <mergeCell ref="D1:D3"/>
    <mergeCell ref="E1:E3"/>
    <mergeCell ref="F1:F3"/>
    <mergeCell ref="G1:M1"/>
    <mergeCell ref="V1:W1"/>
    <mergeCell ref="N1:T1"/>
    <mergeCell ref="H2:J2"/>
    <mergeCell ref="K2:M2"/>
    <mergeCell ref="O2:Q2"/>
    <mergeCell ref="R2:T2"/>
    <mergeCell ref="G2:G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2022-03-29T18:30:25Z</dcterms:created>
  <dcterms:modified xsi:type="dcterms:W3CDTF">2026-07-14T20:03:34Z</dcterms:modified>
  <cp:category/>
  <cp:contentStatus/>
</cp:coreProperties>
</file>