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https://d.docs.live.net/3574d5a85c1379d0/Desktop/"/>
    </mc:Choice>
  </mc:AlternateContent>
  <xr:revisionPtr revIDLastSave="187" documentId="13_ncr:1_{8C7DFCC2-D572-4D1A-961D-092D582B1905}" xr6:coauthVersionLast="47" xr6:coauthVersionMax="47" xr10:uidLastSave="{B7EE9187-C986-41AE-9237-5990A2F122A0}"/>
  <bookViews>
    <workbookView xWindow="-72" yWindow="828" windowWidth="20796" windowHeight="12336" xr2:uid="{00000000-000D-0000-FFFF-FFFF00000000}"/>
  </bookViews>
  <sheets>
    <sheet name="Mortgage Calculator" sheetId="7" r:id="rId1"/>
  </sheets>
  <definedNames>
    <definedName name="_xlnm.Print_Area" localSheetId="0">'Mortgage Calculator'!$B$2:$T$44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29" i="7" l="1"/>
  <c r="O29" i="7"/>
  <c r="R35" i="7"/>
  <c r="O35" i="7" l="1"/>
  <c r="O20" i="7"/>
  <c r="P20" i="7" s="1"/>
  <c r="O19" i="7"/>
  <c r="P19" i="7" s="1"/>
  <c r="O18" i="7"/>
  <c r="P18" i="7" s="1"/>
  <c r="O17" i="7"/>
  <c r="P17" i="7" s="1"/>
  <c r="O16" i="7"/>
  <c r="P16" i="7" s="1"/>
  <c r="O15" i="7"/>
  <c r="P15" i="7" s="1"/>
  <c r="O14" i="7"/>
  <c r="P14" i="7" s="1"/>
  <c r="O13" i="7"/>
  <c r="P13" i="7" s="1"/>
  <c r="O12" i="7"/>
  <c r="P12" i="7" s="1"/>
  <c r="K33" i="7"/>
  <c r="K14" i="7"/>
  <c r="F33" i="7"/>
  <c r="F14" i="7"/>
  <c r="F13" i="7"/>
  <c r="R19" i="7" l="1"/>
  <c r="R20" i="7"/>
  <c r="R17" i="7"/>
  <c r="R12" i="7"/>
  <c r="R14" i="7"/>
  <c r="R15" i="7"/>
  <c r="R18" i="7"/>
  <c r="R13" i="7"/>
  <c r="L26" i="7" l="1"/>
  <c r="L30" i="7" s="1"/>
  <c r="L34" i="7" s="1"/>
  <c r="K23" i="7"/>
  <c r="K24" i="7" s="1"/>
  <c r="K28" i="7" s="1"/>
  <c r="K35" i="7" s="1"/>
  <c r="F23" i="7"/>
  <c r="F24" i="7" s="1"/>
  <c r="F28" i="7" s="1"/>
  <c r="F35" i="7" s="1"/>
  <c r="G30" i="7"/>
  <c r="G26" i="7"/>
  <c r="G29" i="7" s="1"/>
  <c r="G34" i="7" l="1"/>
</calcChain>
</file>

<file path=xl/sharedStrings.xml><?xml version="1.0" encoding="utf-8"?>
<sst xmlns="http://schemas.openxmlformats.org/spreadsheetml/2006/main" count="141" uniqueCount="68">
  <si>
    <t>PAYMENT</t>
  </si>
  <si>
    <t>Loan amount</t>
  </si>
  <si>
    <t xml:space="preserve"> </t>
  </si>
  <si>
    <t>Loan Amount</t>
  </si>
  <si>
    <t>Rate</t>
  </si>
  <si>
    <t>LTV</t>
  </si>
  <si>
    <t>DAN SPITZ</t>
  </si>
  <si>
    <t>310.622.3773</t>
  </si>
  <si>
    <t>Value of Property</t>
  </si>
  <si>
    <t>Whappens if rates:</t>
  </si>
  <si>
    <t>Go up 1/2%</t>
  </si>
  <si>
    <t>Gu up 3/8%</t>
  </si>
  <si>
    <t>Go up 1/4%</t>
  </si>
  <si>
    <t>Go up 1/8%</t>
  </si>
  <si>
    <t>STAY THE SAME</t>
  </si>
  <si>
    <t>Go down 1/8</t>
  </si>
  <si>
    <t>Todays Interest Rate</t>
  </si>
  <si>
    <t>FULLY AMORTIZED LOAN CALCUALTOR</t>
  </si>
  <si>
    <t xml:space="preserve">Other </t>
  </si>
  <si>
    <t xml:space="preserve">Monthly payment = principal + interest.  </t>
  </si>
  <si>
    <t>Loan is paid back over a set number of regular payments.</t>
  </si>
  <si>
    <t>TOTAL HOUSING PAYMENT CALCULATOR</t>
  </si>
  <si>
    <t>(Fully Amortized Loan/30yr Term)</t>
  </si>
  <si>
    <t>INTEREST ONLY LOAN CALCULATOR</t>
  </si>
  <si>
    <t>Monthly payment is interst only.</t>
  </si>
  <si>
    <t>Interest Only Loan</t>
  </si>
  <si>
    <t xml:space="preserve"> Blue cells can be changed, everything else is a formula.</t>
  </si>
  <si>
    <t>dan@teamdanlending.com</t>
  </si>
  <si>
    <t>NMLS # 448553</t>
  </si>
  <si>
    <t xml:space="preserve">Enter Loan amount  </t>
  </si>
  <si>
    <t xml:space="preserve">Enter Interest Rate  </t>
  </si>
  <si>
    <t xml:space="preserve">30yr fixed payment  </t>
  </si>
  <si>
    <t xml:space="preserve">15yr fixed payment  </t>
  </si>
  <si>
    <t xml:space="preserve">Monthly Payment  </t>
  </si>
  <si>
    <t xml:space="preserve">Purchase Price  </t>
  </si>
  <si>
    <t xml:space="preserve">Down Payment (%)  </t>
  </si>
  <si>
    <t xml:space="preserve">Down Payment ($)  </t>
  </si>
  <si>
    <t xml:space="preserve">Loan amount  </t>
  </si>
  <si>
    <t xml:space="preserve">Monthly Propert Tax (@1.25%)  </t>
  </si>
  <si>
    <t xml:space="preserve">Total Monthly Housing Payment  </t>
  </si>
  <si>
    <t>COMPARE MONTHLY PAYMENTS WHEN RATES CHANGE</t>
  </si>
  <si>
    <t>Payment Difference From Today</t>
  </si>
  <si>
    <t>Payment Goes Up</t>
  </si>
  <si>
    <t>Payment Goes Down</t>
  </si>
  <si>
    <t>`</t>
  </si>
  <si>
    <t xml:space="preserve">       Financing is shown for comparison only. This is not an offer of credit or commitment to lend. Loans are subject to buyer and property qualification.  Rates and fees are subject to hange without notice. Cash reserves may be required for some loans.</t>
  </si>
  <si>
    <t>Go down 1/4</t>
  </si>
  <si>
    <t>Go down 3/8</t>
  </si>
  <si>
    <t>Go down 1/2</t>
  </si>
  <si>
    <t>DSCR</t>
  </si>
  <si>
    <t>Interest Only Mortgage Payment</t>
  </si>
  <si>
    <t>Fully Amortized Mortgage Payment</t>
  </si>
  <si>
    <t>Enter Monthly HOA</t>
  </si>
  <si>
    <t>Enter Monthly Insurance</t>
  </si>
  <si>
    <t>Looking for Creative Financing Options?</t>
  </si>
  <si>
    <t>HELPFUL FORMULAS</t>
  </si>
  <si>
    <t>GRM</t>
  </si>
  <si>
    <t>Market Price</t>
  </si>
  <si>
    <t>Debt Service Coverage Ratio</t>
  </si>
  <si>
    <t>Loan to Value Ratio</t>
  </si>
  <si>
    <t>Net Income</t>
  </si>
  <si>
    <t>Cap Rate</t>
  </si>
  <si>
    <t>CAPITALIZATION RATE</t>
  </si>
  <si>
    <t>GROSS RENT MULTIPLYER</t>
  </si>
  <si>
    <t>Purchase Price</t>
  </si>
  <si>
    <t>Yearly Gross Rent</t>
  </si>
  <si>
    <t>Rental Income</t>
  </si>
  <si>
    <t>Housing Expense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</si>
</sst>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0.000%"/>
    <numFmt numFmtId="166" formatCode="0.0%"/>
    <numFmt numFmtId="167" formatCode="_(* #,##0.0_);_(* \(#,##0.0\);_(* &quot;-&quot;??_);_(@_)"/>
  </numFmts>
  <fonts count="25" x14ac:knownFonts="1">
    <font>
      <sz val="10"/>
      <color rgb="FF000000"/>
      <name val="Arial"/>
    </font>
    <font>
      <u/>
      <sz val="10"/>
      <color theme="10"/>
      <name val="Arial"/>
      <family val="2"/>
    </font>
    <font>
      <sz val="10"/>
      <color rgb="FF000000"/>
      <name val="Arial"/>
      <family val="2"/>
    </font>
    <font>
      <sz val="8"/>
      <name val="Arial"/>
      <family val="2"/>
    </font>
    <font>
      <sz val="10"/>
      <color rgb="FF000000"/>
      <name val="Calibri"/>
      <family val="2"/>
      <scheme val="minor"/>
    </font>
    <font>
      <sz val="10"/>
      <name val="Calibri"/>
      <family val="2"/>
      <scheme val="minor"/>
    </font>
    <font>
      <b/>
      <sz val="10"/>
      <color rgb="FF000000"/>
      <name val="Calibri"/>
      <family val="2"/>
      <scheme val="minor"/>
    </font>
    <font>
      <u/>
      <sz val="10"/>
      <name val="Calibri"/>
      <family val="2"/>
      <scheme val="minor"/>
    </font>
    <font>
      <sz val="22"/>
      <name val="Calibri"/>
      <family val="2"/>
      <scheme val="minor"/>
    </font>
    <font>
      <sz val="12"/>
      <name val="Calibri"/>
      <family val="2"/>
      <scheme val="minor"/>
    </font>
    <font>
      <u/>
      <sz val="22"/>
      <name val="Calibri"/>
      <family val="2"/>
      <scheme val="minor"/>
    </font>
    <font>
      <sz val="22"/>
      <color rgb="FF000000"/>
      <name val="Calibri"/>
      <family val="2"/>
      <scheme val="minor"/>
    </font>
    <font>
      <i/>
      <sz val="10"/>
      <color rgb="FF000000"/>
      <name val="Calibri"/>
      <family val="2"/>
      <scheme val="minor"/>
    </font>
    <font>
      <b/>
      <sz val="10"/>
      <color rgb="FFFFFFFF"/>
      <name val="Calibri"/>
      <family val="2"/>
      <scheme val="minor"/>
    </font>
    <font>
      <b/>
      <sz val="10"/>
      <name val="Calibri"/>
      <family val="2"/>
      <scheme val="minor"/>
    </font>
    <font>
      <sz val="10"/>
      <color rgb="FFFFFFFF"/>
      <name val="Calibri"/>
      <family val="2"/>
      <scheme val="minor"/>
    </font>
    <font>
      <b/>
      <sz val="12"/>
      <name val="Calibri"/>
      <family val="2"/>
      <scheme val="minor"/>
    </font>
    <font>
      <sz val="18"/>
      <color rgb="FF000000"/>
      <name val="Calibri"/>
      <family val="2"/>
      <scheme val="minor"/>
    </font>
    <font>
      <sz val="12"/>
      <color rgb="FF000000"/>
      <name val="Calibri"/>
      <family val="2"/>
      <scheme val="minor"/>
    </font>
    <font>
      <i/>
      <sz val="12"/>
      <color rgb="FF000000"/>
      <name val="Calibri"/>
      <family val="2"/>
      <scheme val="minor"/>
    </font>
    <font>
      <b/>
      <sz val="22"/>
      <color theme="1"/>
      <name val="Calibri"/>
      <family val="2"/>
      <scheme val="minor"/>
    </font>
    <font>
      <b/>
      <sz val="12"/>
      <color theme="0"/>
      <name val="Calibri"/>
      <family val="2"/>
      <scheme val="minor"/>
    </font>
    <font>
      <sz val="14"/>
      <color theme="1"/>
      <name val="Calibri"/>
      <family val="2"/>
      <scheme val="minor"/>
    </font>
    <font>
      <i/>
      <sz val="9"/>
      <color theme="1"/>
      <name val="Calibri"/>
      <family val="2"/>
      <scheme val="minor"/>
    </font>
    <font>
      <b/>
      <sz val="22"/>
      <name val="Georgia"/>
      <family val="1"/>
    </font>
  </fonts>
  <fills count="16">
    <fill>
      <patternFill patternType="none"/>
    </fill>
    <fill>
      <patternFill patternType="gray125"/>
    </fill>
    <fill>
      <patternFill patternType="solid">
        <fgColor rgb="FF000000"/>
        <bgColor rgb="FF000000"/>
      </patternFill>
    </fill>
    <fill>
      <patternFill patternType="solid">
        <fgColor rgb="FFC0C0C0"/>
        <bgColor rgb="FFC0C0C0"/>
      </patternFill>
    </fill>
    <fill>
      <patternFill patternType="solid">
        <fgColor rgb="FF003366"/>
        <bgColor rgb="FF003366"/>
      </patternFill>
    </fill>
    <fill>
      <patternFill patternType="solid">
        <fgColor theme="1"/>
        <bgColor indexed="64"/>
      </patternFill>
    </fill>
    <fill>
      <patternFill patternType="solid">
        <fgColor theme="0"/>
        <bgColor indexed="64"/>
      </patternFill>
    </fill>
    <fill>
      <patternFill patternType="solid">
        <fgColor theme="1"/>
        <bgColor rgb="FF000000"/>
      </patternFill>
    </fill>
    <fill>
      <patternFill patternType="solid">
        <fgColor theme="1"/>
        <bgColor rgb="FFC0C0C0"/>
      </patternFill>
    </fill>
    <fill>
      <patternFill patternType="solid">
        <fgColor theme="1"/>
        <bgColor rgb="FF339966"/>
      </patternFill>
    </fill>
    <fill>
      <patternFill patternType="solid">
        <fgColor theme="4" tint="0.79998168889431442"/>
        <bgColor rgb="FFC0C0C0"/>
      </patternFill>
    </fill>
    <fill>
      <patternFill patternType="solid">
        <fgColor theme="2"/>
        <bgColor indexed="64"/>
      </patternFill>
    </fill>
    <fill>
      <patternFill patternType="solid">
        <fgColor theme="9" tint="0.39997558519241921"/>
        <bgColor indexed="64"/>
      </patternFill>
    </fill>
    <fill>
      <patternFill patternType="solid">
        <fgColor rgb="FFEAEBE9"/>
        <bgColor indexed="64"/>
      </patternFill>
    </fill>
    <fill>
      <patternFill patternType="solid">
        <fgColor theme="2" tint="-0.249977111117893"/>
        <bgColor indexed="64"/>
      </patternFill>
    </fill>
    <fill>
      <patternFill patternType="solid">
        <fgColor theme="4" tint="0.79998168889431442"/>
        <bgColor indexed="64"/>
      </patternFill>
    </fill>
  </fills>
  <borders count="31">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style="medium">
        <color indexed="64"/>
      </right>
      <top/>
      <bottom style="thin">
        <color indexed="64"/>
      </bottom>
      <diagonal/>
    </border>
    <border>
      <left/>
      <right/>
      <top/>
      <bottom style="medium">
        <color indexed="64"/>
      </bottom>
      <diagonal/>
    </border>
  </borders>
  <cellStyleXfs count="5">
    <xf numFmtId="0" fontId="0" fillId="0" borderId="0"/>
    <xf numFmtId="0" fontId="1" fillId="0" borderId="0" applyNumberForma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cellStyleXfs>
  <cellXfs count="126">
    <xf numFmtId="0" fontId="0" fillId="0" borderId="0" xfId="0"/>
    <xf numFmtId="0" fontId="4" fillId="11" borderId="1" xfId="0" applyFont="1" applyFill="1" applyBorder="1" applyProtection="1">
      <protection hidden="1"/>
    </xf>
    <xf numFmtId="0" fontId="4" fillId="6" borderId="1" xfId="0" applyFont="1" applyFill="1" applyBorder="1" applyProtection="1">
      <protection hidden="1"/>
    </xf>
    <xf numFmtId="0" fontId="4" fillId="5" borderId="1" xfId="0" applyFont="1" applyFill="1" applyBorder="1" applyProtection="1">
      <protection hidden="1"/>
    </xf>
    <xf numFmtId="0" fontId="4" fillId="5" borderId="1" xfId="0" applyFont="1" applyFill="1" applyBorder="1" applyAlignment="1" applyProtection="1">
      <alignment horizontal="right"/>
      <protection hidden="1"/>
    </xf>
    <xf numFmtId="0" fontId="19" fillId="0" borderId="1" xfId="0" applyFont="1" applyBorder="1" applyProtection="1">
      <protection hidden="1"/>
    </xf>
    <xf numFmtId="0" fontId="18" fillId="0" borderId="1" xfId="0" applyFont="1" applyBorder="1" applyProtection="1">
      <protection hidden="1"/>
    </xf>
    <xf numFmtId="0" fontId="17" fillId="0" borderId="1" xfId="0" applyFont="1" applyBorder="1" applyProtection="1">
      <protection hidden="1"/>
    </xf>
    <xf numFmtId="0" fontId="5" fillId="7" borderId="1" xfId="0" applyFont="1" applyFill="1" applyBorder="1" applyProtection="1">
      <protection hidden="1"/>
    </xf>
    <xf numFmtId="0" fontId="5" fillId="2" borderId="1" xfId="0" applyFont="1" applyFill="1" applyBorder="1" applyProtection="1">
      <protection hidden="1"/>
    </xf>
    <xf numFmtId="0" fontId="5" fillId="2" borderId="1" xfId="0" applyFont="1" applyFill="1" applyBorder="1" applyAlignment="1" applyProtection="1">
      <alignment horizontal="right"/>
      <protection hidden="1"/>
    </xf>
    <xf numFmtId="0" fontId="5" fillId="2" borderId="9" xfId="0" applyFont="1" applyFill="1" applyBorder="1" applyAlignment="1" applyProtection="1">
      <alignment horizontal="right"/>
      <protection hidden="1"/>
    </xf>
    <xf numFmtId="0" fontId="11" fillId="11" borderId="1" xfId="0" applyFont="1" applyFill="1" applyBorder="1" applyProtection="1">
      <protection hidden="1"/>
    </xf>
    <xf numFmtId="0" fontId="8" fillId="7" borderId="1" xfId="0" applyFont="1" applyFill="1" applyBorder="1" applyProtection="1">
      <protection hidden="1"/>
    </xf>
    <xf numFmtId="0" fontId="10" fillId="5" borderId="1" xfId="0" applyFont="1" applyFill="1" applyBorder="1" applyProtection="1">
      <protection hidden="1"/>
    </xf>
    <xf numFmtId="0" fontId="11" fillId="6" borderId="1" xfId="0" applyFont="1" applyFill="1" applyBorder="1" applyProtection="1">
      <protection hidden="1"/>
    </xf>
    <xf numFmtId="0" fontId="4" fillId="5" borderId="0" xfId="0" applyFont="1" applyFill="1" applyProtection="1">
      <protection hidden="1"/>
    </xf>
    <xf numFmtId="0" fontId="4" fillId="0" borderId="1" xfId="0" applyFont="1" applyBorder="1" applyAlignment="1" applyProtection="1">
      <alignment horizontal="left"/>
      <protection hidden="1"/>
    </xf>
    <xf numFmtId="0" fontId="4" fillId="0" borderId="1" xfId="0" applyFont="1" applyBorder="1" applyProtection="1">
      <protection hidden="1"/>
    </xf>
    <xf numFmtId="0" fontId="13" fillId="4" borderId="14" xfId="0" applyFont="1" applyFill="1" applyBorder="1" applyAlignment="1" applyProtection="1">
      <alignment horizontal="left"/>
      <protection hidden="1"/>
    </xf>
    <xf numFmtId="0" fontId="12" fillId="0" borderId="1" xfId="0" applyFont="1" applyBorder="1" applyProtection="1">
      <protection hidden="1"/>
    </xf>
    <xf numFmtId="0" fontId="4" fillId="0" borderId="1" xfId="0" applyFont="1" applyBorder="1" applyAlignment="1" applyProtection="1">
      <alignment horizontal="right"/>
      <protection hidden="1"/>
    </xf>
    <xf numFmtId="0" fontId="5" fillId="0" borderId="1" xfId="0" applyFont="1" applyBorder="1" applyAlignment="1" applyProtection="1">
      <alignment horizontal="right"/>
      <protection hidden="1"/>
    </xf>
    <xf numFmtId="0" fontId="13" fillId="4" borderId="15" xfId="0" applyFont="1" applyFill="1" applyBorder="1" applyAlignment="1" applyProtection="1">
      <alignment horizontal="left"/>
      <protection hidden="1"/>
    </xf>
    <xf numFmtId="0" fontId="4" fillId="0" borderId="0" xfId="0" applyFont="1" applyProtection="1">
      <protection hidden="1"/>
    </xf>
    <xf numFmtId="0" fontId="5" fillId="0" borderId="1" xfId="0" applyFont="1" applyBorder="1" applyAlignment="1" applyProtection="1">
      <alignment horizontal="center"/>
      <protection hidden="1"/>
    </xf>
    <xf numFmtId="0" fontId="6" fillId="0" borderId="1" xfId="0" applyFont="1" applyBorder="1" applyAlignment="1" applyProtection="1">
      <alignment horizontal="right"/>
      <protection hidden="1"/>
    </xf>
    <xf numFmtId="0" fontId="5" fillId="0" borderId="1" xfId="0" applyFont="1" applyBorder="1" applyAlignment="1" applyProtection="1">
      <alignment vertical="top"/>
      <protection hidden="1"/>
    </xf>
    <xf numFmtId="0" fontId="13" fillId="4" borderId="5" xfId="0" applyFont="1" applyFill="1" applyBorder="1" applyAlignment="1" applyProtection="1">
      <alignment horizontal="left"/>
      <protection hidden="1"/>
    </xf>
    <xf numFmtId="0" fontId="13" fillId="4" borderId="11" xfId="0" applyFont="1" applyFill="1" applyBorder="1" applyAlignment="1" applyProtection="1">
      <alignment horizontal="right"/>
      <protection hidden="1"/>
    </xf>
    <xf numFmtId="0" fontId="13" fillId="4" borderId="12" xfId="0" applyFont="1" applyFill="1" applyBorder="1" applyAlignment="1" applyProtection="1">
      <alignment horizontal="right"/>
      <protection hidden="1"/>
    </xf>
    <xf numFmtId="0" fontId="6" fillId="0" borderId="1" xfId="0" applyFont="1" applyBorder="1" applyProtection="1">
      <protection hidden="1"/>
    </xf>
    <xf numFmtId="165" fontId="5" fillId="0" borderId="5" xfId="0" applyNumberFormat="1" applyFont="1" applyBorder="1" applyAlignment="1" applyProtection="1">
      <alignment horizontal="right"/>
      <protection hidden="1"/>
    </xf>
    <xf numFmtId="165" fontId="5" fillId="0" borderId="4" xfId="0" applyNumberFormat="1" applyFont="1" applyBorder="1" applyAlignment="1" applyProtection="1">
      <alignment horizontal="right"/>
      <protection hidden="1"/>
    </xf>
    <xf numFmtId="164" fontId="5" fillId="0" borderId="2" xfId="0" applyNumberFormat="1" applyFont="1" applyBorder="1" applyAlignment="1" applyProtection="1">
      <alignment horizontal="right"/>
      <protection hidden="1"/>
    </xf>
    <xf numFmtId="164" fontId="5" fillId="3" borderId="5" xfId="0" applyNumberFormat="1" applyFont="1" applyFill="1" applyBorder="1" applyAlignment="1" applyProtection="1">
      <alignment horizontal="right"/>
      <protection hidden="1"/>
    </xf>
    <xf numFmtId="0" fontId="4" fillId="5" borderId="6" xfId="0" applyFont="1" applyFill="1" applyBorder="1" applyProtection="1">
      <protection hidden="1"/>
    </xf>
    <xf numFmtId="0" fontId="5" fillId="0" borderId="1" xfId="0" applyFont="1" applyBorder="1" applyProtection="1">
      <protection hidden="1"/>
    </xf>
    <xf numFmtId="0" fontId="5" fillId="5" borderId="1" xfId="0" applyFont="1" applyFill="1" applyBorder="1" applyProtection="1">
      <protection hidden="1"/>
    </xf>
    <xf numFmtId="165" fontId="5" fillId="12" borderId="5" xfId="0" applyNumberFormat="1" applyFont="1" applyFill="1" applyBorder="1" applyAlignment="1" applyProtection="1">
      <alignment horizontal="right"/>
      <protection hidden="1"/>
    </xf>
    <xf numFmtId="165" fontId="5" fillId="12" borderId="4" xfId="0" applyNumberFormat="1" applyFont="1" applyFill="1" applyBorder="1" applyAlignment="1" applyProtection="1">
      <alignment horizontal="right"/>
      <protection hidden="1"/>
    </xf>
    <xf numFmtId="164" fontId="5" fillId="12" borderId="2" xfId="0" applyNumberFormat="1" applyFont="1" applyFill="1" applyBorder="1" applyAlignment="1" applyProtection="1">
      <alignment horizontal="right"/>
      <protection hidden="1"/>
    </xf>
    <xf numFmtId="164" fontId="5" fillId="8" borderId="1" xfId="0" applyNumberFormat="1" applyFont="1" applyFill="1" applyBorder="1" applyAlignment="1" applyProtection="1">
      <alignment horizontal="right"/>
      <protection hidden="1"/>
    </xf>
    <xf numFmtId="164" fontId="15" fillId="9" borderId="1" xfId="0" applyNumberFormat="1" applyFont="1" applyFill="1" applyBorder="1" applyProtection="1">
      <protection hidden="1"/>
    </xf>
    <xf numFmtId="164" fontId="5" fillId="3" borderId="5" xfId="3" applyNumberFormat="1" applyFont="1" applyFill="1" applyBorder="1" applyAlignment="1" applyProtection="1">
      <alignment horizontal="right"/>
      <protection hidden="1"/>
    </xf>
    <xf numFmtId="164" fontId="5" fillId="3" borderId="10" xfId="0" applyNumberFormat="1" applyFont="1" applyFill="1" applyBorder="1" applyAlignment="1" applyProtection="1">
      <alignment horizontal="right"/>
      <protection hidden="1"/>
    </xf>
    <xf numFmtId="0" fontId="4" fillId="6" borderId="1" xfId="0" applyFont="1" applyFill="1" applyBorder="1" applyAlignment="1" applyProtection="1">
      <alignment horizontal="right"/>
      <protection hidden="1"/>
    </xf>
    <xf numFmtId="164" fontId="5" fillId="5" borderId="1" xfId="0" applyNumberFormat="1" applyFont="1" applyFill="1" applyBorder="1" applyProtection="1">
      <protection hidden="1"/>
    </xf>
    <xf numFmtId="165" fontId="15" fillId="9" borderId="1" xfId="0" applyNumberFormat="1" applyFont="1" applyFill="1" applyBorder="1" applyProtection="1">
      <protection hidden="1"/>
    </xf>
    <xf numFmtId="164" fontId="5" fillId="5" borderId="1" xfId="0" applyNumberFormat="1" applyFont="1" applyFill="1" applyBorder="1" applyAlignment="1" applyProtection="1">
      <alignment horizontal="left"/>
      <protection hidden="1"/>
    </xf>
    <xf numFmtId="0" fontId="7" fillId="0" borderId="1" xfId="0" applyFont="1" applyBorder="1" applyAlignment="1" applyProtection="1">
      <alignment horizontal="right"/>
      <protection hidden="1"/>
    </xf>
    <xf numFmtId="0" fontId="18" fillId="11" borderId="1" xfId="0" applyFont="1" applyFill="1" applyBorder="1" applyProtection="1">
      <protection hidden="1"/>
    </xf>
    <xf numFmtId="0" fontId="9" fillId="7" borderId="1" xfId="0" applyFont="1" applyFill="1" applyBorder="1" applyProtection="1">
      <protection hidden="1"/>
    </xf>
    <xf numFmtId="0" fontId="18" fillId="5" borderId="1" xfId="0" applyFont="1" applyFill="1" applyBorder="1" applyAlignment="1" applyProtection="1">
      <alignment horizontal="right"/>
      <protection hidden="1"/>
    </xf>
    <xf numFmtId="0" fontId="18" fillId="6" borderId="1" xfId="0" applyFont="1" applyFill="1" applyBorder="1" applyProtection="1">
      <protection hidden="1"/>
    </xf>
    <xf numFmtId="0" fontId="22" fillId="5" borderId="1" xfId="0" applyFont="1" applyFill="1" applyBorder="1" applyProtection="1">
      <protection locked="0" hidden="1"/>
    </xf>
    <xf numFmtId="0" fontId="14" fillId="0" borderId="1" xfId="0" applyFont="1" applyBorder="1" applyAlignment="1" applyProtection="1">
      <alignment horizontal="right"/>
      <protection hidden="1"/>
    </xf>
    <xf numFmtId="0" fontId="21" fillId="13" borderId="1" xfId="0" applyFont="1" applyFill="1" applyBorder="1" applyProtection="1">
      <protection locked="0" hidden="1"/>
    </xf>
    <xf numFmtId="0" fontId="16" fillId="13" borderId="1" xfId="0" applyFont="1" applyFill="1" applyBorder="1" applyProtection="1">
      <protection locked="0" hidden="1"/>
    </xf>
    <xf numFmtId="0" fontId="16" fillId="13" borderId="1" xfId="1" applyFont="1" applyFill="1" applyBorder="1" applyAlignment="1" applyProtection="1">
      <protection locked="0" hidden="1"/>
    </xf>
    <xf numFmtId="0" fontId="20" fillId="0" borderId="1" xfId="0" applyFont="1" applyBorder="1" applyAlignment="1" applyProtection="1">
      <alignment horizontal="center" vertical="center"/>
      <protection locked="0" hidden="1"/>
    </xf>
    <xf numFmtId="0" fontId="23" fillId="0" borderId="1" xfId="0" applyFont="1" applyBorder="1" applyAlignment="1" applyProtection="1">
      <alignment horizontal="center"/>
      <protection locked="0" hidden="1"/>
    </xf>
    <xf numFmtId="0" fontId="24" fillId="13" borderId="1" xfId="0" applyFont="1" applyFill="1" applyBorder="1" applyAlignment="1" applyProtection="1">
      <alignment horizontal="center" vertical="center"/>
      <protection locked="0" hidden="1"/>
    </xf>
    <xf numFmtId="0" fontId="4" fillId="0" borderId="24" xfId="0" applyFont="1" applyBorder="1" applyProtection="1">
      <protection hidden="1"/>
    </xf>
    <xf numFmtId="0" fontId="4" fillId="6" borderId="21" xfId="0" applyFont="1" applyFill="1" applyBorder="1" applyProtection="1">
      <protection hidden="1"/>
    </xf>
    <xf numFmtId="0" fontId="4" fillId="6" borderId="21" xfId="0" applyFont="1" applyFill="1" applyBorder="1" applyAlignment="1" applyProtection="1">
      <alignment horizontal="right"/>
      <protection hidden="1"/>
    </xf>
    <xf numFmtId="0" fontId="6" fillId="0" borderId="22" xfId="0" applyFont="1" applyBorder="1" applyAlignment="1" applyProtection="1">
      <alignment horizontal="right"/>
      <protection hidden="1"/>
    </xf>
    <xf numFmtId="0" fontId="4" fillId="0" borderId="19" xfId="0" applyFont="1" applyBorder="1" applyAlignment="1" applyProtection="1">
      <alignment horizontal="right"/>
      <protection hidden="1"/>
    </xf>
    <xf numFmtId="0" fontId="4" fillId="0" borderId="21" xfId="0" applyFont="1" applyBorder="1" applyAlignment="1" applyProtection="1">
      <alignment horizontal="right"/>
      <protection hidden="1"/>
    </xf>
    <xf numFmtId="0" fontId="14" fillId="0" borderId="22" xfId="0" applyFont="1" applyBorder="1" applyAlignment="1" applyProtection="1">
      <alignment horizontal="right"/>
      <protection hidden="1"/>
    </xf>
    <xf numFmtId="43" fontId="14" fillId="3" borderId="23" xfId="2" applyFont="1" applyFill="1" applyBorder="1" applyAlignment="1" applyProtection="1">
      <alignment horizontal="right"/>
      <protection hidden="1"/>
    </xf>
    <xf numFmtId="9" fontId="6" fillId="14" borderId="23" xfId="4" applyFont="1" applyFill="1" applyBorder="1" applyProtection="1">
      <protection hidden="1"/>
    </xf>
    <xf numFmtId="167" fontId="6" fillId="14" borderId="23" xfId="2" applyNumberFormat="1" applyFont="1" applyFill="1" applyBorder="1" applyProtection="1">
      <protection hidden="1"/>
    </xf>
    <xf numFmtId="10" fontId="4" fillId="14" borderId="23" xfId="4" applyNumberFormat="1" applyFont="1" applyFill="1" applyBorder="1" applyAlignment="1" applyProtection="1">
      <alignment horizontal="right"/>
      <protection hidden="1"/>
    </xf>
    <xf numFmtId="164" fontId="5" fillId="10" borderId="29" xfId="0" applyNumberFormat="1" applyFont="1" applyFill="1" applyBorder="1" applyProtection="1">
      <protection locked="0"/>
    </xf>
    <xf numFmtId="164" fontId="5" fillId="10" borderId="20" xfId="0" applyNumberFormat="1" applyFont="1" applyFill="1" applyBorder="1" applyProtection="1">
      <protection locked="0"/>
    </xf>
    <xf numFmtId="164" fontId="4" fillId="15" borderId="29" xfId="3" applyNumberFormat="1" applyFont="1" applyFill="1" applyBorder="1" applyAlignment="1" applyProtection="1">
      <alignment horizontal="right"/>
      <protection locked="0"/>
    </xf>
    <xf numFmtId="164" fontId="4" fillId="15" borderId="20" xfId="3" applyNumberFormat="1" applyFont="1" applyFill="1" applyBorder="1" applyAlignment="1" applyProtection="1">
      <alignment horizontal="right"/>
      <protection locked="0"/>
    </xf>
    <xf numFmtId="0" fontId="4" fillId="0" borderId="21" xfId="0" applyFont="1" applyBorder="1" applyAlignment="1" applyProtection="1">
      <alignment horizontal="left"/>
      <protection hidden="1"/>
    </xf>
    <xf numFmtId="0" fontId="4" fillId="0" borderId="28" xfId="0" applyFont="1" applyBorder="1" applyProtection="1">
      <protection hidden="1"/>
    </xf>
    <xf numFmtId="0" fontId="4" fillId="0" borderId="21" xfId="0" applyFont="1" applyBorder="1" applyProtection="1">
      <protection hidden="1"/>
    </xf>
    <xf numFmtId="164" fontId="5" fillId="0" borderId="28" xfId="0" applyNumberFormat="1" applyFont="1" applyBorder="1" applyAlignment="1" applyProtection="1">
      <alignment horizontal="right"/>
      <protection hidden="1"/>
    </xf>
    <xf numFmtId="0" fontId="5" fillId="0" borderId="22" xfId="0" applyFont="1" applyBorder="1" applyAlignment="1" applyProtection="1">
      <alignment horizontal="center"/>
      <protection hidden="1"/>
    </xf>
    <xf numFmtId="0" fontId="4" fillId="0" borderId="30" xfId="0" applyFont="1" applyBorder="1" applyProtection="1">
      <protection hidden="1"/>
    </xf>
    <xf numFmtId="164" fontId="15" fillId="9" borderId="10" xfId="0" applyNumberFormat="1" applyFont="1" applyFill="1" applyBorder="1" applyProtection="1">
      <protection hidden="1"/>
    </xf>
    <xf numFmtId="0" fontId="4" fillId="5" borderId="10" xfId="0" applyFont="1" applyFill="1" applyBorder="1" applyProtection="1">
      <protection hidden="1"/>
    </xf>
    <xf numFmtId="164" fontId="5" fillId="5" borderId="10" xfId="0" applyNumberFormat="1" applyFont="1" applyFill="1" applyBorder="1" applyProtection="1">
      <protection hidden="1"/>
    </xf>
    <xf numFmtId="0" fontId="5" fillId="5" borderId="10" xfId="0" applyFont="1" applyFill="1" applyBorder="1" applyProtection="1">
      <protection hidden="1"/>
    </xf>
    <xf numFmtId="165" fontId="15" fillId="9" borderId="10" xfId="0" applyNumberFormat="1" applyFont="1" applyFill="1" applyBorder="1" applyProtection="1">
      <protection hidden="1"/>
    </xf>
    <xf numFmtId="164" fontId="5" fillId="5" borderId="10" xfId="0" applyNumberFormat="1" applyFont="1" applyFill="1" applyBorder="1" applyAlignment="1" applyProtection="1">
      <alignment horizontal="left"/>
      <protection hidden="1"/>
    </xf>
    <xf numFmtId="0" fontId="4" fillId="6" borderId="28" xfId="0" applyFont="1" applyFill="1" applyBorder="1" applyAlignment="1" applyProtection="1">
      <alignment horizontal="right"/>
      <protection hidden="1"/>
    </xf>
    <xf numFmtId="0" fontId="12" fillId="0" borderId="21" xfId="0" applyFont="1" applyBorder="1" applyProtection="1">
      <protection hidden="1"/>
    </xf>
    <xf numFmtId="0" fontId="4" fillId="6" borderId="28" xfId="0" applyFont="1" applyFill="1" applyBorder="1" applyProtection="1">
      <protection hidden="1"/>
    </xf>
    <xf numFmtId="0" fontId="4" fillId="6" borderId="22" xfId="0" applyFont="1" applyFill="1" applyBorder="1" applyProtection="1">
      <protection hidden="1"/>
    </xf>
    <xf numFmtId="0" fontId="4" fillId="6" borderId="30" xfId="0" applyFont="1" applyFill="1" applyBorder="1" applyProtection="1">
      <protection hidden="1"/>
    </xf>
    <xf numFmtId="0" fontId="4" fillId="6" borderId="30" xfId="0" applyFont="1" applyFill="1" applyBorder="1" applyAlignment="1" applyProtection="1">
      <alignment horizontal="right"/>
      <protection hidden="1"/>
    </xf>
    <xf numFmtId="0" fontId="4" fillId="6" borderId="24" xfId="0" applyFont="1" applyFill="1" applyBorder="1" applyAlignment="1" applyProtection="1">
      <alignment horizontal="right"/>
      <protection hidden="1"/>
    </xf>
    <xf numFmtId="0" fontId="5" fillId="0" borderId="1" xfId="0" applyFont="1" applyBorder="1" applyAlignment="1" applyProtection="1">
      <alignment horizontal="right" vertical="top"/>
      <protection hidden="1"/>
    </xf>
    <xf numFmtId="164" fontId="5" fillId="12" borderId="3" xfId="0" applyNumberFormat="1" applyFont="1" applyFill="1" applyBorder="1" applyAlignment="1" applyProtection="1">
      <alignment horizontal="right"/>
      <protection hidden="1"/>
    </xf>
    <xf numFmtId="164" fontId="5" fillId="12" borderId="4" xfId="0" applyNumberFormat="1" applyFont="1" applyFill="1" applyBorder="1" applyAlignment="1" applyProtection="1">
      <alignment horizontal="right"/>
      <protection hidden="1"/>
    </xf>
    <xf numFmtId="165" fontId="14" fillId="10" borderId="5" xfId="4" applyNumberFormat="1" applyFont="1" applyFill="1" applyBorder="1" applyAlignment="1" applyProtection="1">
      <alignment horizontal="right"/>
      <protection locked="0" hidden="1"/>
    </xf>
    <xf numFmtId="164" fontId="14" fillId="10" borderId="5" xfId="0" applyNumberFormat="1" applyFont="1" applyFill="1" applyBorder="1" applyAlignment="1" applyProtection="1">
      <alignment horizontal="right"/>
      <protection locked="0" hidden="1"/>
    </xf>
    <xf numFmtId="0" fontId="9" fillId="11" borderId="5" xfId="0" applyFont="1" applyFill="1" applyBorder="1" applyAlignment="1" applyProtection="1">
      <alignment horizontal="center" vertical="center"/>
      <protection hidden="1"/>
    </xf>
    <xf numFmtId="0" fontId="12" fillId="0" borderId="7" xfId="0" applyFont="1" applyBorder="1" applyAlignment="1" applyProtection="1">
      <alignment horizontal="center"/>
      <protection hidden="1"/>
    </xf>
    <xf numFmtId="0" fontId="16" fillId="11" borderId="5" xfId="0" applyFont="1" applyFill="1" applyBorder="1" applyAlignment="1" applyProtection="1">
      <alignment horizontal="center" vertical="center"/>
      <protection hidden="1"/>
    </xf>
    <xf numFmtId="0" fontId="23" fillId="0" borderId="1" xfId="0" applyFont="1" applyBorder="1" applyAlignment="1" applyProtection="1">
      <alignment horizontal="center"/>
      <protection locked="0" hidden="1"/>
    </xf>
    <xf numFmtId="165" fontId="14" fillId="10" borderId="10" xfId="4" applyNumberFormat="1" applyFont="1" applyFill="1" applyBorder="1" applyAlignment="1" applyProtection="1">
      <alignment horizontal="right"/>
      <protection locked="0" hidden="1"/>
    </xf>
    <xf numFmtId="166" fontId="14" fillId="10" borderId="5" xfId="4" applyNumberFormat="1" applyFont="1" applyFill="1" applyBorder="1" applyAlignment="1" applyProtection="1">
      <alignment horizontal="right"/>
      <protection locked="0" hidden="1"/>
    </xf>
    <xf numFmtId="164" fontId="14" fillId="10" borderId="10" xfId="0" applyNumberFormat="1" applyFont="1" applyFill="1" applyBorder="1" applyAlignment="1" applyProtection="1">
      <alignment horizontal="center"/>
      <protection locked="0" hidden="1"/>
    </xf>
    <xf numFmtId="164" fontId="14" fillId="10" borderId="8" xfId="0" applyNumberFormat="1" applyFont="1" applyFill="1" applyBorder="1" applyAlignment="1" applyProtection="1">
      <alignment horizontal="center"/>
      <protection locked="0" hidden="1"/>
    </xf>
    <xf numFmtId="0" fontId="24" fillId="13" borderId="1" xfId="0" applyFont="1" applyFill="1" applyBorder="1" applyAlignment="1" applyProtection="1">
      <alignment horizontal="center" vertical="center"/>
      <protection locked="0" hidden="1"/>
    </xf>
    <xf numFmtId="0" fontId="9" fillId="11" borderId="17" xfId="0" applyFont="1" applyFill="1" applyBorder="1" applyAlignment="1" applyProtection="1">
      <alignment horizontal="center" vertical="center"/>
      <protection hidden="1"/>
    </xf>
    <xf numFmtId="0" fontId="9" fillId="11" borderId="18" xfId="0" applyFont="1" applyFill="1" applyBorder="1" applyAlignment="1" applyProtection="1">
      <alignment horizontal="center" vertical="center"/>
      <protection hidden="1"/>
    </xf>
    <xf numFmtId="0" fontId="4" fillId="11" borderId="25" xfId="0" applyFont="1" applyFill="1" applyBorder="1" applyAlignment="1" applyProtection="1">
      <alignment horizontal="center"/>
      <protection hidden="1"/>
    </xf>
    <xf numFmtId="0" fontId="4" fillId="11" borderId="27" xfId="0" applyFont="1" applyFill="1" applyBorder="1" applyAlignment="1" applyProtection="1">
      <alignment horizontal="center"/>
      <protection hidden="1"/>
    </xf>
    <xf numFmtId="0" fontId="13" fillId="4" borderId="13" xfId="0" applyFont="1" applyFill="1" applyBorder="1" applyAlignment="1" applyProtection="1">
      <alignment horizontal="center"/>
      <protection hidden="1"/>
    </xf>
    <xf numFmtId="0" fontId="13" fillId="4" borderId="11" xfId="0" applyFont="1" applyFill="1" applyBorder="1" applyAlignment="1" applyProtection="1">
      <alignment horizontal="center"/>
      <protection hidden="1"/>
    </xf>
    <xf numFmtId="0" fontId="12" fillId="0" borderId="1" xfId="0" applyFont="1" applyBorder="1" applyAlignment="1" applyProtection="1">
      <alignment horizontal="center"/>
      <protection hidden="1"/>
    </xf>
    <xf numFmtId="0" fontId="9" fillId="11" borderId="25" xfId="0" applyFont="1" applyFill="1" applyBorder="1" applyAlignment="1" applyProtection="1">
      <alignment horizontal="center" vertical="center"/>
      <protection hidden="1"/>
    </xf>
    <xf numFmtId="0" fontId="9" fillId="11" borderId="26" xfId="0" applyFont="1" applyFill="1" applyBorder="1" applyAlignment="1" applyProtection="1">
      <alignment horizontal="center" vertical="center"/>
      <protection hidden="1"/>
    </xf>
    <xf numFmtId="0" fontId="9" fillId="11" borderId="27" xfId="0" applyFont="1" applyFill="1" applyBorder="1" applyAlignment="1" applyProtection="1">
      <alignment horizontal="center" vertical="center"/>
      <protection hidden="1"/>
    </xf>
    <xf numFmtId="0" fontId="16" fillId="11" borderId="25" xfId="0" applyFont="1" applyFill="1" applyBorder="1" applyAlignment="1" applyProtection="1">
      <alignment horizontal="center" vertical="center"/>
      <protection hidden="1"/>
    </xf>
    <xf numFmtId="0" fontId="16" fillId="11" borderId="26" xfId="0" applyFont="1" applyFill="1" applyBorder="1" applyAlignment="1" applyProtection="1">
      <alignment horizontal="center" vertical="center"/>
      <protection hidden="1"/>
    </xf>
    <xf numFmtId="0" fontId="16" fillId="11" borderId="27" xfId="0" applyFont="1" applyFill="1" applyBorder="1" applyAlignment="1" applyProtection="1">
      <alignment horizontal="center" vertical="center"/>
      <protection hidden="1"/>
    </xf>
    <xf numFmtId="0" fontId="20" fillId="0" borderId="1" xfId="0" applyFont="1" applyBorder="1" applyAlignment="1" applyProtection="1">
      <alignment horizontal="center" vertical="center"/>
      <protection locked="0" hidden="1"/>
    </xf>
    <xf numFmtId="164" fontId="14" fillId="10" borderId="16" xfId="0" applyNumberFormat="1" applyFont="1" applyFill="1" applyBorder="1" applyAlignment="1" applyProtection="1">
      <alignment horizontal="center"/>
      <protection locked="0" hidden="1"/>
    </xf>
  </cellXfs>
  <cellStyles count="5">
    <cellStyle name="Comma" xfId="2" builtinId="3"/>
    <cellStyle name="Currency" xfId="3" builtinId="4"/>
    <cellStyle name="Hyperlink" xfId="1" builtinId="8"/>
    <cellStyle name="Normal" xfId="0" builtinId="0"/>
    <cellStyle name="Percent" xfId="4" builtinId="5"/>
  </cellStyles>
  <dxfs count="0"/>
  <tableStyles count="0" defaultTableStyle="TableStyleMedium2" defaultPivotStyle="PivotStyleLight16"/>
  <colors>
    <mruColors>
      <color rgb="FFEAEBE9"/>
      <color rgb="FFC6C8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92152</xdr:colOff>
      <xdr:row>38</xdr:row>
      <xdr:rowOff>140885</xdr:rowOff>
    </xdr:from>
    <xdr:to>
      <xdr:col>5</xdr:col>
      <xdr:colOff>305906</xdr:colOff>
      <xdr:row>41</xdr:row>
      <xdr:rowOff>286495</xdr:rowOff>
    </xdr:to>
    <xdr:pic>
      <xdr:nvPicPr>
        <xdr:cNvPr id="2" name="Picture 1">
          <a:extLst>
            <a:ext uri="{FF2B5EF4-FFF2-40B4-BE49-F238E27FC236}">
              <a16:creationId xmlns:a16="http://schemas.microsoft.com/office/drawing/2014/main" id="{1BBD4747-8CEB-46A8-8B30-BA885F27B4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9998" y="7274502"/>
          <a:ext cx="2503807" cy="1209573"/>
        </a:xfrm>
        <a:prstGeom prst="rect">
          <a:avLst/>
        </a:prstGeom>
        <a:ln>
          <a:noFill/>
        </a:ln>
        <a:effectLst>
          <a:outerShdw blurRad="190500" algn="tl" rotWithShape="0">
            <a:srgbClr val="000000">
              <a:alpha val="70000"/>
            </a:srgbClr>
          </a:outerShdw>
        </a:effectLst>
      </xdr:spPr>
    </xdr:pic>
    <xdr:clientData/>
  </xdr:twoCellAnchor>
  <xdr:twoCellAnchor editAs="oneCell">
    <xdr:from>
      <xdr:col>17</xdr:col>
      <xdr:colOff>639536</xdr:colOff>
      <xdr:row>40</xdr:row>
      <xdr:rowOff>335794</xdr:rowOff>
    </xdr:from>
    <xdr:to>
      <xdr:col>18</xdr:col>
      <xdr:colOff>136478</xdr:colOff>
      <xdr:row>43</xdr:row>
      <xdr:rowOff>19899</xdr:rowOff>
    </xdr:to>
    <xdr:pic>
      <xdr:nvPicPr>
        <xdr:cNvPr id="4" name="Picture 3">
          <a:extLst>
            <a:ext uri="{FF2B5EF4-FFF2-40B4-BE49-F238E27FC236}">
              <a16:creationId xmlns:a16="http://schemas.microsoft.com/office/drawing/2014/main" id="{B9297555-9F44-414B-8E17-43D91D9E2A7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763500" y="8227937"/>
          <a:ext cx="653549" cy="61537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dan@teamdanlending.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57080-ADCA-425E-BDAE-1516C671A6C6}">
  <sheetPr>
    <pageSetUpPr fitToPage="1"/>
  </sheetPr>
  <dimension ref="A1:U46"/>
  <sheetViews>
    <sheetView showGridLines="0" tabSelected="1" zoomScaleNormal="100" workbookViewId="0">
      <selection activeCell="E22" sqref="E22"/>
    </sheetView>
  </sheetViews>
  <sheetFormatPr defaultRowHeight="13.8" x14ac:dyDescent="0.3"/>
  <cols>
    <col min="1" max="1" width="2.44140625" style="2" customWidth="1"/>
    <col min="2" max="2" width="3.5546875" style="2" customWidth="1"/>
    <col min="3" max="3" width="2.6640625" style="2" customWidth="1"/>
    <col min="4" max="4" width="28.44140625" style="2" customWidth="1"/>
    <col min="5" max="5" width="4.88671875" style="46" customWidth="1"/>
    <col min="6" max="6" width="17.44140625" style="46" customWidth="1"/>
    <col min="7" max="7" width="1.21875" style="2" customWidth="1"/>
    <col min="8" max="8" width="2.6640625" style="2" customWidth="1"/>
    <col min="9" max="9" width="26.44140625" style="2" customWidth="1"/>
    <col min="10" max="10" width="4.88671875" style="46" customWidth="1"/>
    <col min="11" max="11" width="17.44140625" style="46" customWidth="1"/>
    <col min="12" max="12" width="1.44140625" style="2" customWidth="1"/>
    <col min="13" max="13" width="2.6640625" style="2" customWidth="1"/>
    <col min="14" max="14" width="18.44140625" style="2" customWidth="1"/>
    <col min="15" max="15" width="12.77734375" style="46" customWidth="1"/>
    <col min="16" max="16" width="11" style="46" bestFit="1" customWidth="1"/>
    <col min="17" max="17" width="18.44140625" style="46" bestFit="1" customWidth="1"/>
    <col min="18" max="18" width="16.88671875" style="2" customWidth="1"/>
    <col min="19" max="19" width="2.5546875" style="2" customWidth="1"/>
    <col min="20" max="20" width="3.88671875" style="2" customWidth="1"/>
    <col min="21" max="21" width="3.44140625" style="2" customWidth="1"/>
    <col min="22" max="16384" width="8.88671875" style="2"/>
  </cols>
  <sheetData>
    <row r="1" spans="1:21" x14ac:dyDescent="0.3">
      <c r="A1" s="1"/>
      <c r="B1" s="1"/>
      <c r="C1" s="1"/>
      <c r="D1" s="1"/>
      <c r="E1" s="1"/>
      <c r="F1" s="1"/>
      <c r="G1" s="1"/>
      <c r="H1" s="1"/>
      <c r="I1" s="1"/>
      <c r="J1" s="1"/>
      <c r="K1" s="1"/>
      <c r="L1" s="1"/>
      <c r="M1" s="1"/>
      <c r="N1" s="1"/>
      <c r="O1" s="1"/>
      <c r="P1" s="1"/>
      <c r="Q1" s="1"/>
      <c r="R1" s="1"/>
      <c r="S1" s="1"/>
      <c r="T1" s="1"/>
      <c r="U1" s="1"/>
    </row>
    <row r="2" spans="1:21" x14ac:dyDescent="0.3">
      <c r="A2" s="1"/>
      <c r="B2" s="3"/>
      <c r="C2" s="3"/>
      <c r="D2" s="3"/>
      <c r="E2" s="4"/>
      <c r="F2" s="4"/>
      <c r="G2" s="3"/>
      <c r="H2" s="3"/>
      <c r="I2" s="3"/>
      <c r="J2" s="4"/>
      <c r="K2" s="4"/>
      <c r="L2" s="3"/>
      <c r="M2" s="3"/>
      <c r="N2" s="3"/>
      <c r="O2" s="4"/>
      <c r="P2" s="4"/>
      <c r="Q2" s="4"/>
      <c r="R2" s="4"/>
      <c r="S2" s="4"/>
      <c r="T2" s="4"/>
      <c r="U2" s="1"/>
    </row>
    <row r="3" spans="1:21" ht="23.4" x14ac:dyDescent="0.45">
      <c r="A3" s="1"/>
      <c r="B3" s="3"/>
      <c r="C3" s="5"/>
      <c r="D3" s="5" t="s">
        <v>26</v>
      </c>
      <c r="E3" s="5"/>
      <c r="F3" s="5"/>
      <c r="G3" s="5"/>
      <c r="H3" s="5"/>
      <c r="I3" s="5"/>
      <c r="J3" s="6"/>
      <c r="K3" s="7"/>
      <c r="L3" s="7"/>
      <c r="M3" s="7"/>
      <c r="N3" s="7"/>
      <c r="O3" s="7"/>
      <c r="P3" s="7"/>
      <c r="Q3" s="7"/>
      <c r="R3" s="7"/>
      <c r="S3" s="7"/>
      <c r="T3" s="4"/>
      <c r="U3" s="1"/>
    </row>
    <row r="4" spans="1:21" ht="4.8" customHeight="1" thickBot="1" x14ac:dyDescent="0.35">
      <c r="A4" s="1"/>
      <c r="B4" s="8"/>
      <c r="C4" s="9"/>
      <c r="D4" s="9"/>
      <c r="E4" s="10"/>
      <c r="F4" s="11"/>
      <c r="G4" s="8"/>
      <c r="H4" s="9"/>
      <c r="I4" s="9"/>
      <c r="J4" s="10"/>
      <c r="K4" s="11"/>
      <c r="L4" s="8"/>
      <c r="M4" s="9"/>
      <c r="N4" s="9"/>
      <c r="O4" s="10"/>
      <c r="P4" s="11"/>
      <c r="Q4" s="11"/>
      <c r="R4" s="11"/>
      <c r="S4" s="10"/>
      <c r="T4" s="4"/>
      <c r="U4" s="1"/>
    </row>
    <row r="5" spans="1:21" s="15" customFormat="1" ht="26.4" customHeight="1" thickBot="1" x14ac:dyDescent="0.6">
      <c r="A5" s="12"/>
      <c r="B5" s="13"/>
      <c r="C5" s="104" t="s">
        <v>17</v>
      </c>
      <c r="D5" s="104"/>
      <c r="E5" s="104"/>
      <c r="F5" s="104"/>
      <c r="G5" s="14"/>
      <c r="H5" s="104" t="s">
        <v>23</v>
      </c>
      <c r="I5" s="104"/>
      <c r="J5" s="104"/>
      <c r="K5" s="104"/>
      <c r="L5" s="14"/>
      <c r="M5" s="118" t="s">
        <v>40</v>
      </c>
      <c r="N5" s="119"/>
      <c r="O5" s="119"/>
      <c r="P5" s="119"/>
      <c r="Q5" s="119"/>
      <c r="R5" s="119"/>
      <c r="S5" s="120"/>
      <c r="T5" s="4"/>
      <c r="U5" s="12"/>
    </row>
    <row r="6" spans="1:21" x14ac:dyDescent="0.3">
      <c r="A6" s="1"/>
      <c r="B6" s="16"/>
      <c r="C6" s="103" t="s">
        <v>19</v>
      </c>
      <c r="D6" s="103"/>
      <c r="E6" s="103"/>
      <c r="F6" s="103"/>
      <c r="G6" s="3"/>
      <c r="H6" s="103" t="s">
        <v>24</v>
      </c>
      <c r="I6" s="103"/>
      <c r="J6" s="103"/>
      <c r="K6" s="103"/>
      <c r="L6" s="3"/>
      <c r="M6" s="78"/>
      <c r="N6" s="17"/>
      <c r="O6" s="18"/>
      <c r="P6" s="18"/>
      <c r="Q6" s="18"/>
      <c r="R6" s="18"/>
      <c r="S6" s="79"/>
      <c r="T6" s="4"/>
      <c r="U6" s="1"/>
    </row>
    <row r="7" spans="1:21" x14ac:dyDescent="0.3">
      <c r="A7" s="1"/>
      <c r="B7" s="16"/>
      <c r="C7" s="117" t="s">
        <v>20</v>
      </c>
      <c r="D7" s="117"/>
      <c r="E7" s="117"/>
      <c r="F7" s="117"/>
      <c r="G7" s="3"/>
      <c r="H7" s="117"/>
      <c r="I7" s="117"/>
      <c r="J7" s="117"/>
      <c r="K7" s="117"/>
      <c r="L7" s="3"/>
      <c r="M7" s="80"/>
      <c r="N7" s="19" t="s">
        <v>1</v>
      </c>
      <c r="O7" s="101">
        <v>1000000</v>
      </c>
      <c r="P7" s="101"/>
      <c r="Q7" s="18"/>
      <c r="R7" s="18"/>
      <c r="S7" s="79"/>
      <c r="T7" s="4"/>
      <c r="U7" s="1"/>
    </row>
    <row r="8" spans="1:21" x14ac:dyDescent="0.3">
      <c r="A8" s="1"/>
      <c r="B8" s="16"/>
      <c r="C8" s="20"/>
      <c r="D8" s="18"/>
      <c r="E8" s="21"/>
      <c r="F8" s="22"/>
      <c r="G8" s="3"/>
      <c r="H8" s="20"/>
      <c r="I8" s="18"/>
      <c r="J8" s="21"/>
      <c r="K8" s="22"/>
      <c r="L8" s="3"/>
      <c r="M8" s="80"/>
      <c r="N8" s="23" t="s">
        <v>16</v>
      </c>
      <c r="O8" s="100">
        <v>0.06</v>
      </c>
      <c r="P8" s="100"/>
      <c r="Q8" s="18"/>
      <c r="R8" s="18"/>
      <c r="S8" s="79"/>
      <c r="T8" s="4"/>
      <c r="U8" s="1"/>
    </row>
    <row r="9" spans="1:21" x14ac:dyDescent="0.3">
      <c r="A9" s="1"/>
      <c r="B9" s="16"/>
      <c r="C9" s="24"/>
      <c r="D9" s="97" t="s">
        <v>2</v>
      </c>
      <c r="E9" s="97"/>
      <c r="F9" s="97"/>
      <c r="G9" s="3"/>
      <c r="H9" s="24"/>
      <c r="I9" s="97" t="s">
        <v>2</v>
      </c>
      <c r="J9" s="97"/>
      <c r="K9" s="97"/>
      <c r="L9" s="3"/>
      <c r="M9" s="80"/>
      <c r="N9" s="17"/>
      <c r="O9" s="20"/>
      <c r="P9" s="20"/>
      <c r="Q9" s="18"/>
      <c r="R9" s="18"/>
      <c r="S9" s="79"/>
      <c r="T9" s="4"/>
      <c r="U9" s="1"/>
    </row>
    <row r="10" spans="1:21" x14ac:dyDescent="0.3">
      <c r="A10" s="1"/>
      <c r="B10" s="3"/>
      <c r="C10" s="25" t="s">
        <v>2</v>
      </c>
      <c r="D10" s="26" t="s">
        <v>29</v>
      </c>
      <c r="E10" s="101">
        <v>1000000</v>
      </c>
      <c r="F10" s="101"/>
      <c r="G10" s="3"/>
      <c r="H10" s="25" t="s">
        <v>2</v>
      </c>
      <c r="I10" s="26" t="s">
        <v>29</v>
      </c>
      <c r="J10" s="101">
        <v>1000000</v>
      </c>
      <c r="K10" s="101"/>
      <c r="L10" s="3"/>
      <c r="M10" s="78"/>
      <c r="N10" s="17"/>
      <c r="O10" s="20"/>
      <c r="P10" s="27"/>
      <c r="Q10" s="18"/>
      <c r="R10" s="18"/>
      <c r="S10" s="79"/>
      <c r="T10" s="4"/>
      <c r="U10" s="1"/>
    </row>
    <row r="11" spans="1:21" x14ac:dyDescent="0.3">
      <c r="A11" s="1"/>
      <c r="B11" s="3"/>
      <c r="C11" s="25" t="s">
        <v>2</v>
      </c>
      <c r="D11" s="26" t="s">
        <v>30</v>
      </c>
      <c r="E11" s="100">
        <v>0.06</v>
      </c>
      <c r="F11" s="100"/>
      <c r="G11" s="3"/>
      <c r="H11" s="25" t="s">
        <v>2</v>
      </c>
      <c r="I11" s="26" t="s">
        <v>30</v>
      </c>
      <c r="J11" s="100">
        <v>0.06</v>
      </c>
      <c r="K11" s="100"/>
      <c r="L11" s="3"/>
      <c r="M11" s="80"/>
      <c r="N11" s="28" t="s">
        <v>9</v>
      </c>
      <c r="O11" s="29" t="s">
        <v>4</v>
      </c>
      <c r="P11" s="30" t="s">
        <v>0</v>
      </c>
      <c r="Q11" s="115" t="s">
        <v>41</v>
      </c>
      <c r="R11" s="116"/>
      <c r="S11" s="79"/>
      <c r="T11" s="4"/>
      <c r="U11" s="1"/>
    </row>
    <row r="12" spans="1:21" x14ac:dyDescent="0.3">
      <c r="A12" s="1"/>
      <c r="B12" s="3"/>
      <c r="C12" s="25" t="s">
        <v>2</v>
      </c>
      <c r="D12" s="31"/>
      <c r="E12" s="21"/>
      <c r="F12" s="22"/>
      <c r="G12" s="3"/>
      <c r="H12" s="25" t="s">
        <v>2</v>
      </c>
      <c r="I12" s="31"/>
      <c r="J12" s="22" t="s">
        <v>2</v>
      </c>
      <c r="K12" s="22"/>
      <c r="L12" s="3"/>
      <c r="M12" s="80"/>
      <c r="N12" s="32" t="s">
        <v>10</v>
      </c>
      <c r="O12" s="33">
        <f>O8+0.005</f>
        <v>6.5000000000000002E-2</v>
      </c>
      <c r="P12" s="34">
        <f t="shared" ref="P12:P20" si="0">-PMT(O12/12,360,$O$7)</f>
        <v>6320.6802349296368</v>
      </c>
      <c r="Q12" s="34" t="s">
        <v>42</v>
      </c>
      <c r="R12" s="34">
        <f>P12-P16</f>
        <v>325.17498340211387</v>
      </c>
      <c r="S12" s="79"/>
      <c r="T12" s="4"/>
      <c r="U12" s="1"/>
    </row>
    <row r="13" spans="1:21" x14ac:dyDescent="0.3">
      <c r="A13" s="1"/>
      <c r="B13" s="3"/>
      <c r="C13" s="18"/>
      <c r="D13" s="18"/>
      <c r="E13" s="22" t="s">
        <v>31</v>
      </c>
      <c r="F13" s="35">
        <f>-PMT(E11/12,360,E10)</f>
        <v>5995.5052515275229</v>
      </c>
      <c r="G13" s="3"/>
      <c r="H13" s="18"/>
      <c r="I13" s="18"/>
      <c r="J13" s="22" t="s">
        <v>2</v>
      </c>
      <c r="K13" s="22" t="s">
        <v>2</v>
      </c>
      <c r="L13" s="3"/>
      <c r="M13" s="80"/>
      <c r="N13" s="32" t="s">
        <v>11</v>
      </c>
      <c r="O13" s="33">
        <f>O8+0.00375</f>
        <v>6.3750000000000001E-2</v>
      </c>
      <c r="P13" s="34">
        <f t="shared" si="0"/>
        <v>6238.6989882914222</v>
      </c>
      <c r="Q13" s="34" t="s">
        <v>42</v>
      </c>
      <c r="R13" s="34">
        <f>P13-P16</f>
        <v>243.19373676389932</v>
      </c>
      <c r="S13" s="79"/>
      <c r="T13" s="4"/>
      <c r="U13" s="1"/>
    </row>
    <row r="14" spans="1:21" x14ac:dyDescent="0.3">
      <c r="A14" s="1"/>
      <c r="B14" s="3"/>
      <c r="C14" s="25" t="s">
        <v>2</v>
      </c>
      <c r="D14" s="18"/>
      <c r="E14" s="22" t="s">
        <v>32</v>
      </c>
      <c r="F14" s="35">
        <f>-PMT(E11/12,180,E10)</f>
        <v>8438.5682804845128</v>
      </c>
      <c r="G14" s="3"/>
      <c r="H14" s="25" t="s">
        <v>2</v>
      </c>
      <c r="I14" s="18"/>
      <c r="J14" s="22" t="s">
        <v>33</v>
      </c>
      <c r="K14" s="35">
        <f>(J10*J11)/12</f>
        <v>5000</v>
      </c>
      <c r="L14" s="3"/>
      <c r="M14" s="80"/>
      <c r="N14" s="32" t="s">
        <v>12</v>
      </c>
      <c r="O14" s="33">
        <f>O8+0.0025</f>
        <v>6.25E-2</v>
      </c>
      <c r="P14" s="34">
        <f t="shared" si="0"/>
        <v>6157.1720042639154</v>
      </c>
      <c r="Q14" s="34" t="s">
        <v>42</v>
      </c>
      <c r="R14" s="34">
        <f>P14-P16</f>
        <v>161.66675273639248</v>
      </c>
      <c r="S14" s="79"/>
      <c r="T14" s="4"/>
      <c r="U14" s="1"/>
    </row>
    <row r="15" spans="1:21" x14ac:dyDescent="0.3">
      <c r="A15" s="1"/>
      <c r="B15" s="36"/>
      <c r="C15" s="37"/>
      <c r="D15" s="18"/>
      <c r="E15" s="21"/>
      <c r="F15" s="21"/>
      <c r="G15" s="3"/>
      <c r="H15" s="37"/>
      <c r="I15" s="18"/>
      <c r="J15" s="21"/>
      <c r="K15" s="21"/>
      <c r="L15" s="3"/>
      <c r="M15" s="80"/>
      <c r="N15" s="32" t="s">
        <v>13</v>
      </c>
      <c r="O15" s="33">
        <f>O8+0.00125</f>
        <v>6.1249999999999999E-2</v>
      </c>
      <c r="P15" s="34">
        <f t="shared" si="0"/>
        <v>6076.1053958069178</v>
      </c>
      <c r="Q15" s="34" t="s">
        <v>42</v>
      </c>
      <c r="R15" s="34">
        <f>P15-P16</f>
        <v>80.600144279394954</v>
      </c>
      <c r="S15" s="79"/>
      <c r="T15" s="4"/>
      <c r="U15" s="1"/>
    </row>
    <row r="16" spans="1:21" x14ac:dyDescent="0.3">
      <c r="A16" s="1"/>
      <c r="B16" s="3"/>
      <c r="C16" s="38"/>
      <c r="D16" s="3"/>
      <c r="E16" s="4"/>
      <c r="F16" s="4"/>
      <c r="G16" s="3"/>
      <c r="H16" s="38"/>
      <c r="I16" s="3"/>
      <c r="J16" s="4"/>
      <c r="K16" s="4"/>
      <c r="L16" s="3"/>
      <c r="M16" s="80"/>
      <c r="N16" s="39" t="s">
        <v>14</v>
      </c>
      <c r="O16" s="40">
        <f>O8</f>
        <v>0.06</v>
      </c>
      <c r="P16" s="41">
        <f t="shared" si="0"/>
        <v>5995.5052515275229</v>
      </c>
      <c r="Q16" s="98" t="s">
        <v>14</v>
      </c>
      <c r="R16" s="99"/>
      <c r="S16" s="79"/>
      <c r="T16" s="4"/>
      <c r="U16" s="1"/>
    </row>
    <row r="17" spans="1:21" ht="15.6" x14ac:dyDescent="0.3">
      <c r="A17" s="1"/>
      <c r="B17" s="8"/>
      <c r="C17" s="102" t="s">
        <v>21</v>
      </c>
      <c r="D17" s="102"/>
      <c r="E17" s="102"/>
      <c r="F17" s="102"/>
      <c r="G17" s="42">
        <v>1</v>
      </c>
      <c r="H17" s="102" t="s">
        <v>21</v>
      </c>
      <c r="I17" s="102"/>
      <c r="J17" s="102"/>
      <c r="K17" s="102"/>
      <c r="L17" s="42">
        <v>1</v>
      </c>
      <c r="M17" s="80"/>
      <c r="N17" s="32" t="s">
        <v>15</v>
      </c>
      <c r="O17" s="33">
        <f>O8-0.00125</f>
        <v>5.8749999999999997E-2</v>
      </c>
      <c r="P17" s="34">
        <f t="shared" si="0"/>
        <v>5915.3776317344236</v>
      </c>
      <c r="Q17" s="34" t="s">
        <v>43</v>
      </c>
      <c r="R17" s="34">
        <f>P17-P16</f>
        <v>-80.127619793099257</v>
      </c>
      <c r="S17" s="79"/>
      <c r="T17" s="4"/>
      <c r="U17" s="1"/>
    </row>
    <row r="18" spans="1:21" x14ac:dyDescent="0.3">
      <c r="A18" s="1"/>
      <c r="B18" s="8"/>
      <c r="C18" s="103" t="s">
        <v>22</v>
      </c>
      <c r="D18" s="103"/>
      <c r="E18" s="103"/>
      <c r="F18" s="103"/>
      <c r="G18" s="42">
        <v>1</v>
      </c>
      <c r="H18" s="103" t="s">
        <v>25</v>
      </c>
      <c r="I18" s="103"/>
      <c r="J18" s="103"/>
      <c r="K18" s="103"/>
      <c r="L18" s="42">
        <v>1</v>
      </c>
      <c r="M18" s="80"/>
      <c r="N18" s="32" t="s">
        <v>46</v>
      </c>
      <c r="O18" s="33">
        <f>O8-0.0025</f>
        <v>5.7499999999999996E-2</v>
      </c>
      <c r="P18" s="34">
        <f t="shared" si="0"/>
        <v>5835.7285644355288</v>
      </c>
      <c r="Q18" s="34" t="s">
        <v>43</v>
      </c>
      <c r="R18" s="34">
        <f>P18-P16</f>
        <v>-159.77668709199406</v>
      </c>
      <c r="S18" s="79"/>
      <c r="T18" s="4"/>
      <c r="U18" s="1"/>
    </row>
    <row r="19" spans="1:21" x14ac:dyDescent="0.3">
      <c r="A19" s="1"/>
      <c r="B19" s="8"/>
      <c r="C19" s="97" t="s">
        <v>2</v>
      </c>
      <c r="D19" s="97"/>
      <c r="E19" s="97"/>
      <c r="F19" s="97"/>
      <c r="G19" s="38"/>
      <c r="H19" s="97" t="s">
        <v>2</v>
      </c>
      <c r="I19" s="97"/>
      <c r="J19" s="97"/>
      <c r="K19" s="97"/>
      <c r="L19" s="38"/>
      <c r="M19" s="80"/>
      <c r="N19" s="32" t="s">
        <v>47</v>
      </c>
      <c r="O19" s="33">
        <f>O8-0.00375</f>
        <v>5.6249999999999994E-2</v>
      </c>
      <c r="P19" s="34">
        <f t="shared" si="0"/>
        <v>5756.5640412830071</v>
      </c>
      <c r="Q19" s="34" t="s">
        <v>43</v>
      </c>
      <c r="R19" s="34">
        <f>P19-P16</f>
        <v>-238.94121024451579</v>
      </c>
      <c r="S19" s="81"/>
      <c r="T19" s="4"/>
      <c r="U19" s="1"/>
    </row>
    <row r="20" spans="1:21" x14ac:dyDescent="0.3">
      <c r="A20" s="1"/>
      <c r="B20" s="8"/>
      <c r="C20" s="25" t="s">
        <v>2</v>
      </c>
      <c r="D20" s="22" t="s">
        <v>34</v>
      </c>
      <c r="E20" s="101">
        <v>1000000</v>
      </c>
      <c r="F20" s="101"/>
      <c r="G20" s="3"/>
      <c r="H20" s="25" t="s">
        <v>2</v>
      </c>
      <c r="I20" s="22" t="s">
        <v>34</v>
      </c>
      <c r="J20" s="101">
        <v>1000000</v>
      </c>
      <c r="K20" s="101"/>
      <c r="L20" s="3"/>
      <c r="M20" s="80"/>
      <c r="N20" s="32" t="s">
        <v>48</v>
      </c>
      <c r="O20" s="33">
        <f>O8-0.005</f>
        <v>5.5E-2</v>
      </c>
      <c r="P20" s="34">
        <f t="shared" si="0"/>
        <v>5677.8900134700289</v>
      </c>
      <c r="Q20" s="34" t="s">
        <v>43</v>
      </c>
      <c r="R20" s="34">
        <f>P20-P16</f>
        <v>-317.61523805749403</v>
      </c>
      <c r="S20" s="81"/>
      <c r="T20" s="4"/>
      <c r="U20" s="1"/>
    </row>
    <row r="21" spans="1:21" ht="14.4" thickBot="1" x14ac:dyDescent="0.35">
      <c r="A21" s="1"/>
      <c r="B21" s="8"/>
      <c r="C21" s="25" t="s">
        <v>2</v>
      </c>
      <c r="D21" s="22" t="s">
        <v>35</v>
      </c>
      <c r="E21" s="107">
        <v>0</v>
      </c>
      <c r="F21" s="107"/>
      <c r="G21" s="38"/>
      <c r="H21" s="25" t="s">
        <v>2</v>
      </c>
      <c r="I21" s="22" t="s">
        <v>35</v>
      </c>
      <c r="J21" s="107">
        <v>0.2</v>
      </c>
      <c r="K21" s="107"/>
      <c r="L21" s="38"/>
      <c r="M21" s="82" t="s">
        <v>2</v>
      </c>
      <c r="N21" s="83"/>
      <c r="O21" s="83"/>
      <c r="P21" s="83"/>
      <c r="Q21" s="83"/>
      <c r="R21" s="83"/>
      <c r="S21" s="63"/>
      <c r="T21" s="4"/>
      <c r="U21" s="1"/>
    </row>
    <row r="22" spans="1:21" ht="14.4" thickBot="1" x14ac:dyDescent="0.35">
      <c r="A22" s="1"/>
      <c r="B22" s="8"/>
      <c r="C22" s="25" t="s">
        <v>2</v>
      </c>
      <c r="D22" s="18"/>
      <c r="E22" s="21"/>
      <c r="F22" s="21"/>
      <c r="G22" s="43"/>
      <c r="H22" s="25" t="s">
        <v>2</v>
      </c>
      <c r="I22" s="18"/>
      <c r="J22" s="21"/>
      <c r="K22" s="21"/>
      <c r="L22" s="43"/>
      <c r="M22" s="38"/>
      <c r="N22" s="3"/>
      <c r="O22" s="4"/>
      <c r="P22" s="4"/>
      <c r="Q22" s="4"/>
      <c r="R22" s="4"/>
      <c r="S22" s="4"/>
      <c r="T22" s="4"/>
      <c r="U22" s="1"/>
    </row>
    <row r="23" spans="1:21" ht="16.2" thickBot="1" x14ac:dyDescent="0.35">
      <c r="A23" s="1"/>
      <c r="B23" s="8"/>
      <c r="C23" s="25" t="s">
        <v>2</v>
      </c>
      <c r="D23" s="21" t="s">
        <v>36</v>
      </c>
      <c r="E23" s="24"/>
      <c r="F23" s="44">
        <f>E20*E21</f>
        <v>0</v>
      </c>
      <c r="G23" s="3"/>
      <c r="H23" s="25" t="s">
        <v>2</v>
      </c>
      <c r="I23" s="21" t="s">
        <v>36</v>
      </c>
      <c r="J23" s="24"/>
      <c r="K23" s="44">
        <f>J20*J21</f>
        <v>200000</v>
      </c>
      <c r="L23" s="3"/>
      <c r="M23" s="121" t="s">
        <v>55</v>
      </c>
      <c r="N23" s="122"/>
      <c r="O23" s="122"/>
      <c r="P23" s="122"/>
      <c r="Q23" s="122"/>
      <c r="R23" s="122"/>
      <c r="S23" s="123"/>
      <c r="T23" s="4"/>
      <c r="U23" s="1"/>
    </row>
    <row r="24" spans="1:21" x14ac:dyDescent="0.3">
      <c r="A24" s="1"/>
      <c r="B24" s="8"/>
      <c r="C24" s="25" t="s">
        <v>2</v>
      </c>
      <c r="D24" s="22" t="s">
        <v>37</v>
      </c>
      <c r="E24" s="24"/>
      <c r="F24" s="35">
        <f>E20-F23</f>
        <v>1000000</v>
      </c>
      <c r="G24" s="43"/>
      <c r="H24" s="25" t="s">
        <v>2</v>
      </c>
      <c r="I24" s="22" t="s">
        <v>37</v>
      </c>
      <c r="J24" s="24"/>
      <c r="K24" s="45">
        <f>J20-K23</f>
        <v>800000</v>
      </c>
      <c r="L24" s="84"/>
      <c r="M24" s="64"/>
      <c r="Q24" s="18" t="s">
        <v>2</v>
      </c>
      <c r="R24" s="46"/>
      <c r="S24" s="90"/>
      <c r="T24" s="4"/>
      <c r="U24" s="1"/>
    </row>
    <row r="25" spans="1:21" ht="14.4" thickBot="1" x14ac:dyDescent="0.35">
      <c r="A25" s="1"/>
      <c r="B25" s="8"/>
      <c r="C25" s="25" t="s">
        <v>2</v>
      </c>
      <c r="D25" s="22"/>
      <c r="E25" s="22"/>
      <c r="F25" s="22"/>
      <c r="G25" s="3"/>
      <c r="H25" s="25" t="s">
        <v>2</v>
      </c>
      <c r="I25" s="22"/>
      <c r="J25" s="22"/>
      <c r="K25" s="22"/>
      <c r="L25" s="85"/>
      <c r="M25" s="91" t="s">
        <v>2</v>
      </c>
      <c r="R25" s="46"/>
      <c r="S25" s="90"/>
      <c r="T25" s="4"/>
      <c r="U25" s="1"/>
    </row>
    <row r="26" spans="1:21" ht="14.4" thickBot="1" x14ac:dyDescent="0.35">
      <c r="A26" s="1"/>
      <c r="B26" s="8"/>
      <c r="C26" s="25" t="s">
        <v>2</v>
      </c>
      <c r="D26" s="56" t="s">
        <v>30</v>
      </c>
      <c r="E26" s="100">
        <v>0.06</v>
      </c>
      <c r="F26" s="100"/>
      <c r="G26" s="47">
        <f>G22-G24</f>
        <v>0</v>
      </c>
      <c r="H26" s="25" t="s">
        <v>2</v>
      </c>
      <c r="I26" s="56" t="s">
        <v>30</v>
      </c>
      <c r="J26" s="100">
        <v>0.06</v>
      </c>
      <c r="K26" s="106"/>
      <c r="L26" s="86">
        <f>L22-L24</f>
        <v>0</v>
      </c>
      <c r="M26" s="91" t="s">
        <v>2</v>
      </c>
      <c r="N26" s="113" t="s">
        <v>59</v>
      </c>
      <c r="O26" s="114"/>
      <c r="Q26" s="113" t="s">
        <v>63</v>
      </c>
      <c r="R26" s="114"/>
      <c r="S26" s="90"/>
      <c r="T26" s="4"/>
      <c r="U26" s="1"/>
    </row>
    <row r="27" spans="1:21" x14ac:dyDescent="0.3">
      <c r="A27" s="1"/>
      <c r="B27" s="8"/>
      <c r="C27" s="25" t="s">
        <v>2</v>
      </c>
      <c r="D27" s="24"/>
      <c r="E27" s="24"/>
      <c r="F27" s="24"/>
      <c r="G27" s="38"/>
      <c r="H27" s="25" t="s">
        <v>2</v>
      </c>
      <c r="I27" s="24"/>
      <c r="J27" s="24"/>
      <c r="K27" s="18"/>
      <c r="L27" s="87"/>
      <c r="M27" s="91"/>
      <c r="N27" s="68" t="s">
        <v>3</v>
      </c>
      <c r="O27" s="74">
        <v>650000</v>
      </c>
      <c r="Q27" s="68" t="s">
        <v>64</v>
      </c>
      <c r="R27" s="74">
        <v>200000</v>
      </c>
      <c r="S27" s="90"/>
      <c r="T27" s="4"/>
      <c r="U27" s="1"/>
    </row>
    <row r="28" spans="1:21" x14ac:dyDescent="0.3">
      <c r="A28" s="1"/>
      <c r="B28" s="8"/>
      <c r="C28" s="25" t="s">
        <v>2</v>
      </c>
      <c r="D28" s="22" t="s">
        <v>51</v>
      </c>
      <c r="E28" s="24"/>
      <c r="F28" s="35">
        <f>-PMT(E26/12,360,F24)</f>
        <v>5995.5052515275229</v>
      </c>
      <c r="G28" s="48"/>
      <c r="H28" s="25" t="s">
        <v>2</v>
      </c>
      <c r="I28" s="22" t="s">
        <v>50</v>
      </c>
      <c r="J28" s="24"/>
      <c r="K28" s="45">
        <f>(K24*J26)/12</f>
        <v>4000</v>
      </c>
      <c r="L28" s="88"/>
      <c r="M28" s="80"/>
      <c r="N28" s="68" t="s">
        <v>8</v>
      </c>
      <c r="O28" s="75">
        <v>1500000</v>
      </c>
      <c r="Q28" s="68" t="s">
        <v>65</v>
      </c>
      <c r="R28" s="75">
        <v>24000</v>
      </c>
      <c r="S28" s="90"/>
      <c r="T28" s="4"/>
      <c r="U28" s="1"/>
    </row>
    <row r="29" spans="1:21" ht="14.4" thickBot="1" x14ac:dyDescent="0.35">
      <c r="A29" s="1"/>
      <c r="B29" s="8"/>
      <c r="C29" s="25" t="s">
        <v>2</v>
      </c>
      <c r="D29" s="18"/>
      <c r="E29" s="21"/>
      <c r="F29" s="21"/>
      <c r="G29" s="49">
        <f>-PMT(G28/12,360,G26)</f>
        <v>0</v>
      </c>
      <c r="H29" s="25" t="s">
        <v>2</v>
      </c>
      <c r="I29" s="18"/>
      <c r="J29" s="21"/>
      <c r="K29" s="21"/>
      <c r="L29" s="85"/>
      <c r="M29" s="80"/>
      <c r="N29" s="66" t="s">
        <v>5</v>
      </c>
      <c r="O29" s="71">
        <f>O27/O28</f>
        <v>0.43333333333333335</v>
      </c>
      <c r="Q29" s="66" t="s">
        <v>56</v>
      </c>
      <c r="R29" s="72">
        <f>R27/R28</f>
        <v>8.3333333333333339</v>
      </c>
      <c r="S29" s="92"/>
      <c r="T29" s="3"/>
      <c r="U29" s="1"/>
    </row>
    <row r="30" spans="1:21" x14ac:dyDescent="0.3">
      <c r="A30" s="1"/>
      <c r="B30" s="8"/>
      <c r="C30" s="25" t="s">
        <v>2</v>
      </c>
      <c r="D30" s="50" t="s">
        <v>18</v>
      </c>
      <c r="E30" s="21"/>
      <c r="F30" s="21"/>
      <c r="G30" s="49">
        <f>(G22*0.0125)/12</f>
        <v>0</v>
      </c>
      <c r="H30" s="25" t="s">
        <v>2</v>
      </c>
      <c r="I30" s="50" t="s">
        <v>18</v>
      </c>
      <c r="J30" s="21"/>
      <c r="K30" s="21"/>
      <c r="L30" s="89">
        <f>-PMT(L28/12,360,L26)</f>
        <v>0</v>
      </c>
      <c r="M30" s="80"/>
      <c r="N30" s="46"/>
      <c r="O30" s="2"/>
      <c r="S30" s="92"/>
      <c r="T30" s="4"/>
      <c r="U30" s="1"/>
    </row>
    <row r="31" spans="1:21" ht="14.4" thickBot="1" x14ac:dyDescent="0.35">
      <c r="A31" s="1"/>
      <c r="B31" s="8"/>
      <c r="C31" s="25" t="s">
        <v>2</v>
      </c>
      <c r="D31" s="56" t="s">
        <v>52</v>
      </c>
      <c r="E31" s="108">
        <v>100</v>
      </c>
      <c r="F31" s="109"/>
      <c r="G31" s="3"/>
      <c r="H31" s="25" t="s">
        <v>2</v>
      </c>
      <c r="I31" s="56" t="s">
        <v>52</v>
      </c>
      <c r="J31" s="108">
        <v>100</v>
      </c>
      <c r="K31" s="125"/>
      <c r="L31" s="85"/>
      <c r="M31" s="64"/>
      <c r="N31" s="46"/>
      <c r="O31" s="2"/>
      <c r="Q31" s="2"/>
      <c r="S31" s="92"/>
      <c r="T31" s="4"/>
      <c r="U31" s="1"/>
    </row>
    <row r="32" spans="1:21" ht="16.2" thickBot="1" x14ac:dyDescent="0.35">
      <c r="A32" s="1"/>
      <c r="B32" s="8"/>
      <c r="C32" s="25" t="s">
        <v>2</v>
      </c>
      <c r="D32" s="56" t="s">
        <v>53</v>
      </c>
      <c r="E32" s="108">
        <v>100</v>
      </c>
      <c r="F32" s="109"/>
      <c r="G32" s="49">
        <v>0</v>
      </c>
      <c r="H32" s="25" t="s">
        <v>2</v>
      </c>
      <c r="I32" s="56" t="s">
        <v>53</v>
      </c>
      <c r="J32" s="108">
        <v>100</v>
      </c>
      <c r="K32" s="125"/>
      <c r="L32" s="89">
        <v>0</v>
      </c>
      <c r="M32" s="64"/>
      <c r="N32" s="111" t="s">
        <v>58</v>
      </c>
      <c r="O32" s="112"/>
      <c r="Q32" s="113" t="s">
        <v>62</v>
      </c>
      <c r="R32" s="114"/>
      <c r="S32" s="90"/>
      <c r="T32" s="4"/>
      <c r="U32" s="1"/>
    </row>
    <row r="33" spans="1:21" x14ac:dyDescent="0.3">
      <c r="A33" s="1"/>
      <c r="B33" s="8"/>
      <c r="C33" s="25" t="s">
        <v>2</v>
      </c>
      <c r="D33" s="22" t="s">
        <v>38</v>
      </c>
      <c r="E33" s="21"/>
      <c r="F33" s="35">
        <f>(E20*0.0125)/12</f>
        <v>1041.6666666666667</v>
      </c>
      <c r="G33" s="49">
        <v>200</v>
      </c>
      <c r="H33" s="25" t="s">
        <v>2</v>
      </c>
      <c r="I33" s="22" t="s">
        <v>38</v>
      </c>
      <c r="J33" s="21"/>
      <c r="K33" s="45">
        <f>(J20*0.0125)/12</f>
        <v>1041.6666666666667</v>
      </c>
      <c r="L33" s="89">
        <v>200</v>
      </c>
      <c r="M33" s="64"/>
      <c r="N33" s="67" t="s">
        <v>66</v>
      </c>
      <c r="O33" s="75">
        <v>8000</v>
      </c>
      <c r="Q33" s="65" t="s">
        <v>60</v>
      </c>
      <c r="R33" s="76">
        <v>80000</v>
      </c>
      <c r="S33" s="90"/>
      <c r="T33" s="4"/>
      <c r="U33" s="1"/>
    </row>
    <row r="34" spans="1:21" x14ac:dyDescent="0.3">
      <c r="A34" s="1"/>
      <c r="B34" s="8"/>
      <c r="C34" s="25" t="s">
        <v>2</v>
      </c>
      <c r="D34" s="18"/>
      <c r="E34" s="21"/>
      <c r="F34" s="21"/>
      <c r="G34" s="49">
        <f>SUM(G29:G33)</f>
        <v>200</v>
      </c>
      <c r="H34" s="25" t="s">
        <v>2</v>
      </c>
      <c r="I34" s="18"/>
      <c r="J34" s="21"/>
      <c r="K34" s="21"/>
      <c r="L34" s="89">
        <f>SUM(L30:L33)</f>
        <v>200</v>
      </c>
      <c r="M34" s="64"/>
      <c r="N34" s="68" t="s">
        <v>67</v>
      </c>
      <c r="O34" s="75">
        <v>7500</v>
      </c>
      <c r="Q34" s="65" t="s">
        <v>57</v>
      </c>
      <c r="R34" s="77">
        <v>1560000</v>
      </c>
      <c r="S34" s="90"/>
      <c r="T34" s="4"/>
      <c r="U34" s="1"/>
    </row>
    <row r="35" spans="1:21" ht="14.4" thickBot="1" x14ac:dyDescent="0.35">
      <c r="A35" s="1"/>
      <c r="B35" s="8"/>
      <c r="C35" s="25" t="s">
        <v>2</v>
      </c>
      <c r="D35" s="22" t="s">
        <v>39</v>
      </c>
      <c r="E35" s="22"/>
      <c r="F35" s="35">
        <f>F28+E31+E32+F33</f>
        <v>7237.1719181941899</v>
      </c>
      <c r="G35" s="3"/>
      <c r="H35" s="25" t="s">
        <v>2</v>
      </c>
      <c r="I35" s="22" t="s">
        <v>39</v>
      </c>
      <c r="J35" s="22"/>
      <c r="K35" s="45">
        <f>K28+J31+J32+K33</f>
        <v>5241.666666666667</v>
      </c>
      <c r="L35" s="85"/>
      <c r="M35" s="64"/>
      <c r="N35" s="69" t="s">
        <v>49</v>
      </c>
      <c r="O35" s="70">
        <f>O33/O34</f>
        <v>1.0666666666666667</v>
      </c>
      <c r="Q35" s="66" t="s">
        <v>61</v>
      </c>
      <c r="R35" s="73">
        <f>R33/R34</f>
        <v>5.128205128205128E-2</v>
      </c>
      <c r="S35" s="90"/>
      <c r="T35" s="4"/>
      <c r="U35" s="1"/>
    </row>
    <row r="36" spans="1:21" ht="14.4" thickBot="1" x14ac:dyDescent="0.35">
      <c r="A36" s="1"/>
      <c r="B36" s="8"/>
      <c r="C36" s="25" t="s">
        <v>2</v>
      </c>
      <c r="D36" s="24"/>
      <c r="E36" s="21"/>
      <c r="F36" s="21"/>
      <c r="G36" s="3"/>
      <c r="H36" s="25" t="s">
        <v>2</v>
      </c>
      <c r="I36" s="24"/>
      <c r="J36" s="21"/>
      <c r="K36" s="21"/>
      <c r="L36" s="85"/>
      <c r="M36" s="93"/>
      <c r="N36" s="94"/>
      <c r="O36" s="95"/>
      <c r="P36" s="95"/>
      <c r="Q36" s="95"/>
      <c r="R36" s="95"/>
      <c r="S36" s="96"/>
      <c r="T36" s="4"/>
      <c r="U36" s="1"/>
    </row>
    <row r="37" spans="1:21" x14ac:dyDescent="0.3">
      <c r="A37" s="1"/>
      <c r="B37" s="8"/>
      <c r="C37" s="8"/>
      <c r="D37" s="8"/>
      <c r="E37" s="8"/>
      <c r="F37" s="8"/>
      <c r="G37" s="8"/>
      <c r="H37" s="8"/>
      <c r="I37" s="8"/>
      <c r="J37" s="8"/>
      <c r="K37" s="8"/>
      <c r="L37" s="8"/>
      <c r="M37" s="8"/>
      <c r="N37" s="8"/>
      <c r="O37" s="8"/>
      <c r="P37" s="8"/>
      <c r="Q37" s="8"/>
      <c r="R37" s="8"/>
      <c r="S37" s="8"/>
      <c r="T37" s="4"/>
      <c r="U37" s="1"/>
    </row>
    <row r="38" spans="1:21" s="15" customFormat="1" ht="31.8" customHeight="1" x14ac:dyDescent="0.55000000000000004">
      <c r="A38" s="12"/>
      <c r="B38" s="8"/>
      <c r="C38" s="124"/>
      <c r="D38" s="124"/>
      <c r="E38" s="124"/>
      <c r="F38" s="124"/>
      <c r="G38" s="124"/>
      <c r="H38" s="124"/>
      <c r="I38" s="124"/>
      <c r="J38" s="124"/>
      <c r="K38" s="124"/>
      <c r="L38" s="124"/>
      <c r="M38" s="124"/>
      <c r="N38" s="124"/>
      <c r="O38" s="124"/>
      <c r="P38" s="124"/>
      <c r="Q38" s="124"/>
      <c r="R38" s="124"/>
      <c r="S38" s="60"/>
      <c r="T38" s="4"/>
      <c r="U38" s="12"/>
    </row>
    <row r="39" spans="1:21" s="54" customFormat="1" ht="27.6" x14ac:dyDescent="0.3">
      <c r="A39" s="51"/>
      <c r="B39" s="52"/>
      <c r="C39" s="57"/>
      <c r="D39" s="57"/>
      <c r="E39" s="57"/>
      <c r="F39" s="57"/>
      <c r="G39" s="58" t="s">
        <v>6</v>
      </c>
      <c r="H39" s="58"/>
      <c r="I39" s="58"/>
      <c r="J39" s="57"/>
      <c r="K39" s="110" t="s">
        <v>54</v>
      </c>
      <c r="L39" s="110"/>
      <c r="M39" s="110"/>
      <c r="N39" s="110"/>
      <c r="O39" s="110"/>
      <c r="P39" s="110"/>
      <c r="Q39" s="110"/>
      <c r="R39" s="110"/>
      <c r="S39" s="62"/>
      <c r="T39" s="53"/>
      <c r="U39" s="51"/>
    </row>
    <row r="40" spans="1:21" s="54" customFormat="1" ht="27.6" x14ac:dyDescent="0.3">
      <c r="A40" s="51"/>
      <c r="B40" s="52"/>
      <c r="C40" s="57"/>
      <c r="D40" s="57"/>
      <c r="E40" s="57"/>
      <c r="F40" s="57"/>
      <c r="G40" s="59" t="s">
        <v>27</v>
      </c>
      <c r="H40" s="58"/>
      <c r="I40" s="58"/>
      <c r="J40" s="57"/>
      <c r="K40" s="110"/>
      <c r="L40" s="110"/>
      <c r="M40" s="110"/>
      <c r="N40" s="110"/>
      <c r="O40" s="110"/>
      <c r="P40" s="110"/>
      <c r="Q40" s="110"/>
      <c r="R40" s="110"/>
      <c r="S40" s="62"/>
      <c r="T40" s="53"/>
      <c r="U40" s="51"/>
    </row>
    <row r="41" spans="1:21" s="54" customFormat="1" ht="27.6" x14ac:dyDescent="0.3">
      <c r="A41" s="51"/>
      <c r="B41" s="52"/>
      <c r="C41" s="57"/>
      <c r="D41" s="57"/>
      <c r="E41" s="57"/>
      <c r="F41" s="57"/>
      <c r="G41" s="58" t="s">
        <v>7</v>
      </c>
      <c r="H41" s="58"/>
      <c r="I41" s="58"/>
      <c r="J41" s="57"/>
      <c r="K41" s="110"/>
      <c r="L41" s="110"/>
      <c r="M41" s="110"/>
      <c r="N41" s="110"/>
      <c r="O41" s="110"/>
      <c r="P41" s="110"/>
      <c r="Q41" s="110"/>
      <c r="R41" s="110"/>
      <c r="S41" s="62"/>
      <c r="T41" s="53"/>
      <c r="U41" s="51"/>
    </row>
    <row r="42" spans="1:21" s="54" customFormat="1" ht="27.6" x14ac:dyDescent="0.3">
      <c r="A42" s="51"/>
      <c r="B42" s="52"/>
      <c r="C42" s="57"/>
      <c r="D42" s="57"/>
      <c r="E42" s="57"/>
      <c r="F42" s="57"/>
      <c r="G42" s="58" t="s">
        <v>28</v>
      </c>
      <c r="H42" s="58"/>
      <c r="I42" s="58"/>
      <c r="J42" s="57"/>
      <c r="K42" s="110"/>
      <c r="L42" s="110"/>
      <c r="M42" s="110"/>
      <c r="N42" s="110"/>
      <c r="O42" s="110"/>
      <c r="P42" s="110"/>
      <c r="Q42" s="110"/>
      <c r="R42" s="110"/>
      <c r="S42" s="62"/>
      <c r="T42" s="53"/>
      <c r="U42" s="51"/>
    </row>
    <row r="43" spans="1:21" ht="18" x14ac:dyDescent="0.35">
      <c r="A43" s="51"/>
      <c r="B43" s="52"/>
      <c r="C43" s="105" t="s">
        <v>45</v>
      </c>
      <c r="D43" s="105"/>
      <c r="E43" s="105"/>
      <c r="F43" s="105"/>
      <c r="G43" s="105"/>
      <c r="H43" s="105"/>
      <c r="I43" s="105"/>
      <c r="J43" s="105"/>
      <c r="K43" s="105"/>
      <c r="L43" s="105"/>
      <c r="M43" s="105"/>
      <c r="N43" s="105"/>
      <c r="O43" s="105"/>
      <c r="P43" s="105"/>
      <c r="Q43" s="105"/>
      <c r="R43" s="105"/>
      <c r="S43" s="61"/>
      <c r="T43" s="55"/>
      <c r="U43" s="51"/>
    </row>
    <row r="44" spans="1:21" ht="15.6" x14ac:dyDescent="0.3">
      <c r="A44" s="51"/>
      <c r="B44" s="3"/>
      <c r="C44" s="3"/>
      <c r="D44" s="3"/>
      <c r="E44" s="4"/>
      <c r="F44" s="4"/>
      <c r="G44" s="3"/>
      <c r="H44" s="3"/>
      <c r="I44" s="3"/>
      <c r="J44" s="4"/>
      <c r="K44" s="4"/>
      <c r="L44" s="3"/>
      <c r="M44" s="3"/>
      <c r="N44" s="3"/>
      <c r="O44" s="4"/>
      <c r="P44" s="4"/>
      <c r="Q44" s="4"/>
      <c r="R44" s="3"/>
      <c r="S44" s="3"/>
      <c r="T44" s="3"/>
      <c r="U44" s="51"/>
    </row>
    <row r="45" spans="1:21" ht="15.6" x14ac:dyDescent="0.3">
      <c r="A45" s="51"/>
      <c r="B45" s="51"/>
      <c r="C45" s="51"/>
      <c r="D45" s="51"/>
      <c r="E45" s="51"/>
      <c r="F45" s="51"/>
      <c r="G45" s="51"/>
      <c r="H45" s="51"/>
      <c r="I45" s="51"/>
      <c r="J45" s="51"/>
      <c r="K45" s="51"/>
      <c r="L45" s="51"/>
      <c r="M45" s="51"/>
      <c r="N45" s="51"/>
      <c r="O45" s="51"/>
      <c r="P45" s="51"/>
      <c r="Q45" s="51"/>
      <c r="R45" s="51"/>
      <c r="S45" s="51"/>
      <c r="T45" s="51"/>
      <c r="U45" s="51"/>
    </row>
    <row r="46" spans="1:21" x14ac:dyDescent="0.3">
      <c r="D46" s="2" t="s">
        <v>44</v>
      </c>
    </row>
  </sheetData>
  <sheetProtection algorithmName="SHA-512" hashValue="feyCLY5P30AcXlcikEcp+rlx7KMtnO3NjbEJAsTUXYskKTQyIDfgjZ7kMtFuXx2g4Xz5lOQzZKE2m7b1CyjeUQ==" saltValue="qACgBHqCeOXmbIhELFTsUA==" spinCount="100000" sheet="1" objects="1" scenarios="1"/>
  <mergeCells count="41">
    <mergeCell ref="M5:S5"/>
    <mergeCell ref="M23:S23"/>
    <mergeCell ref="Q26:R26"/>
    <mergeCell ref="Q32:R32"/>
    <mergeCell ref="C38:R38"/>
    <mergeCell ref="J31:K31"/>
    <mergeCell ref="J32:K32"/>
    <mergeCell ref="E32:F32"/>
    <mergeCell ref="H5:K5"/>
    <mergeCell ref="H6:K6"/>
    <mergeCell ref="H7:K7"/>
    <mergeCell ref="I9:K9"/>
    <mergeCell ref="J10:K10"/>
    <mergeCell ref="J11:K11"/>
    <mergeCell ref="H17:K17"/>
    <mergeCell ref="H18:K18"/>
    <mergeCell ref="C5:F5"/>
    <mergeCell ref="C43:R43"/>
    <mergeCell ref="J26:K26"/>
    <mergeCell ref="E21:F21"/>
    <mergeCell ref="E20:F20"/>
    <mergeCell ref="E26:F26"/>
    <mergeCell ref="E31:F31"/>
    <mergeCell ref="J20:K20"/>
    <mergeCell ref="J21:K21"/>
    <mergeCell ref="K39:R42"/>
    <mergeCell ref="N32:O32"/>
    <mergeCell ref="N26:O26"/>
    <mergeCell ref="Q11:R11"/>
    <mergeCell ref="D9:F9"/>
    <mergeCell ref="C6:F6"/>
    <mergeCell ref="C7:F7"/>
    <mergeCell ref="C19:F19"/>
    <mergeCell ref="Q16:R16"/>
    <mergeCell ref="O8:P8"/>
    <mergeCell ref="O7:P7"/>
    <mergeCell ref="C17:F17"/>
    <mergeCell ref="C18:F18"/>
    <mergeCell ref="E10:F10"/>
    <mergeCell ref="E11:F11"/>
    <mergeCell ref="H19:K19"/>
  </mergeCells>
  <phoneticPr fontId="3" type="noConversion"/>
  <hyperlinks>
    <hyperlink ref="G40" r:id="rId1" xr:uid="{0117C81E-4642-455A-B8EC-E719F2B5C31B}"/>
  </hyperlinks>
  <printOptions horizontalCentered="1" verticalCentered="1"/>
  <pageMargins left="0.25" right="0.25" top="0.75" bottom="0.75" header="0.3" footer="0.3"/>
  <pageSetup scale="67"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Mortgage Calculator</vt:lpstr>
      <vt:lpstr>'Mortgage Calculator'!Print_Area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Box Twenty four</dc:creator>
  <cp:lastModifiedBy>Box Twenty four</cp:lastModifiedBy>
  <cp:lastPrinted>2023-03-24T21:16:47Z</cp:lastPrinted>
  <dcterms:created xsi:type="dcterms:W3CDTF">2020-06-03T00:48:24Z</dcterms:created>
  <dcterms:modified xsi:type="dcterms:W3CDTF">2023-06-06T17:41:21Z</dcterms:modified>
</cp:coreProperties>
</file>